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1\"/>
    </mc:Choice>
  </mc:AlternateContent>
  <bookViews>
    <workbookView xWindow="0" yWindow="0" windowWidth="20490" windowHeight="765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REPORTE!$A$4:$Q$111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5" i="1" l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A125" i="1"/>
  <c r="A124" i="1"/>
  <c r="A123" i="1"/>
  <c r="A122" i="1"/>
  <c r="A121" i="1"/>
  <c r="A120" i="1"/>
  <c r="A119" i="1"/>
  <c r="A118" i="1"/>
  <c r="A117" i="1"/>
  <c r="A116" i="1"/>
  <c r="A115" i="1"/>
  <c r="I5" i="16" l="1"/>
  <c r="I4" i="16"/>
  <c r="I3" i="16"/>
  <c r="I2" i="16"/>
  <c r="G7" i="16"/>
  <c r="F90" i="1" l="1"/>
  <c r="G90" i="1"/>
  <c r="H90" i="1"/>
  <c r="I90" i="1"/>
  <c r="J90" i="1"/>
  <c r="K90" i="1"/>
  <c r="A90" i="1"/>
  <c r="B158" i="16"/>
  <c r="A229" i="16"/>
  <c r="B240" i="16"/>
  <c r="F114" i="1"/>
  <c r="G114" i="1"/>
  <c r="H114" i="1"/>
  <c r="I114" i="1"/>
  <c r="J114" i="1"/>
  <c r="K114" i="1"/>
  <c r="A114" i="1"/>
  <c r="F113" i="1"/>
  <c r="G113" i="1"/>
  <c r="H113" i="1"/>
  <c r="I113" i="1"/>
  <c r="J113" i="1"/>
  <c r="K113" i="1"/>
  <c r="A113" i="1"/>
  <c r="B256" i="16"/>
  <c r="C255" i="16"/>
  <c r="A255" i="16"/>
  <c r="C254" i="16"/>
  <c r="A254" i="16"/>
  <c r="C253" i="16"/>
  <c r="A253" i="16"/>
  <c r="C252" i="16"/>
  <c r="A252" i="16"/>
  <c r="C251" i="16"/>
  <c r="A251" i="16"/>
  <c r="C250" i="16"/>
  <c r="A250" i="16"/>
  <c r="C249" i="16"/>
  <c r="A249" i="16"/>
  <c r="C248" i="16"/>
  <c r="A248" i="16"/>
  <c r="C247" i="16"/>
  <c r="A247" i="16"/>
  <c r="C239" i="16"/>
  <c r="A239" i="16"/>
  <c r="C238" i="16"/>
  <c r="A238" i="16"/>
  <c r="C237" i="16"/>
  <c r="A237" i="16"/>
  <c r="C236" i="16"/>
  <c r="A236" i="16"/>
  <c r="C235" i="16"/>
  <c r="A235" i="16"/>
  <c r="C234" i="16"/>
  <c r="A234" i="16"/>
  <c r="C233" i="16"/>
  <c r="A233" i="16"/>
  <c r="C232" i="16"/>
  <c r="A232" i="16"/>
  <c r="C231" i="16"/>
  <c r="A231" i="16"/>
  <c r="C230" i="16"/>
  <c r="A230" i="16"/>
  <c r="C229" i="16"/>
  <c r="C228" i="16"/>
  <c r="A228" i="16"/>
  <c r="B224" i="16"/>
  <c r="C223" i="16"/>
  <c r="A223" i="16"/>
  <c r="C222" i="16"/>
  <c r="A222" i="16"/>
  <c r="C221" i="16"/>
  <c r="A221" i="16"/>
  <c r="C220" i="16"/>
  <c r="A220" i="16"/>
  <c r="C219" i="16"/>
  <c r="A219" i="16"/>
  <c r="C218" i="16"/>
  <c r="A218" i="16"/>
  <c r="C217" i="16"/>
  <c r="A217" i="16"/>
  <c r="C216" i="16"/>
  <c r="A216" i="16"/>
  <c r="C215" i="16"/>
  <c r="A215" i="16"/>
  <c r="C214" i="16"/>
  <c r="A214" i="16"/>
  <c r="C213" i="16"/>
  <c r="A213" i="16"/>
  <c r="C212" i="16"/>
  <c r="A212" i="16"/>
  <c r="C211" i="16"/>
  <c r="A211" i="16"/>
  <c r="C210" i="16"/>
  <c r="A210" i="16"/>
  <c r="C209" i="16"/>
  <c r="A209" i="16"/>
  <c r="B205" i="16"/>
  <c r="C204" i="16"/>
  <c r="A204" i="16"/>
  <c r="C203" i="16"/>
  <c r="A203" i="16"/>
  <c r="C202" i="16"/>
  <c r="A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B144" i="16"/>
  <c r="C143" i="16"/>
  <c r="A143" i="16"/>
  <c r="C127" i="16"/>
  <c r="A127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243" i="16" l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89" i="1"/>
  <c r="G89" i="1"/>
  <c r="H89" i="1"/>
  <c r="I89" i="1"/>
  <c r="J89" i="1"/>
  <c r="K89" i="1"/>
  <c r="F87" i="1"/>
  <c r="G87" i="1"/>
  <c r="H87" i="1"/>
  <c r="I87" i="1"/>
  <c r="J87" i="1"/>
  <c r="K87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89" i="1"/>
  <c r="A87" i="1"/>
  <c r="F88" i="1" l="1"/>
  <c r="G88" i="1"/>
  <c r="H88" i="1"/>
  <c r="I88" i="1"/>
  <c r="J88" i="1"/>
  <c r="K88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59" i="1"/>
  <c r="G59" i="1"/>
  <c r="H59" i="1"/>
  <c r="I59" i="1"/>
  <c r="J59" i="1"/>
  <c r="K59" i="1"/>
  <c r="A88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59" i="1"/>
  <c r="A65" i="1" l="1"/>
  <c r="A64" i="1"/>
  <c r="A63" i="1"/>
  <c r="A62" i="1"/>
  <c r="A61" i="1"/>
  <c r="A60" i="1"/>
  <c r="A58" i="1"/>
  <c r="A57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8" i="1"/>
  <c r="G58" i="1"/>
  <c r="H58" i="1"/>
  <c r="I58" i="1"/>
  <c r="J58" i="1"/>
  <c r="K58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 l="1"/>
  <c r="F55" i="1"/>
  <c r="G55" i="1"/>
  <c r="H55" i="1"/>
  <c r="I55" i="1"/>
  <c r="J55" i="1"/>
  <c r="K55" i="1"/>
  <c r="A54" i="1"/>
  <c r="A53" i="1"/>
  <c r="A52" i="1"/>
  <c r="A51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14" i="1"/>
  <c r="F14" i="1"/>
  <c r="G14" i="1"/>
  <c r="H14" i="1"/>
  <c r="I14" i="1"/>
  <c r="J14" i="1"/>
  <c r="K14" i="1"/>
  <c r="A50" i="1" l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36" i="1" l="1"/>
  <c r="A35" i="1"/>
  <c r="F36" i="1"/>
  <c r="G36" i="1"/>
  <c r="H36" i="1"/>
  <c r="I36" i="1"/>
  <c r="J36" i="1"/>
  <c r="K36" i="1"/>
  <c r="F35" i="1"/>
  <c r="G35" i="1"/>
  <c r="H35" i="1"/>
  <c r="I35" i="1"/>
  <c r="J35" i="1"/>
  <c r="K35" i="1"/>
  <c r="A34" i="1"/>
  <c r="A33" i="1"/>
  <c r="A32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31" i="1" l="1"/>
  <c r="F31" i="1"/>
  <c r="G31" i="1"/>
  <c r="H31" i="1"/>
  <c r="I31" i="1"/>
  <c r="J31" i="1"/>
  <c r="K31" i="1"/>
  <c r="F30" i="1" l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30" i="1"/>
  <c r="A29" i="1"/>
  <c r="A28" i="1"/>
  <c r="A27" i="1"/>
  <c r="A26" i="1" l="1"/>
  <c r="F26" i="1"/>
  <c r="G26" i="1"/>
  <c r="H26" i="1"/>
  <c r="I26" i="1"/>
  <c r="J26" i="1"/>
  <c r="K26" i="1"/>
  <c r="A25" i="1" l="1"/>
  <c r="A24" i="1"/>
  <c r="A23" i="1"/>
  <c r="A22" i="1"/>
  <c r="A21" i="1"/>
  <c r="A20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 l="1"/>
  <c r="G19" i="1"/>
  <c r="H19" i="1"/>
  <c r="I19" i="1"/>
  <c r="J19" i="1"/>
  <c r="K19" i="1"/>
  <c r="F18" i="1"/>
  <c r="G18" i="1"/>
  <c r="H18" i="1"/>
  <c r="I18" i="1"/>
  <c r="J18" i="1"/>
  <c r="K18" i="1"/>
  <c r="A19" i="1"/>
  <c r="A18" i="1"/>
  <c r="F17" i="1" l="1"/>
  <c r="G17" i="1"/>
  <c r="H17" i="1"/>
  <c r="I17" i="1"/>
  <c r="J17" i="1"/>
  <c r="K17" i="1"/>
  <c r="A17" i="1"/>
  <c r="F16" i="1" l="1"/>
  <c r="G16" i="1"/>
  <c r="H16" i="1"/>
  <c r="I16" i="1"/>
  <c r="J16" i="1"/>
  <c r="K16" i="1"/>
  <c r="A16" i="1"/>
  <c r="A15" i="1" l="1"/>
  <c r="F15" i="1"/>
  <c r="G15" i="1"/>
  <c r="H15" i="1"/>
  <c r="I15" i="1"/>
  <c r="J15" i="1"/>
  <c r="K15" i="1"/>
  <c r="F13" i="1" l="1"/>
  <c r="G13" i="1"/>
  <c r="H13" i="1"/>
  <c r="I13" i="1"/>
  <c r="J13" i="1"/>
  <c r="K13" i="1"/>
  <c r="A13" i="1"/>
  <c r="A12" i="1" l="1"/>
  <c r="F12" i="1"/>
  <c r="G12" i="1"/>
  <c r="H12" i="1"/>
  <c r="I12" i="1"/>
  <c r="J12" i="1"/>
  <c r="K12" i="1"/>
  <c r="F11" i="1" l="1"/>
  <c r="G11" i="1"/>
  <c r="H11" i="1"/>
  <c r="I11" i="1"/>
  <c r="J11" i="1"/>
  <c r="K11" i="1"/>
  <c r="A11" i="1"/>
  <c r="F10" i="1" l="1"/>
  <c r="G10" i="1"/>
  <c r="H10" i="1"/>
  <c r="I10" i="1"/>
  <c r="J10" i="1"/>
  <c r="K10" i="1"/>
  <c r="F9" i="1"/>
  <c r="G9" i="1"/>
  <c r="H9" i="1"/>
  <c r="I9" i="1"/>
  <c r="J9" i="1"/>
  <c r="K9" i="1"/>
  <c r="A10" i="1"/>
  <c r="A9" i="1"/>
  <c r="F5" i="1" l="1"/>
  <c r="G5" i="1"/>
  <c r="H5" i="1"/>
  <c r="I5" i="1"/>
  <c r="J5" i="1"/>
  <c r="K5" i="1"/>
  <c r="F8" i="1"/>
  <c r="G8" i="1"/>
  <c r="H8" i="1"/>
  <c r="I8" i="1"/>
  <c r="J8" i="1"/>
  <c r="K8" i="1"/>
  <c r="F7" i="1"/>
  <c r="G7" i="1"/>
  <c r="H7" i="1"/>
  <c r="I7" i="1"/>
  <c r="J7" i="1"/>
  <c r="K7" i="1"/>
  <c r="A8" i="1" l="1"/>
  <c r="A7" i="1"/>
  <c r="A6" i="1"/>
  <c r="F6" i="1"/>
  <c r="G6" i="1"/>
  <c r="H6" i="1"/>
  <c r="I6" i="1"/>
  <c r="J6" i="1"/>
  <c r="K6" i="1"/>
  <c r="D35" i="15" l="1"/>
  <c r="G4" i="16" l="1"/>
  <c r="G6" i="16"/>
  <c r="A5" i="1"/>
  <c r="G3" i="16" s="1"/>
  <c r="G2" i="16" l="1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<sst xmlns="http://schemas.openxmlformats.org/spreadsheetml/2006/main" count="14016" uniqueCount="2640">
  <si>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</si>
  <si>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</si>
  <si>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</si>
  <si>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</si>
  <si>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</si>
  <si>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</si>
  <si>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</si>
  <si>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</si>
  <si>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</si>
  <si>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</si>
  <si>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</si>
  <si>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</si>
  <si>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</si>
  <si>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</si>
  <si>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</si>
  <si>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</si>
  <si>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</si>
  <si>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</si>
  <si>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</si>
  <si>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</si>
  <si>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</si>
  <si>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</si>
  <si>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</si>
  <si>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</si>
  <si>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</si>
  <si>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</si>
  <si>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</si>
  <si>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</si>
  <si>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</si>
  <si>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</si>
  <si>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</si>
  <si>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</si>
  <si>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</si>
  <si>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</si>
  <si>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</si>
  <si>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</si>
  <si>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</si>
  <si>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</si>
  <si>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</si>
  <si>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</si>
  <si>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</si>
  <si>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</si>
  <si>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</si>
  <si>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</si>
  <si>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</si>
  <si>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</si>
  <si>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</si>
  <si>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</si>
  <si>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</si>
  <si>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</si>
  <si>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</si>
  <si>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</si>
  <si>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</si>
  <si>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</si>
  <si>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</si>
  <si>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</si>
  <si>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</si>
  <si>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</si>
  <si>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</si>
  <si>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</si>
  <si>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</si>
  <si>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</si>
  <si>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</si>
  <si>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</si>
  <si>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</si>
  <si>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</si>
  <si>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</si>
  <si>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</si>
  <si>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</si>
  <si>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</si>
  <si>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</si>
  <si>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</si>
  <si>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</si>
  <si>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</si>
  <si>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</si>
  <si>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</si>
  <si>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</si>
  <si>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</si>
  <si>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</si>
  <si>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</si>
  <si>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</si>
  <si>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</si>
  <si>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</si>
  <si>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</si>
  <si>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</si>
  <si>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</si>
  <si>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</si>
  <si>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</si>
  <si>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</si>
  <si>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</si>
  <si>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</si>
  <si>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</si>
  <si>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</si>
  <si>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</si>
  <si>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</si>
  <si>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</si>
  <si>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</si>
  <si>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</si>
  <si>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</si>
  <si>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</si>
  <si>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</si>
  <si>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</si>
  <si>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</si>
  <si>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</si>
  <si>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</si>
  <si>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</si>
  <si>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</si>
  <si>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</si>
  <si>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</si>
  <si>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</si>
  <si>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</si>
  <si>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</si>
  <si>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</si>
  <si>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</si>
  <si>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</si>
  <si>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</si>
  <si>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</si>
  <si>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</si>
  <si>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</si>
  <si>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</si>
  <si>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</si>
  <si>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</si>
  <si>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</si>
  <si>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</si>
  <si>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</si>
  <si>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</si>
  <si>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</si>
  <si>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</si>
  <si>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</si>
  <si>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</si>
  <si>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</si>
  <si>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</si>
  <si>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</si>
  <si>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</si>
  <si>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</si>
  <si>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</si>
  <si>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</si>
  <si>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</si>
  <si>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</si>
  <si>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</si>
  <si>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</si>
  <si>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</si>
  <si>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</si>
  <si>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</si>
  <si>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</si>
  <si>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</si>
  <si>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</si>
  <si>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</si>
  <si>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</si>
  <si>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</si>
  <si>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</si>
  <si>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</si>
  <si>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</si>
  <si>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</si>
  <si>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</si>
  <si>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</si>
  <si>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</si>
  <si>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</si>
  <si>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</si>
  <si>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</si>
  <si>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</si>
  <si>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</si>
  <si>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</si>
  <si>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</si>
  <si>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</si>
  <si>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</si>
  <si>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</si>
  <si>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</si>
  <si>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</si>
  <si>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</si>
  <si>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</si>
  <si>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</si>
  <si>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</si>
  <si>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</si>
  <si>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</si>
  <si>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</si>
  <si>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</si>
  <si>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</si>
  <si>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</si>
  <si>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</si>
  <si>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</si>
  <si>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</si>
  <si>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</si>
  <si>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</si>
  <si>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</si>
  <si>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</si>
  <si>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</si>
  <si>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</si>
  <si>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</si>
  <si>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</si>
  <si>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</si>
  <si>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</si>
  <si>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</si>
  <si>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</si>
  <si>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</si>
  <si>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</si>
  <si>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</si>
  <si>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</si>
  <si>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</si>
  <si>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</si>
  <si>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</si>
  <si>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</si>
  <si>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</si>
  <si>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</si>
  <si>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</si>
  <si>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</si>
  <si>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</si>
  <si>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</si>
  <si>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</si>
  <si>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</si>
  <si>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</si>
  <si>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</si>
  <si>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</si>
  <si>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</si>
  <si>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</si>
  <si>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</si>
  <si>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</si>
  <si>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</si>
  <si>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</si>
  <si>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</si>
  <si>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</si>
  <si>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</si>
  <si>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</si>
  <si>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</si>
  <si>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</si>
  <si>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</si>
  <si>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</si>
  <si>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</si>
  <si>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</si>
  <si>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</si>
  <si>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</si>
  <si>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</si>
  <si>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</si>
  <si>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</si>
  <si>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</si>
  <si>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</si>
  <si>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</si>
  <si>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</si>
  <si>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</si>
  <si>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</si>
  <si>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</si>
  <si>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</si>
  <si>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</si>
  <si>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</si>
  <si>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</si>
  <si>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</si>
  <si>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</si>
  <si>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</si>
  <si>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</si>
  <si>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</si>
  <si>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</si>
  <si>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</si>
  <si>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</si>
  <si>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</si>
  <si>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</si>
  <si>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</si>
  <si>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</si>
  <si>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</si>
  <si>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</si>
  <si>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</si>
  <si>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</si>
  <si>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</si>
  <si>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</si>
  <si>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</si>
  <si>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</si>
  <si>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</si>
  <si>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</si>
  <si>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</si>
  <si>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</si>
  <si>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</si>
  <si>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</si>
  <si>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</si>
  <si>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</si>
  <si>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</si>
  <si>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</si>
  <si>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</si>
  <si>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</si>
  <si>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</si>
  <si>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</si>
  <si>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</si>
  <si>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</si>
  <si>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</si>
  <si>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</si>
  <si>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</si>
  <si>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</si>
  <si>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</si>
  <si>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</si>
  <si>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</si>
  <si>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</si>
  <si>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</si>
  <si>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</si>
  <si>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</si>
  <si>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</si>
  <si>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</si>
  <si>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</si>
  <si>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</si>
  <si>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</si>
  <si>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</si>
  <si>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</si>
  <si>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</si>
  <si>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</si>
  <si>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</si>
  <si>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</si>
  <si>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</si>
  <si>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</si>
  <si>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</si>
  <si>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</si>
  <si>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</si>
  <si>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</si>
  <si>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</si>
  <si>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</si>
  <si>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</si>
  <si>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</si>
  <si>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</si>
  <si>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</si>
  <si>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</si>
  <si>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</si>
  <si>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</si>
  <si>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</si>
  <si>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</si>
  <si>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</si>
  <si>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</si>
  <si>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</si>
  <si>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</si>
  <si>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</si>
  <si>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</si>
  <si>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</si>
  <si>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</si>
  <si>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</si>
  <si>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</si>
  <si>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</si>
  <si>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</si>
  <si>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</si>
  <si>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</si>
  <si>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</si>
  <si>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</si>
  <si>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</si>
  <si>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</si>
  <si>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</si>
  <si>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</si>
  <si>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</si>
  <si>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</si>
  <si>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</si>
  <si>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</si>
  <si>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</si>
  <si>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</si>
  <si>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</si>
  <si>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</si>
  <si>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</si>
  <si>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</si>
  <si>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</si>
  <si>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</si>
  <si>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</si>
  <si>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</si>
  <si>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</si>
  <si>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</si>
  <si>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</si>
  <si>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</si>
  <si>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</si>
  <si>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</si>
  <si>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</si>
  <si>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</si>
  <si>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</si>
  <si>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</si>
  <si>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</si>
  <si>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</si>
  <si>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</si>
  <si>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</si>
  <si>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</si>
  <si>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</si>
  <si>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</si>
  <si>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</si>
  <si>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</si>
  <si>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</si>
  <si>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</si>
  <si>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</si>
  <si>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</si>
  <si>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</si>
  <si>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</si>
  <si>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</si>
  <si>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</si>
  <si>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</si>
  <si>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</si>
  <si>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</si>
  <si>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</si>
  <si>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</si>
  <si>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</si>
  <si>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</si>
  <si>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</si>
  <si>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</si>
  <si>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</si>
  <si>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</si>
  <si>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</si>
  <si>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</si>
  <si>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</si>
  <si>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</si>
  <si>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</si>
  <si>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</si>
  <si>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</si>
  <si>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</si>
  <si>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</si>
  <si>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</si>
  <si>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</si>
  <si>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</si>
  <si>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</si>
  <si>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</si>
  <si>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</si>
  <si>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</si>
  <si>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</si>
  <si>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</si>
  <si>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</si>
  <si>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</si>
  <si>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</si>
  <si>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</si>
  <si>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</si>
  <si>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</si>
  <si>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</si>
  <si>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</si>
  <si>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</si>
  <si>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</si>
  <si>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</si>
  <si>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</si>
  <si>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</si>
  <si>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</si>
  <si>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</si>
  <si>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</si>
  <si>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</si>
  <si>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</si>
  <si>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</si>
  <si>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</si>
  <si>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</si>
  <si>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</si>
  <si>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</si>
  <si>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</si>
  <si>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</si>
  <si>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</si>
  <si>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</si>
  <si>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</si>
  <si>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</si>
  <si>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</si>
  <si>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</si>
  <si>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</si>
  <si>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</si>
  <si>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</si>
  <si>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</si>
  <si>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</si>
  <si>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</si>
  <si>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</si>
  <si>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</si>
  <si>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</si>
  <si>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</si>
  <si>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</si>
  <si>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</si>
  <si>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</si>
  <si>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</si>
  <si>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</si>
  <si>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</si>
  <si>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</si>
  <si>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</si>
  <si>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</si>
  <si>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</si>
  <si>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</si>
  <si>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</si>
  <si>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</si>
  <si>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</si>
  <si>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</si>
  <si>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</si>
  <si>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</si>
  <si>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</si>
  <si>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</si>
  <si>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</si>
  <si>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</si>
  <si>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</si>
  <si>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</si>
  <si>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</si>
  <si>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</si>
  <si>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</si>
  <si>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</si>
  <si>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</si>
  <si>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</si>
  <si>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</si>
  <si>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</si>
  <si>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</si>
  <si>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</si>
  <si>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</si>
  <si>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</si>
  <si>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</si>
  <si>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</si>
  <si>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</si>
  <si>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</si>
  <si>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</si>
  <si>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</si>
  <si>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</si>
  <si>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</si>
  <si>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</si>
  <si>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</si>
  <si>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</si>
  <si>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</si>
  <si>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</si>
  <si>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</si>
  <si>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</si>
  <si>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</si>
  <si>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</si>
  <si>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</si>
  <si>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</si>
  <si>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</si>
  <si>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</si>
  <si>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</si>
  <si>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</si>
  <si>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</si>
  <si>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</si>
  <si>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</si>
  <si>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</si>
  <si>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</si>
  <si>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</si>
  <si>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</si>
  <si>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</si>
  <si>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</si>
  <si>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</si>
  <si>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</si>
  <si>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</si>
  <si>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</si>
  <si>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</si>
  <si>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</si>
  <si>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</si>
  <si>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</si>
  <si>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</si>
  <si>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</si>
  <si>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</si>
  <si>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</si>
  <si>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</si>
  <si>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</si>
  <si>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</si>
  <si>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</si>
  <si>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</si>
  <si>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</si>
  <si>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</si>
  <si>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</si>
  <si>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</si>
  <si>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</si>
  <si>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</si>
  <si>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</si>
  <si>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</si>
  <si>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</si>
  <si>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</si>
  <si>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</si>
  <si>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</si>
  <si>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</si>
  <si>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</si>
  <si>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</si>
  <si>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</si>
  <si>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</si>
  <si>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</si>
  <si>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</si>
  <si>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</si>
  <si>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</si>
  <si>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</si>
  <si>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</si>
  <si>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</si>
  <si>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</si>
  <si>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</si>
  <si>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</si>
  <si>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</si>
  <si>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</si>
  <si>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</si>
  <si>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</si>
  <si>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</si>
  <si>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</si>
  <si>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</si>
  <si>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</si>
  <si>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</si>
  <si>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</si>
  <si>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</si>
  <si>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</si>
  <si>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</si>
  <si>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</si>
  <si>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</si>
  <si>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</si>
  <si>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</si>
  <si>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</si>
  <si>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</si>
  <si>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</si>
  <si>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</si>
  <si>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</si>
  <si>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</si>
  <si>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</si>
  <si>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</si>
  <si>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</si>
  <si>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</si>
  <si>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</si>
  <si>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</si>
  <si>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</si>
  <si>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</si>
  <si>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</si>
  <si>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</si>
  <si>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</si>
  <si>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</si>
  <si>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</si>
  <si>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</si>
  <si>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</si>
  <si>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</si>
  <si>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</si>
  <si>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</si>
  <si>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</si>
  <si>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</si>
  <si>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</si>
  <si>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</si>
  <si>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</si>
  <si>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</si>
  <si>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</si>
  <si>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</si>
  <si>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</si>
  <si>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</si>
  <si>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</si>
  <si>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</si>
  <si>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</si>
  <si>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</si>
  <si>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</si>
  <si>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</si>
  <si>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</si>
  <si>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</si>
  <si>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</si>
  <si>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</si>
  <si>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</si>
  <si>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</si>
  <si>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</si>
  <si>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</si>
  <si>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</si>
  <si>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</si>
  <si>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</si>
  <si>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</si>
  <si>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</si>
  <si>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</si>
  <si>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</si>
  <si>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</si>
  <si>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</si>
  <si>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</si>
  <si>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</si>
  <si>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</si>
  <si>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</si>
  <si>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</si>
  <si>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</si>
  <si>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</si>
  <si>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</si>
  <si>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</si>
  <si>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</si>
  <si>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</si>
  <si>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</si>
  <si>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</si>
  <si>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</si>
  <si>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</si>
  <si>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</si>
  <si>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</si>
  <si>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</si>
  <si>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</si>
  <si>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</si>
  <si>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</si>
  <si>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</si>
  <si>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</si>
  <si>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</si>
  <si>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</si>
  <si>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</si>
  <si>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</si>
  <si>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</si>
  <si>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</si>
  <si>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</si>
  <si>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</si>
  <si>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</si>
  <si>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</si>
  <si>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</si>
  <si>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</si>
  <si>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</si>
  <si>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</si>
  <si>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</si>
  <si>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</si>
  <si>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</si>
  <si>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</si>
  <si>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</si>
  <si>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</si>
  <si>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</si>
  <si>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</si>
  <si>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</si>
  <si>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</si>
  <si>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</si>
  <si>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</si>
  <si>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</si>
  <si>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</si>
  <si>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</si>
  <si>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</si>
  <si>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</si>
  <si>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</si>
  <si>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</si>
  <si>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</si>
  <si>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</si>
  <si>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</si>
  <si>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</si>
  <si>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</si>
  <si>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</si>
  <si>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</si>
  <si>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</si>
  <si>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</si>
  <si>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</si>
  <si>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</si>
  <si>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</si>
  <si>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</si>
  <si>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</si>
  <si>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</si>
  <si>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</si>
  <si>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</si>
  <si>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</si>
  <si>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</si>
  <si>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</si>
  <si>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</si>
  <si>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</si>
  <si>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</si>
  <si>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</si>
  <si>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</si>
  <si>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</si>
  <si>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</si>
  <si>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</si>
  <si>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</si>
  <si>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</si>
  <si>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</si>
  <si>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</si>
  <si>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</si>
  <si>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</si>
  <si>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</si>
  <si>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</si>
  <si>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</si>
  <si>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</si>
  <si>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</si>
  <si>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</si>
  <si>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</si>
  <si>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</si>
  <si>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</si>
  <si>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</si>
  <si>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</si>
  <si>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</si>
  <si>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</si>
  <si>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</si>
  <si>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</si>
  <si>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</si>
  <si>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</si>
  <si>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</si>
  <si>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</si>
  <si>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</si>
  <si>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</si>
  <si>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</si>
  <si>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</si>
  <si>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</si>
  <si>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</si>
  <si>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</si>
  <si>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</si>
  <si>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</si>
  <si>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</si>
  <si>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</si>
  <si>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</si>
  <si>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</si>
  <si>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</si>
  <si>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</si>
  <si>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</si>
  <si>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</si>
  <si>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</si>
  <si>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</si>
  <si>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</si>
  <si>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</si>
  <si>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</si>
  <si>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</si>
  <si>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</si>
  <si>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</si>
  <si>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</si>
  <si>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</si>
  <si>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</si>
  <si>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</si>
  <si>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</si>
  <si>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</si>
  <si>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</si>
  <si>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</si>
  <si>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</si>
  <si>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</si>
  <si>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</si>
  <si>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</si>
  <si>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</si>
  <si>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</si>
  <si>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</si>
  <si>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</si>
  <si>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</si>
  <si>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</si>
  <si>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</si>
  <si>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</si>
  <si>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</si>
  <si>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</si>
  <si>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</si>
  <si>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</si>
  <si>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</si>
  <si>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</si>
  <si>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</si>
  <si>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</si>
  <si>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</si>
  <si>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</si>
  <si>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</si>
  <si>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</si>
  <si>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</si>
  <si>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</si>
  <si>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</si>
  <si>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</si>
  <si>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</si>
  <si>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</si>
  <si>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</si>
  <si>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</si>
  <si>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</si>
  <si>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</si>
  <si>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</si>
  <si>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</si>
  <si>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</si>
  <si>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</si>
  <si>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</si>
  <si>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</si>
  <si>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</si>
  <si>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</si>
  <si>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</si>
  <si>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</si>
  <si>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</si>
  <si>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</si>
  <si>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</si>
  <si>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</si>
  <si>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</si>
  <si>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</si>
  <si>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</si>
  <si>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</si>
  <si>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</si>
  <si>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</si>
  <si>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</si>
  <si>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</si>
  <si>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</si>
  <si>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</si>
  <si>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</si>
  <si>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</si>
  <si>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</si>
  <si>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</si>
  <si>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</si>
  <si>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</si>
  <si>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</si>
  <si>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</si>
  <si>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</si>
  <si>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</si>
  <si>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</si>
  <si>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</si>
  <si>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</si>
  <si>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</si>
  <si>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</si>
  <si>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</si>
  <si>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</si>
  <si>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</si>
  <si>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</si>
  <si>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</si>
  <si>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</si>
  <si>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</si>
  <si>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</si>
  <si>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</si>
  <si>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</si>
  <si>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</si>
  <si>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</si>
  <si>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</si>
  <si>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</si>
  <si>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</si>
  <si>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</si>
  <si>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</si>
  <si>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</si>
  <si>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</si>
  <si>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</si>
  <si>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</si>
  <si>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</si>
  <si>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</si>
  <si>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</si>
  <si>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</si>
  <si>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</si>
  <si>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</si>
  <si>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</si>
  <si>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</si>
  <si>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</si>
  <si>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</si>
  <si>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</si>
  <si>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</si>
  <si>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</si>
  <si>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</si>
  <si>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</si>
  <si>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</si>
  <si>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</si>
  <si>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</si>
  <si>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</si>
  <si>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</si>
  <si>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</si>
  <si>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</si>
  <si>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</si>
  <si>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</si>
  <si>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</si>
  <si>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</si>
  <si>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</si>
  <si>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</si>
  <si>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</si>
  <si>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</si>
  <si>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</si>
  <si>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</si>
  <si>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</si>
  <si>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</si>
  <si>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</si>
  <si>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</si>
  <si>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</si>
  <si>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</si>
  <si>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</si>
  <si>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</si>
  <si>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</si>
  <si>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</si>
  <si>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</si>
  <si>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</si>
  <si>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</si>
  <si>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</si>
  <si>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</si>
  <si>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</si>
  <si>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</si>
  <si>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</si>
  <si>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</si>
  <si>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</si>
  <si>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</si>
  <si>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</si>
  <si>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</si>
  <si>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</si>
  <si>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</si>
  <si>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</si>
  <si>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</si>
  <si>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</si>
  <si>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</si>
  <si>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</si>
  <si>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</si>
  <si>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</si>
  <si>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</si>
  <si>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</si>
  <si>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</si>
  <si>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</si>
  <si>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</si>
  <si>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</si>
  <si>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</si>
  <si>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</si>
  <si>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</si>
  <si>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</si>
  <si>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</si>
  <si>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</si>
  <si>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</si>
  <si>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</si>
  <si>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</si>
  <si>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</si>
  <si>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</si>
  <si>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</si>
  <si>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</si>
  <si>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</si>
  <si>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</si>
  <si>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</si>
  <si>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</si>
  <si>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</si>
  <si>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</si>
  <si>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</si>
  <si>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</si>
  <si>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</si>
  <si>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</si>
  <si>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</si>
  <si>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</si>
  <si>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</si>
  <si>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</si>
  <si>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</si>
  <si>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</si>
  <si>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</si>
  <si>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</si>
  <si>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</si>
  <si>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</si>
  <si>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</si>
  <si>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</si>
  <si>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</si>
  <si>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</si>
  <si>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</si>
  <si>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</si>
  <si>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</si>
  <si>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</si>
  <si>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</si>
  <si>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</si>
  <si>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</si>
  <si>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</si>
  <si>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</si>
  <si>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</si>
  <si>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</si>
  <si>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</si>
  <si>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</si>
  <si>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</si>
  <si>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</si>
  <si>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</si>
  <si>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</si>
  <si>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</si>
  <si>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</si>
  <si>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</si>
  <si>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</si>
  <si>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</si>
  <si>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</si>
  <si>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</si>
  <si>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</si>
  <si>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</si>
  <si>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</si>
  <si>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</si>
  <si>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</si>
  <si>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</si>
  <si>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</si>
  <si>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</si>
  <si>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</si>
  <si>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</si>
  <si>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</si>
  <si>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</si>
  <si>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</si>
  <si>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</si>
  <si>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</si>
  <si>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</si>
  <si>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</si>
  <si>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</si>
  <si>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</si>
  <si>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</si>
  <si>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</si>
  <si>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</si>
  <si>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</si>
  <si>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</si>
  <si>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</si>
  <si>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</si>
  <si>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</si>
  <si>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</si>
  <si>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</si>
  <si>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</si>
  <si>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</si>
  <si>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</si>
  <si>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</si>
  <si>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</si>
  <si>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</si>
  <si>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</si>
  <si>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</si>
  <si>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</si>
  <si>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</si>
  <si>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</si>
  <si>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</si>
  <si>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</si>
  <si>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</si>
  <si>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</si>
  <si>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</si>
  <si>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</si>
  <si>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</si>
  <si>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</si>
  <si>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</si>
  <si>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</si>
  <si>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</si>
  <si>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</si>
  <si>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</si>
  <si>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</si>
  <si>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</si>
  <si>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</si>
  <si>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</si>
  <si>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</si>
  <si>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</si>
  <si>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</si>
  <si>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</si>
  <si>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</si>
  <si>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</si>
  <si>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</si>
  <si>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</si>
  <si>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</si>
  <si>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</si>
  <si>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</si>
  <si>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</si>
  <si>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</si>
  <si>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</si>
  <si>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</si>
  <si>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</si>
  <si>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</si>
  <si>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</si>
  <si>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</si>
  <si>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</si>
  <si>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</si>
  <si>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</si>
  <si>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</si>
  <si>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</si>
  <si>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</si>
  <si>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</si>
  <si>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</si>
  <si>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</si>
  <si>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</si>
  <si>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</si>
  <si>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</si>
  <si>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</si>
  <si>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</si>
  <si>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</si>
  <si>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</si>
  <si>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</si>
  <si>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</si>
  <si>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</si>
  <si>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</si>
  <si>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</si>
  <si>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</si>
  <si>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</si>
  <si>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</si>
  <si>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</si>
  <si>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</si>
  <si>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</si>
  <si>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</si>
  <si>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</si>
  <si>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</si>
  <si>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</si>
  <si>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</si>
  <si>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</si>
  <si>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</si>
  <si>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</si>
  <si>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</si>
  <si>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</si>
  <si>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</si>
  <si>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</si>
  <si>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</si>
  <si>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</si>
  <si>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</si>
  <si>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</si>
  <si>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</si>
  <si>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</si>
  <si>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</si>
  <si>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</si>
  <si>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</si>
  <si>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</si>
  <si>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</si>
  <si>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</si>
  <si>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</si>
  <si>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</si>
  <si>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</si>
  <si>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</si>
  <si>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</si>
  <si>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</si>
  <si>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</si>
  <si>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</si>
  <si>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</si>
  <si>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</si>
  <si>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</si>
  <si>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</si>
  <si>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</si>
  <si>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</si>
  <si>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</si>
  <si>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</si>
  <si>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</si>
  <si>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</si>
  <si>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</si>
  <si>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</si>
  <si>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</si>
  <si>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</si>
  <si>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</si>
  <si>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</si>
  <si>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</si>
  <si>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</si>
  <si>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</si>
  <si>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</si>
  <si>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</si>
  <si>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</si>
  <si>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</si>
  <si>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</si>
  <si>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</si>
  <si>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</si>
  <si>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</si>
  <si>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</si>
  <si>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</si>
  <si>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</si>
  <si>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</si>
  <si>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</si>
  <si>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</si>
  <si>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</si>
  <si>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</si>
  <si>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</si>
  <si>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</si>
  <si>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</si>
  <si>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</si>
  <si>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</si>
  <si>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</si>
  <si>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</si>
  <si>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</si>
  <si>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</si>
  <si>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</si>
  <si>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</si>
  <si>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</si>
  <si>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</si>
  <si>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</si>
  <si>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</si>
  <si>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</si>
  <si>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</si>
  <si>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</si>
  <si>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</si>
  <si>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</si>
  <si>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</si>
  <si>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</si>
  <si>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</si>
  <si>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</si>
  <si>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</si>
  <si>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</si>
  <si>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</si>
  <si>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</si>
  <si>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</si>
  <si>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</si>
  <si>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</si>
  <si>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</si>
  <si>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</si>
  <si>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</si>
  <si>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</si>
  <si>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</si>
  <si>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</si>
  <si>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</si>
  <si>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</si>
  <si>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</si>
  <si>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</si>
  <si>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</si>
  <si>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</si>
  <si>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</si>
  <si>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</si>
  <si>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</si>
  <si>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</si>
  <si>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</si>
  <si>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</si>
  <si>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</si>
  <si>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</si>
  <si>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</si>
  <si>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</si>
  <si>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</si>
  <si>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</si>
  <si>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</si>
  <si>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</si>
  <si>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</si>
  <si>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</si>
  <si>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</si>
  <si>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</si>
  <si>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</si>
  <si>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</si>
  <si>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</si>
  <si>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</si>
  <si>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</si>
  <si>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</si>
  <si>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</si>
  <si>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</si>
  <si>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</si>
  <si>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</si>
  <si>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</si>
  <si>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</si>
  <si>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</si>
  <si>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</si>
  <si>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</si>
  <si>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</si>
  <si>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</si>
  <si>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</si>
  <si>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</si>
  <si>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</si>
  <si>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</si>
  <si>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</si>
  <si>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</si>
  <si>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</si>
  <si>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</si>
  <si>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</si>
  <si>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</si>
  <si>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</si>
  <si>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</si>
  <si>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</si>
  <si>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</si>
  <si>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</si>
  <si>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</si>
  <si>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</si>
  <si>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</si>
  <si>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</si>
  <si>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</si>
  <si>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</si>
  <si>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</si>
  <si>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</si>
  <si>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</si>
  <si>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</si>
  <si>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</si>
  <si>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</si>
  <si>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</si>
  <si>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</si>
  <si>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</si>
  <si>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</si>
  <si>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</si>
  <si>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</si>
  <si>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</si>
  <si>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</si>
  <si>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</si>
  <si>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</si>
  <si>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</si>
  <si>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</si>
  <si>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</si>
  <si>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</si>
  <si>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</si>
  <si>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</si>
  <si>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</si>
  <si>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</si>
  <si>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</si>
  <si>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</si>
  <si>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</si>
  <si>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</si>
  <si>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</si>
  <si>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</si>
  <si>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</si>
  <si>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</si>
  <si>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</si>
  <si>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</si>
  <si>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</si>
  <si>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</si>
  <si>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</si>
  <si>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</si>
  <si>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</si>
  <si>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</si>
  <si>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</si>
  <si>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</si>
  <si>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</si>
  <si>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</si>
  <si>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</si>
  <si>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</si>
  <si>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</si>
  <si>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</si>
  <si>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</si>
  <si>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</si>
  <si>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</si>
  <si>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</si>
  <si>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</si>
  <si>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</si>
  <si>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</si>
  <si>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</si>
  <si>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</si>
  <si>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</si>
  <si>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</si>
  <si>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</si>
  <si>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</si>
  <si>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</si>
  <si>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</si>
  <si>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</si>
  <si>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</si>
  <si>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</si>
  <si>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</si>
  <si>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</si>
  <si>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</si>
  <si>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</si>
  <si>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</si>
  <si>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</si>
  <si>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</si>
  <si>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</si>
  <si>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</si>
  <si>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</si>
  <si>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</si>
  <si>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</si>
  <si>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</si>
  <si>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</si>
  <si>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</si>
  <si>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</si>
  <si>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</si>
  <si>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</si>
  <si>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</si>
  <si>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</si>
  <si>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</si>
  <si>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</si>
  <si>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</si>
  <si>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</si>
  <si>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</si>
  <si>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</si>
  <si>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</si>
  <si>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</si>
  <si>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</si>
  <si>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</si>
  <si>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</si>
  <si>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</si>
  <si>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</si>
  <si>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</si>
  <si>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</si>
  <si>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</si>
  <si>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</si>
  <si>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</si>
  <si>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</si>
  <si>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</si>
  <si>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</si>
  <si>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</si>
  <si>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</si>
  <si>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</si>
  <si>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</si>
  <si>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</si>
  <si>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</si>
  <si>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</si>
  <si>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</si>
  <si>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</si>
  <si>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</si>
  <si>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</si>
  <si>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</si>
  <si>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</si>
  <si>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</si>
  <si>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</si>
  <si>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</si>
  <si>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</si>
  <si>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</si>
  <si>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</si>
  <si>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</si>
  <si>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</si>
  <si>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</si>
  <si>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</si>
  <si>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</si>
  <si>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</si>
  <si>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</si>
  <si>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</si>
  <si>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</si>
  <si>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</si>
  <si>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</si>
  <si>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</si>
  <si>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</si>
  <si>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</si>
  <si>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</si>
  <si>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</si>
  <si>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</si>
  <si>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</si>
  <si>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</si>
  <si>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</si>
  <si>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</si>
  <si>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</si>
  <si>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</si>
  <si>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</si>
  <si>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</si>
  <si>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</si>
  <si>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</si>
  <si>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</si>
  <si>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</si>
  <si>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</si>
  <si>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</si>
  <si>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</si>
  <si>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</si>
  <si>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</si>
  <si>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</si>
  <si>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</si>
  <si>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</si>
  <si>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</si>
  <si>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</si>
  <si>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</si>
  <si>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</si>
  <si>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</si>
  <si>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</si>
  <si>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</si>
  <si>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</si>
  <si>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</si>
  <si>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</si>
  <si>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</si>
  <si>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</si>
  <si>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</si>
  <si>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</si>
  <si>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</si>
  <si>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</si>
  <si>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</si>
  <si>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</si>
  <si>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</si>
  <si>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</si>
  <si>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</si>
  <si>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</si>
  <si>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</si>
  <si>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</si>
  <si>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</si>
  <si>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</si>
  <si>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</si>
  <si>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</si>
  <si>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</si>
  <si>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</si>
  <si>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</si>
  <si>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</si>
  <si>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</si>
  <si>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</si>
  <si>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</si>
  <si>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</si>
  <si>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</si>
  <si>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</si>
  <si>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</si>
  <si>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</si>
  <si>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</si>
  <si>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</si>
  <si>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</si>
  <si>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</si>
  <si>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</si>
  <si>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</si>
  <si>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</si>
  <si>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</si>
  <si>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</si>
  <si>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</si>
  <si>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</si>
  <si>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</si>
  <si>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</si>
  <si>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</si>
  <si>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</si>
  <si>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</si>
  <si>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</si>
  <si>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</si>
  <si>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</si>
  <si>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</si>
  <si>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</si>
  <si>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</si>
  <si>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</si>
  <si>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</si>
  <si>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</si>
  <si>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</si>
  <si>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</si>
  <si>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</si>
  <si>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</si>
  <si>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</si>
  <si>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</si>
  <si>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</si>
  <si>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</si>
  <si>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</si>
  <si>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</si>
  <si>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</si>
  <si>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</si>
  <si>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</si>
  <si>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</si>
  <si>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</si>
  <si>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</si>
  <si>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</si>
  <si>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</si>
  <si>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</si>
  <si>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</si>
  <si>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</si>
  <si>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</si>
  <si>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</si>
  <si>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</si>
  <si>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</si>
  <si>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</si>
  <si>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</si>
  <si>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</si>
  <si>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</si>
  <si>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</si>
  <si>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</si>
  <si>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</si>
  <si>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</si>
  <si>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</si>
  <si>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</si>
  <si>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</si>
  <si>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</si>
  <si>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</si>
  <si>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</si>
  <si>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</si>
  <si>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</si>
  <si>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</si>
  <si>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</si>
  <si>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</si>
  <si>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</si>
  <si>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</si>
  <si>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</si>
  <si>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</si>
  <si>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</si>
  <si>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</si>
  <si>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</si>
  <si>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</si>
  <si>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</si>
  <si>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</si>
  <si>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</si>
  <si>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</si>
  <si>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</si>
  <si>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</si>
  <si>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</si>
  <si>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</si>
  <si>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</si>
  <si>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</si>
  <si>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</si>
  <si>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</si>
  <si>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</si>
  <si>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</si>
  <si>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</si>
  <si>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</si>
  <si>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</si>
  <si>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</si>
  <si>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</si>
  <si>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</si>
  <si>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</si>
  <si>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</si>
  <si>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</si>
  <si>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</si>
  <si>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</si>
  <si>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</si>
  <si>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</si>
  <si>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</si>
  <si>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</si>
  <si>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</si>
  <si>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</si>
  <si>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</si>
  <si>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</si>
  <si>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</si>
  <si>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</si>
  <si>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</si>
  <si>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</si>
  <si>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</si>
  <si>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</si>
  <si>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</si>
  <si>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</si>
  <si>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</si>
  <si>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</si>
  <si>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</si>
  <si>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</si>
  <si>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</si>
  <si>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</si>
  <si>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</si>
  <si>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</si>
  <si>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</si>
  <si>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</si>
  <si>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</si>
  <si>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</si>
  <si>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</si>
  <si>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</si>
  <si>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</si>
  <si>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</si>
  <si>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</si>
  <si>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</si>
  <si>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</si>
  <si>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</si>
  <si>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</si>
  <si>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</si>
  <si>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</si>
  <si>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</si>
  <si>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</si>
  <si>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</si>
  <si>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</si>
  <si>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</si>
  <si>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</si>
  <si>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</si>
  <si>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</si>
  <si>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</si>
  <si>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</si>
  <si>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</si>
  <si>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</si>
  <si>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</si>
  <si>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</si>
  <si>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</si>
  <si>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</si>
  <si>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</si>
  <si>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</si>
  <si>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</si>
  <si>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</si>
  <si>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</si>
  <si>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</si>
  <si>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</si>
  <si>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</si>
  <si>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</si>
  <si>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</si>
  <si>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</si>
  <si>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</si>
  <si>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</si>
  <si>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</si>
  <si>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</si>
  <si>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</si>
  <si>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</si>
  <si>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</si>
  <si>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</si>
  <si>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</si>
  <si>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</si>
  <si>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</si>
  <si>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</si>
  <si>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</si>
  <si>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</si>
  <si>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</si>
  <si>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</si>
  <si>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</si>
  <si>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</si>
  <si>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</si>
  <si>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</si>
  <si>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</si>
  <si>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</si>
  <si>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</si>
  <si>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</si>
  <si>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</si>
  <si>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</si>
  <si>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</si>
  <si>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</si>
  <si>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</si>
  <si>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</si>
  <si>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</si>
  <si>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</si>
  <si>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</si>
  <si>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</si>
  <si>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</si>
  <si>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</si>
  <si>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</si>
  <si>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</si>
  <si>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</si>
  <si>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</si>
  <si>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</si>
  <si>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</si>
  <si>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</si>
  <si>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</si>
  <si>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</si>
  <si>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</si>
  <si>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</si>
  <si>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</si>
  <si>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</si>
  <si>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</si>
  <si>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</si>
  <si>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</si>
  <si>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</si>
  <si>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</si>
  <si>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</si>
  <si>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</si>
  <si>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</si>
  <si>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</si>
  <si>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</si>
  <si>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</si>
  <si>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</si>
  <si>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</si>
  <si>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</si>
  <si>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</si>
  <si>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</si>
  <si>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</si>
  <si>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</si>
  <si>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</si>
  <si>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</si>
  <si>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</si>
  <si>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</si>
  <si>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</si>
  <si>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</si>
  <si>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</si>
  <si>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</si>
  <si>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</si>
  <si>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</si>
  <si>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</si>
  <si>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</si>
  <si>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</si>
  <si>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</si>
  <si>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</si>
  <si>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</si>
  <si>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</si>
  <si>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</si>
  <si>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</si>
  <si>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</si>
  <si>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</si>
  <si>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</si>
  <si>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</si>
  <si>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</si>
  <si>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</si>
  <si>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</si>
  <si>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</si>
  <si>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</si>
  <si>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</si>
  <si>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</si>
  <si>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</si>
  <si>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</si>
  <si>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</si>
  <si>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</si>
  <si>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</si>
  <si>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</si>
  <si>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</si>
  <si>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</si>
  <si>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</si>
  <si>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</si>
  <si>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</si>
  <si>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</si>
  <si>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</si>
  <si>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</si>
  <si>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</si>
  <si>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</si>
  <si>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</si>
  <si>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</si>
  <si>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</si>
  <si>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</si>
  <si>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</si>
  <si>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</si>
  <si>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</si>
  <si>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</si>
  <si>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</si>
  <si>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</si>
  <si>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</si>
  <si>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</si>
  <si>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</si>
  <si>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</si>
  <si>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</si>
  <si>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</si>
  <si>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</si>
  <si>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</si>
  <si>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</si>
  <si>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</si>
  <si>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</si>
  <si>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</si>
  <si>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</si>
  <si>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</si>
  <si>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</si>
  <si>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</si>
  <si>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</si>
  <si>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</si>
  <si>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</si>
  <si>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</si>
  <si>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</si>
  <si>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</si>
  <si>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</si>
  <si>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</si>
  <si>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</si>
  <si>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</si>
  <si>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</si>
  <si>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</si>
  <si>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</si>
  <si>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</si>
  <si>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</si>
  <si>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</si>
  <si>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</si>
  <si>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</si>
  <si>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</si>
  <si>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</si>
  <si>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</si>
  <si>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</si>
  <si>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</si>
  <si>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</si>
  <si>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</si>
  <si>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</si>
  <si>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</si>
  <si>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</si>
  <si>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</si>
  <si>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</si>
  <si>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</si>
  <si>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</si>
  <si>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</si>
  <si>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</si>
  <si>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</si>
  <si>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</si>
  <si>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</si>
  <si>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</si>
  <si>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</si>
  <si>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</si>
  <si>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</si>
  <si>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</si>
  <si>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</si>
  <si>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</si>
  <si>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</si>
  <si>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</si>
  <si>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</si>
  <si>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</si>
  <si>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</si>
  <si>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</si>
  <si>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</si>
  <si>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</si>
  <si>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</si>
  <si>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</si>
  <si>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</si>
  <si>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</si>
  <si>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</si>
  <si>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</si>
  <si>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</si>
  <si>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</si>
  <si>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</si>
  <si>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</si>
  <si>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</si>
  <si>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</si>
  <si>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</si>
  <si>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</si>
  <si>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</si>
  <si>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</si>
  <si>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</si>
  <si>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</si>
  <si>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</si>
  <si>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</si>
  <si>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</si>
  <si>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</si>
  <si>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</si>
  <si>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</si>
  <si>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</si>
  <si>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</si>
  <si>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</si>
  <si>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</si>
  <si>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</si>
  <si>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</si>
  <si>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</si>
  <si>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</si>
  <si>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</si>
  <si>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</si>
  <si>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</si>
  <si>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</si>
  <si>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</si>
  <si>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</si>
  <si>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</si>
  <si>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</si>
  <si>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</si>
  <si>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</si>
  <si>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</si>
  <si>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</si>
  <si>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</si>
  <si>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</si>
  <si>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</si>
  <si>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</si>
  <si>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</si>
  <si>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</si>
  <si>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</si>
  <si>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</si>
  <si>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</si>
  <si>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</si>
  <si>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</si>
  <si>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</si>
  <si>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</si>
  <si>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</si>
  <si>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</si>
  <si>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</si>
  <si>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</si>
  <si>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</si>
  <si>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</si>
  <si>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</si>
  <si>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</si>
  <si>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</si>
  <si>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</si>
  <si>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</si>
  <si>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</si>
  <si>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</si>
  <si>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</si>
  <si>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</si>
  <si>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</si>
  <si>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</si>
  <si>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</si>
  <si>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</si>
  <si>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</si>
  <si>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</si>
  <si>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</si>
  <si>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</si>
  <si>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</si>
  <si>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</si>
  <si>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</si>
  <si>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</si>
  <si>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</si>
  <si>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</si>
  <si>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</si>
  <si>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</si>
  <si>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</si>
  <si>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</si>
  <si>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</si>
  <si>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</si>
  <si>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</si>
  <si>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</si>
  <si>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</si>
  <si>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</si>
  <si>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</si>
  <si>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</si>
  <si>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</si>
  <si>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</si>
  <si>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</si>
  <si>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</si>
  <si>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</si>
  <si>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</si>
  <si>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</si>
  <si>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</si>
  <si>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</si>
  <si>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</si>
  <si>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</si>
  <si>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</si>
  <si>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</si>
  <si>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</si>
  <si>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</si>
  <si>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</si>
  <si>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</si>
  <si>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</si>
  <si>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</si>
  <si>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</si>
  <si>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</si>
  <si>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</si>
  <si>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</si>
  <si>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</si>
  <si>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</si>
  <si>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</si>
  <si>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</si>
  <si>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</si>
  <si>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</si>
  <si>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</si>
  <si>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</si>
  <si>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</si>
  <si>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</si>
  <si>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</si>
  <si>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</si>
  <si>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</si>
  <si>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</si>
  <si>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</si>
  <si>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</si>
  <si>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</si>
  <si>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</si>
  <si>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</si>
  <si>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</si>
  <si>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</si>
  <si>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</si>
  <si>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</si>
  <si>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</si>
  <si>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</si>
  <si>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</si>
  <si>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</si>
  <si>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</si>
  <si>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</si>
  <si>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</si>
  <si>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</si>
  <si>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</si>
  <si>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</si>
  <si>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</si>
  <si>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</si>
  <si>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</si>
  <si>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</si>
  <si>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</si>
  <si>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</si>
  <si>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</si>
  <si>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</si>
  <si>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</si>
  <si>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</si>
  <si>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</si>
  <si>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</si>
  <si>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</si>
  <si>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</si>
  <si>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</si>
  <si>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</si>
  <si>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</si>
  <si>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</si>
  <si>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</si>
  <si>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</si>
  <si>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</si>
  <si>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</si>
  <si>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</si>
  <si>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</si>
  <si>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</si>
  <si>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</si>
  <si>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</si>
  <si>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</si>
  <si>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</si>
  <si>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</si>
  <si>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</si>
  <si>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</si>
  <si>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</si>
  <si>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</si>
  <si>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</si>
  <si>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</si>
  <si>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</si>
  <si>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</si>
  <si>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</si>
  <si>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</si>
  <si>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</si>
  <si>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</si>
  <si>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</si>
  <si>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</si>
  <si>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</si>
  <si>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</si>
  <si>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</si>
  <si>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</si>
  <si>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</si>
  <si>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</si>
  <si>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</si>
  <si>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</si>
  <si>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</si>
  <si>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</si>
  <si>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</si>
  <si>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</si>
  <si>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</si>
  <si>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</si>
  <si>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</si>
  <si>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</si>
  <si>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</si>
  <si>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</si>
  <si>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</si>
  <si>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</si>
  <si>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</si>
  <si>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</si>
  <si>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</si>
  <si>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</si>
  <si>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</si>
  <si>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</si>
  <si>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</si>
  <si>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</si>
  <si>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</si>
  <si>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</si>
  <si>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</si>
  <si>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</si>
  <si>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</si>
  <si>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</si>
  <si>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</si>
  <si>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</si>
  <si>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</si>
  <si>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</si>
  <si>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</si>
  <si>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</si>
  <si>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</si>
  <si>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</si>
  <si>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</si>
  <si>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</si>
  <si>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</si>
  <si>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</si>
  <si>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</si>
  <si>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</si>
  <si>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</si>
  <si>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</si>
  <si>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</si>
  <si>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</si>
  <si>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</si>
  <si>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</si>
  <si>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</si>
  <si>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</si>
  <si>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</si>
  <si>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</si>
  <si>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</si>
  <si>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</si>
  <si>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</si>
  <si>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</si>
  <si>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</si>
  <si>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</si>
  <si>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</si>
  <si>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</si>
  <si>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</si>
  <si>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</si>
  <si>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</si>
  <si>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</si>
  <si>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</si>
  <si>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</si>
  <si>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</si>
  <si>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</si>
  <si>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</si>
  <si>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</si>
  <si>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</si>
  <si>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</si>
  <si>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</si>
  <si>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</si>
  <si>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</si>
  <si>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</si>
  <si>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</si>
  <si>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</si>
  <si>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</si>
  <si>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</si>
  <si>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</si>
  <si>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</si>
  <si>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</si>
  <si>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</si>
  <si>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</si>
  <si>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</si>
  <si>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</si>
  <si>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</si>
  <si>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</si>
  <si>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</si>
  <si>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</si>
  <si>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</si>
  <si>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</si>
  <si>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</si>
  <si>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</si>
  <si>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</si>
  <si>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</si>
  <si>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</si>
  <si>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</si>
  <si>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</si>
  <si>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</si>
  <si>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</si>
  <si>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</si>
  <si>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</si>
  <si>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</si>
  <si>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</si>
  <si>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</si>
  <si>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</si>
  <si>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</si>
  <si>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</si>
  <si>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</si>
  <si>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</si>
  <si>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</si>
  <si>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</si>
  <si>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</si>
  <si>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</si>
  <si>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</si>
  <si>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</si>
  <si>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</si>
  <si>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</si>
  <si>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</si>
  <si>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</si>
  <si>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</si>
  <si>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</si>
  <si>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</si>
  <si>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</si>
  <si>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</si>
  <si>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</si>
  <si>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</si>
  <si>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</si>
  <si>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</si>
  <si>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</si>
  <si>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</si>
  <si>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</si>
  <si>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</si>
  <si>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</si>
  <si>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</si>
  <si>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</si>
  <si>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</si>
  <si>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</si>
  <si>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</si>
  <si>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</si>
  <si>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</si>
  <si>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</si>
  <si>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</si>
  <si>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</si>
  <si>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</si>
  <si>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</si>
  <si>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</si>
  <si>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</si>
  <si>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</si>
  <si>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</si>
  <si>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</si>
  <si>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</si>
  <si>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</si>
  <si>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</si>
  <si>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</si>
  <si>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</si>
  <si>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</si>
  <si>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</si>
  <si>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</si>
  <si>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</si>
  <si>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</si>
  <si>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</si>
  <si>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</si>
  <si>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</si>
  <si>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</si>
  <si>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</si>
  <si>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</si>
  <si>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</si>
  <si>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</si>
  <si>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</si>
  <si>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</si>
  <si>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</si>
  <si>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</si>
  <si>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</si>
  <si>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</si>
  <si>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</si>
  <si>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</si>
  <si>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</si>
  <si>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</si>
  <si>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</si>
  <si>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</si>
  <si>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</si>
  <si>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</si>
  <si>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</si>
  <si>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</si>
  <si>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</si>
  <si>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</si>
  <si>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</si>
  <si>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</si>
  <si>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</si>
  <si>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</si>
  <si>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</si>
  <si>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</si>
  <si>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</si>
  <si>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</si>
  <si>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</si>
  <si>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</si>
  <si>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</si>
  <si>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</si>
  <si>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</si>
  <si>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</si>
  <si>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</si>
  <si>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</si>
  <si>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</si>
  <si>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</si>
  <si>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</si>
  <si>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</si>
  <si>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</si>
  <si>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</si>
  <si>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</si>
  <si>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</si>
  <si>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</si>
  <si>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</si>
  <si>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</si>
  <si>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</si>
  <si>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</si>
  <si>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</si>
  <si>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</si>
  <si>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</si>
  <si>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</si>
  <si>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</si>
  <si>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</si>
  <si>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</si>
  <si>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</si>
  <si>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</si>
  <si>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</si>
  <si>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</si>
  <si>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</si>
  <si>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</si>
  <si>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</si>
  <si>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</si>
  <si>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</si>
  <si>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</si>
  <si>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</si>
  <si>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</si>
  <si>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</si>
  <si>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</si>
  <si>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</si>
  <si>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</si>
  <si>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</si>
  <si>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</si>
  <si>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</si>
  <si>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</si>
  <si>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</si>
  <si>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</si>
  <si>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</si>
  <si>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</si>
  <si>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</si>
  <si>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</si>
  <si>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</si>
  <si>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</si>
  <si>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</si>
  <si>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</si>
  <si>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</si>
  <si>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</si>
  <si>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</si>
  <si>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</si>
  <si>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</si>
  <si>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</si>
  <si>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</si>
  <si>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</si>
  <si>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</si>
  <si>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</si>
  <si>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</si>
  <si>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</si>
  <si>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</si>
  <si>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</si>
  <si>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</si>
  <si>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</si>
  <si>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</si>
  <si>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</si>
  <si>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</si>
  <si>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</si>
  <si>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</si>
  <si>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</si>
  <si>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</si>
  <si>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</si>
  <si>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</si>
  <si>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</si>
  <si>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</si>
  <si>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</si>
  <si>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</si>
  <si>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</si>
  <si>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</si>
  <si>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</si>
  <si>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</si>
  <si>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</si>
  <si>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</si>
  <si>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</si>
  <si>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</si>
  <si>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</si>
  <si>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</si>
  <si>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</si>
  <si>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</si>
  <si>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</si>
  <si>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</si>
  <si>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</si>
  <si>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</si>
  <si>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</si>
  <si>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</si>
  <si>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</si>
  <si>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</si>
  <si>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</si>
  <si>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</si>
  <si>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</si>
  <si>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</si>
  <si>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</si>
  <si>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</si>
  <si>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</si>
  <si>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</si>
  <si>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</si>
  <si>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</si>
  <si>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</si>
  <si>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</si>
  <si>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</si>
  <si>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</si>
  <si>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</si>
  <si>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</si>
  <si>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</si>
  <si>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</si>
  <si>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</si>
  <si>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</si>
  <si>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</si>
  <si>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</si>
  <si>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</si>
  <si>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</si>
  <si>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</si>
  <si>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</si>
  <si>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</si>
  <si>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</si>
  <si>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</si>
  <si>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</si>
  <si>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</si>
  <si>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</si>
  <si>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</si>
  <si>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</si>
  <si>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</si>
  <si>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</si>
  <si>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</si>
  <si>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</si>
  <si>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</si>
  <si>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</si>
  <si>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</si>
  <si>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</si>
  <si>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</si>
  <si>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</si>
  <si>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</si>
  <si>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</si>
  <si>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</si>
  <si>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</si>
  <si>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</si>
  <si>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</si>
  <si>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</si>
  <si>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</si>
  <si>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</si>
  <si>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</si>
  <si>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</si>
  <si>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</si>
  <si>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</si>
  <si>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</si>
  <si>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</si>
  <si>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</si>
  <si>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</si>
  <si>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</si>
  <si>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</si>
  <si>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</si>
  <si>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</si>
  <si>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</si>
  <si>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</si>
  <si>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</si>
  <si>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</si>
  <si>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</si>
  <si>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</si>
  <si>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</si>
  <si>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</si>
  <si>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</si>
  <si>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</si>
  <si>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</si>
  <si>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</si>
  <si>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</si>
  <si>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</si>
  <si>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</si>
  <si>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</si>
  <si>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</si>
  <si>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</si>
  <si>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</si>
  <si>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</si>
  <si>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</si>
  <si>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</si>
  <si>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</si>
  <si>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</si>
  <si>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</si>
  <si>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</si>
  <si>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</si>
  <si>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</si>
  <si>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</si>
  <si>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</si>
  <si>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</si>
  <si>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</si>
  <si>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</si>
  <si>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</si>
  <si>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</si>
  <si>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</si>
  <si>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</si>
  <si>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</si>
  <si>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</si>
  <si>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</si>
  <si>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</si>
  <si>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</si>
  <si>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</si>
  <si>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</si>
  <si>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</si>
  <si>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</si>
  <si>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</si>
  <si>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</si>
  <si>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</si>
  <si>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</si>
  <si>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</si>
  <si>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</si>
  <si>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</si>
  <si>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</si>
  <si>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</si>
  <si>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</si>
  <si>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</si>
  <si>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</si>
  <si>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</si>
  <si>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</si>
  <si>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</si>
  <si>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</si>
  <si>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</si>
  <si>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</si>
  <si>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</si>
  <si>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</si>
  <si>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</si>
  <si>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</si>
  <si>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</si>
  <si>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</si>
  <si>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</si>
  <si>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</si>
  <si>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</si>
  <si>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</si>
  <si>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</si>
  <si>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</si>
  <si>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</si>
  <si>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</si>
  <si>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</si>
  <si>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</si>
  <si>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</si>
  <si>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</si>
  <si>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</si>
  <si>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</si>
  <si>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</si>
  <si>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</si>
  <si>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</si>
  <si>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</si>
  <si>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</si>
  <si>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</si>
  <si>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</si>
  <si>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</si>
  <si>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</si>
  <si>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</si>
  <si>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</si>
  <si>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</si>
  <si>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</si>
  <si>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</si>
  <si>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</si>
  <si>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</si>
  <si>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</si>
  <si>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</si>
  <si>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</si>
  <si>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</si>
  <si>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</si>
  <si>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</si>
  <si>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</si>
  <si>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</si>
  <si>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</si>
  <si>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</si>
  <si>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</si>
  <si>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</si>
  <si>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</si>
  <si>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</si>
  <si>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</si>
  <si>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</si>
  <si>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</si>
  <si>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</si>
  <si>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</si>
  <si>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</si>
  <si>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</si>
  <si>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</si>
  <si>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</si>
  <si>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</si>
  <si>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</si>
  <si>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</si>
  <si>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</si>
  <si>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</si>
  <si>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</si>
  <si>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</si>
  <si>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</si>
  <si>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</si>
  <si>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</si>
  <si>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</si>
  <si>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</si>
  <si>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</si>
  <si>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</si>
  <si>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</si>
  <si>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</si>
  <si>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</si>
  <si>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</si>
  <si>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</si>
  <si>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</si>
  <si>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</si>
  <si>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</si>
  <si>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</si>
  <si>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 xml:space="preserve">Gil Carrera, Santiago </t>
  </si>
  <si>
    <t>Morales Payano, Wilfredy Leandro</t>
  </si>
  <si>
    <t xml:space="preserve">Brioso Luciano, Cristino </t>
  </si>
  <si>
    <t>ReservaC Norte</t>
  </si>
  <si>
    <t>LECTOR</t>
  </si>
  <si>
    <t xml:space="preserve">Gonzalez Ceballos, Dionisio </t>
  </si>
  <si>
    <t>En Servicio</t>
  </si>
  <si>
    <t>Closed</t>
  </si>
  <si>
    <t>Reinicio Exitoso</t>
  </si>
  <si>
    <t>Carga Exitosa</t>
  </si>
  <si>
    <t>3335905283 </t>
  </si>
  <si>
    <t>3335905525 </t>
  </si>
  <si>
    <t>3335905522 </t>
  </si>
  <si>
    <t>3335905579</t>
  </si>
  <si>
    <t>3335905575</t>
  </si>
  <si>
    <t>3335905566</t>
  </si>
  <si>
    <t>3335905565</t>
  </si>
  <si>
    <t>3335905548</t>
  </si>
  <si>
    <t>3335905543</t>
  </si>
  <si>
    <t>3335905534</t>
  </si>
  <si>
    <t>3335905528</t>
  </si>
  <si>
    <t>3335905526</t>
  </si>
  <si>
    <t>3335905525</t>
  </si>
  <si>
    <t>3335905522</t>
  </si>
  <si>
    <t>3335905513</t>
  </si>
  <si>
    <t>3335905473</t>
  </si>
  <si>
    <t>3335905412</t>
  </si>
  <si>
    <t>3335905396</t>
  </si>
  <si>
    <t>3335905393</t>
  </si>
  <si>
    <t>3335905392</t>
  </si>
  <si>
    <t>3335905386</t>
  </si>
  <si>
    <t>3335905384</t>
  </si>
  <si>
    <t>REINICIO POR INHIBIDO</t>
  </si>
  <si>
    <t>Moreta, Christian Aury</t>
  </si>
  <si>
    <t>3335905360</t>
  </si>
  <si>
    <t>3335905346</t>
  </si>
  <si>
    <t>3335905345</t>
  </si>
  <si>
    <t>3335905334</t>
  </si>
  <si>
    <t>Fernandez Pichardo, Jorge Rafael</t>
  </si>
  <si>
    <t>3335905331</t>
  </si>
  <si>
    <t>3335905327</t>
  </si>
  <si>
    <t>3335905172</t>
  </si>
  <si>
    <t>Fuera de Servicio</t>
  </si>
  <si>
    <t>Reportados</t>
  </si>
  <si>
    <t>DATOS DEL REPORTE</t>
  </si>
  <si>
    <t>Reinicio Fallido</t>
  </si>
  <si>
    <t>3335905611</t>
  </si>
  <si>
    <t>3335905610</t>
  </si>
  <si>
    <t>3335905609</t>
  </si>
  <si>
    <t>3335905608</t>
  </si>
  <si>
    <t>3335905606</t>
  </si>
  <si>
    <t>3335905604</t>
  </si>
  <si>
    <t>3335905603</t>
  </si>
  <si>
    <t>3335905601</t>
  </si>
  <si>
    <t>3335905600</t>
  </si>
  <si>
    <t>3335905599</t>
  </si>
  <si>
    <t>3335905598</t>
  </si>
  <si>
    <t>3335905597</t>
  </si>
  <si>
    <t>3335905596</t>
  </si>
  <si>
    <t>3335905594</t>
  </si>
  <si>
    <t>3335905593</t>
  </si>
  <si>
    <t>3335905592</t>
  </si>
  <si>
    <t>3335905590</t>
  </si>
  <si>
    <t>3335905587</t>
  </si>
  <si>
    <t>3335905573</t>
  </si>
  <si>
    <t>3335905568</t>
  </si>
  <si>
    <t>ATM Ofic. El Portal ll (Santiago)</t>
  </si>
  <si>
    <t>3335905606 </t>
  </si>
  <si>
    <t>3335905384 </t>
  </si>
  <si>
    <t>3335905619 </t>
  </si>
  <si>
    <t>Sin Efectivo Repotado</t>
  </si>
  <si>
    <t>Sin Efectivo Abastecido</t>
  </si>
  <si>
    <t>Gavetas Vacias Reportadas</t>
  </si>
  <si>
    <t>Gavetas Rechazo Solucionadas</t>
  </si>
  <si>
    <t>Observacion</t>
  </si>
  <si>
    <t>01 Junio de 2021</t>
  </si>
  <si>
    <t>3335905630</t>
  </si>
  <si>
    <t>3335905629</t>
  </si>
  <si>
    <t>3335905628</t>
  </si>
  <si>
    <t>3335905627</t>
  </si>
  <si>
    <t>3335905626</t>
  </si>
  <si>
    <t>3335905625</t>
  </si>
  <si>
    <t>3335905624</t>
  </si>
  <si>
    <t>3335905623</t>
  </si>
  <si>
    <t>3335905622</t>
  </si>
  <si>
    <t>3335905621</t>
  </si>
  <si>
    <t>3335905620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</si>
</sst>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7030A0"/>
      <name val="Palatino Linotype"/>
      <family val="1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53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4" fillId="40" borderId="68" xfId="0" applyFont="1" applyFill="1" applyBorder="1" applyAlignment="1">
      <alignment horizontal="center"/>
    </xf>
    <xf numFmtId="0" fontId="54" fillId="40" borderId="68" xfId="0" applyFont="1" applyFill="1" applyBorder="1" applyAlignment="1">
      <alignment horizontal="left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54" fillId="40" borderId="54" xfId="0" applyFont="1" applyFill="1" applyBorder="1" applyAlignment="1">
      <alignment horizontal="center"/>
    </xf>
    <xf numFmtId="0" fontId="54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50"/>
      <tableStyleElement type="headerRow" dxfId="449"/>
      <tableStyleElement type="totalRow" dxfId="448"/>
      <tableStyleElement type="firstColumn" dxfId="447"/>
      <tableStyleElement type="lastColumn" dxfId="446"/>
      <tableStyleElement type="firstRowStripe" dxfId="445"/>
      <tableStyleElement type="firstColumnStripe" dxfId="44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D151"/>
  <sheetViews>
    <sheetView tabSelected="1" zoomScale="70" zoomScaleNormal="70" workbookViewId="0">
      <pane ySplit="4" topLeftCell="A5" activePane="bottomLeft" state="frozen"/>
      <selection pane="bottomLeft" activeCell="P129" sqref="P129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bestFit="1" customWidth="1"/>
    <col min="4" max="4" width="28.28515625" style="87" customWidth="1"/>
    <col min="5" max="5" width="13.42578125" style="82" bestFit="1" customWidth="1"/>
    <col min="6" max="6" width="12.140625" style="45" bestFit="1" customWidth="1"/>
    <col min="7" max="7" width="62.42578125" style="45" bestFit="1" customWidth="1"/>
    <col min="8" max="11" width="5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17.42578125" style="89" bestFit="1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1" t="s">
        <v>2153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3"/>
    </row>
    <row r="2" spans="1:17" ht="18" x14ac:dyDescent="0.25">
      <c r="A2" s="148" t="s">
        <v>2150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50"/>
    </row>
    <row r="3" spans="1:17" ht="18.75" thickBot="1" x14ac:dyDescent="0.3">
      <c r="A3" s="154" t="s">
        <v>2628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6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8" x14ac:dyDescent="0.25">
      <c r="A5" s="131" t="str">
        <f>VLOOKUP(E5,'LISTADO ATM'!$A$2:$C$898,3,0)</f>
        <v>DISTRITO NACIONAL</v>
      </c>
      <c r="B5" s="124">
        <v>3335899018</v>
      </c>
      <c r="C5" s="133">
        <v>44341.900543981479</v>
      </c>
      <c r="D5" s="133" t="s">
        <v>2180</v>
      </c>
      <c r="E5" s="121">
        <v>816</v>
      </c>
      <c r="F5" s="131" t="str">
        <f>VLOOKUP(E5,VIP!$A$2:$O13496,2,0)</f>
        <v>DRBR816</v>
      </c>
      <c r="G5" s="131" t="str">
        <f>VLOOKUP(E5,'LISTADO ATM'!$A$2:$B$897,2,0)</f>
        <v xml:space="preserve">ATM Oficina Pedro Brand </v>
      </c>
      <c r="H5" s="131" t="str">
        <f>VLOOKUP(E5,VIP!$A$2:$O18359,7,FALSE)</f>
        <v>Si</v>
      </c>
      <c r="I5" s="131" t="str">
        <f>VLOOKUP(E5,VIP!$A$2:$O10324,8,FALSE)</f>
        <v>Si</v>
      </c>
      <c r="J5" s="131" t="str">
        <f>VLOOKUP(E5,VIP!$A$2:$O10274,8,FALSE)</f>
        <v>Si</v>
      </c>
      <c r="K5" s="131" t="str">
        <f>VLOOKUP(E5,VIP!$A$2:$O13848,6,0)</f>
        <v>NO</v>
      </c>
      <c r="L5" s="141" t="s">
        <v>2219</v>
      </c>
      <c r="M5" s="132" t="s">
        <v>2446</v>
      </c>
      <c r="N5" s="132" t="s">
        <v>2453</v>
      </c>
      <c r="O5" s="131" t="s">
        <v>2455</v>
      </c>
      <c r="P5" s="131"/>
      <c r="Q5" s="140" t="s">
        <v>2219</v>
      </c>
    </row>
    <row r="6" spans="1:17" ht="18" x14ac:dyDescent="0.25">
      <c r="A6" s="131" t="str">
        <f>VLOOKUP(E6,'LISTADO ATM'!$A$2:$C$898,3,0)</f>
        <v>DISTRITO NACIONAL</v>
      </c>
      <c r="B6" s="124">
        <v>3335902252</v>
      </c>
      <c r="C6" s="133">
        <v>44344.435902777775</v>
      </c>
      <c r="D6" s="133" t="s">
        <v>2449</v>
      </c>
      <c r="E6" s="121">
        <v>593</v>
      </c>
      <c r="F6" s="131" t="str">
        <f>VLOOKUP(E6,VIP!$A$2:$O13488,2,0)</f>
        <v>DRBR242</v>
      </c>
      <c r="G6" s="131" t="str">
        <f>VLOOKUP(E6,'LISTADO ATM'!$A$2:$B$897,2,0)</f>
        <v xml:space="preserve">ATM Ministerio Fuerzas Armadas II </v>
      </c>
      <c r="H6" s="131" t="str">
        <f>VLOOKUP(E6,VIP!$A$2:$O18351,7,FALSE)</f>
        <v>Si</v>
      </c>
      <c r="I6" s="131" t="str">
        <f>VLOOKUP(E6,VIP!$A$2:$O10316,8,FALSE)</f>
        <v>Si</v>
      </c>
      <c r="J6" s="131" t="str">
        <f>VLOOKUP(E6,VIP!$A$2:$O10266,8,FALSE)</f>
        <v>Si</v>
      </c>
      <c r="K6" s="131" t="str">
        <f>VLOOKUP(E6,VIP!$A$2:$O13840,6,0)</f>
        <v>NO</v>
      </c>
      <c r="L6" s="141" t="s">
        <v>2418</v>
      </c>
      <c r="M6" s="132" t="s">
        <v>2446</v>
      </c>
      <c r="N6" s="132" t="s">
        <v>2560</v>
      </c>
      <c r="O6" s="131" t="s">
        <v>2454</v>
      </c>
      <c r="P6" s="131"/>
      <c r="Q6" s="140" t="s">
        <v>2418</v>
      </c>
    </row>
    <row r="7" spans="1:17" ht="18" x14ac:dyDescent="0.25">
      <c r="A7" s="131" t="str">
        <f>VLOOKUP(E7,'LISTADO ATM'!$A$2:$C$898,3,0)</f>
        <v>SUR</v>
      </c>
      <c r="B7" s="124">
        <v>3335902366</v>
      </c>
      <c r="C7" s="133">
        <v>44344.474074074074</v>
      </c>
      <c r="D7" s="133" t="s">
        <v>2180</v>
      </c>
      <c r="E7" s="121">
        <v>829</v>
      </c>
      <c r="F7" s="131" t="str">
        <f>VLOOKUP(E7,VIP!$A$2:$O13506,2,0)</f>
        <v>DRBR829</v>
      </c>
      <c r="G7" s="131" t="str">
        <f>VLOOKUP(E7,'LISTADO ATM'!$A$2:$B$897,2,0)</f>
        <v xml:space="preserve">ATM UNP Multicentro Sirena Baní </v>
      </c>
      <c r="H7" s="131" t="str">
        <f>VLOOKUP(E7,VIP!$A$2:$O18369,7,FALSE)</f>
        <v>Si</v>
      </c>
      <c r="I7" s="131" t="str">
        <f>VLOOKUP(E7,VIP!$A$2:$O10334,8,FALSE)</f>
        <v>Si</v>
      </c>
      <c r="J7" s="131" t="str">
        <f>VLOOKUP(E7,VIP!$A$2:$O10284,8,FALSE)</f>
        <v>Si</v>
      </c>
      <c r="K7" s="131" t="str">
        <f>VLOOKUP(E7,VIP!$A$2:$O13858,6,0)</f>
        <v>NO</v>
      </c>
      <c r="L7" s="141" t="s">
        <v>2466</v>
      </c>
      <c r="M7" s="132" t="s">
        <v>2446</v>
      </c>
      <c r="N7" s="132" t="s">
        <v>2453</v>
      </c>
      <c r="O7" s="131" t="s">
        <v>2455</v>
      </c>
      <c r="P7" s="131"/>
      <c r="Q7" s="140" t="s">
        <v>2466</v>
      </c>
    </row>
    <row r="8" spans="1:17" ht="18" x14ac:dyDescent="0.25">
      <c r="A8" s="131" t="str">
        <f>VLOOKUP(E8,'LISTADO ATM'!$A$2:$C$898,3,0)</f>
        <v>DISTRITO NACIONAL</v>
      </c>
      <c r="B8" s="124">
        <v>3335902746</v>
      </c>
      <c r="C8" s="133">
        <v>44344.587141203701</v>
      </c>
      <c r="D8" s="133" t="s">
        <v>2180</v>
      </c>
      <c r="E8" s="121">
        <v>298</v>
      </c>
      <c r="F8" s="131" t="str">
        <f>VLOOKUP(E8,VIP!$A$2:$O13519,2,0)</f>
        <v>DRBR298</v>
      </c>
      <c r="G8" s="131" t="str">
        <f>VLOOKUP(E8,'LISTADO ATM'!$A$2:$B$897,2,0)</f>
        <v xml:space="preserve">ATM S/M Aprezio Engombe </v>
      </c>
      <c r="H8" s="131" t="str">
        <f>VLOOKUP(E8,VIP!$A$2:$O18382,7,FALSE)</f>
        <v>Si</v>
      </c>
      <c r="I8" s="131" t="str">
        <f>VLOOKUP(E8,VIP!$A$2:$O10347,8,FALSE)</f>
        <v>Si</v>
      </c>
      <c r="J8" s="131" t="str">
        <f>VLOOKUP(E8,VIP!$A$2:$O10297,8,FALSE)</f>
        <v>Si</v>
      </c>
      <c r="K8" s="131" t="str">
        <f>VLOOKUP(E8,VIP!$A$2:$O13871,6,0)</f>
        <v>NO</v>
      </c>
      <c r="L8" s="141" t="s">
        <v>2219</v>
      </c>
      <c r="M8" s="132" t="s">
        <v>2446</v>
      </c>
      <c r="N8" s="132" t="s">
        <v>2453</v>
      </c>
      <c r="O8" s="131" t="s">
        <v>2455</v>
      </c>
      <c r="P8" s="131"/>
      <c r="Q8" s="140" t="s">
        <v>2219</v>
      </c>
    </row>
    <row r="9" spans="1:17" ht="18" x14ac:dyDescent="0.25">
      <c r="A9" s="131" t="str">
        <f>VLOOKUP(E9,'LISTADO ATM'!$A$2:$C$898,3,0)</f>
        <v>DISTRITO NACIONAL</v>
      </c>
      <c r="B9" s="124">
        <v>3335903121</v>
      </c>
      <c r="C9" s="133">
        <v>44344.786724537036</v>
      </c>
      <c r="D9" s="133" t="s">
        <v>2180</v>
      </c>
      <c r="E9" s="121">
        <v>34</v>
      </c>
      <c r="F9" s="131" t="str">
        <f>VLOOKUP(E9,VIP!$A$2:$O13565,2,0)</f>
        <v>DRBR034</v>
      </c>
      <c r="G9" s="131" t="str">
        <f>VLOOKUP(E9,'LISTADO ATM'!$A$2:$B$897,2,0)</f>
        <v xml:space="preserve">ATM Plaza de la Salud </v>
      </c>
      <c r="H9" s="131" t="str">
        <f>VLOOKUP(E9,VIP!$A$2:$O18428,7,FALSE)</f>
        <v>Si</v>
      </c>
      <c r="I9" s="131" t="str">
        <f>VLOOKUP(E9,VIP!$A$2:$O10393,8,FALSE)</f>
        <v>Si</v>
      </c>
      <c r="J9" s="131" t="str">
        <f>VLOOKUP(E9,VIP!$A$2:$O10343,8,FALSE)</f>
        <v>Si</v>
      </c>
      <c r="K9" s="131" t="str">
        <f>VLOOKUP(E9,VIP!$A$2:$O13917,6,0)</f>
        <v>NO</v>
      </c>
      <c r="L9" s="141" t="s">
        <v>2219</v>
      </c>
      <c r="M9" s="132" t="s">
        <v>2446</v>
      </c>
      <c r="N9" s="132" t="s">
        <v>2560</v>
      </c>
      <c r="O9" s="131" t="s">
        <v>2455</v>
      </c>
      <c r="P9" s="131"/>
      <c r="Q9" s="140" t="s">
        <v>2219</v>
      </c>
    </row>
    <row r="10" spans="1:17" ht="18" x14ac:dyDescent="0.25">
      <c r="A10" s="131" t="str">
        <f>VLOOKUP(E10,'LISTADO ATM'!$A$2:$C$898,3,0)</f>
        <v>SUR</v>
      </c>
      <c r="B10" s="124">
        <v>3335903122</v>
      </c>
      <c r="C10" s="133">
        <v>44344.787372685183</v>
      </c>
      <c r="D10" s="133" t="s">
        <v>2180</v>
      </c>
      <c r="E10" s="121">
        <v>360</v>
      </c>
      <c r="F10" s="131" t="str">
        <f>VLOOKUP(E10,VIP!$A$2:$O13564,2,0)</f>
        <v>DRBR360</v>
      </c>
      <c r="G10" s="131" t="str">
        <f>VLOOKUP(E10,'LISTADO ATM'!$A$2:$B$897,2,0)</f>
        <v>ATM Ayuntamiento Guayabal</v>
      </c>
      <c r="H10" s="131" t="str">
        <f>VLOOKUP(E10,VIP!$A$2:$O18427,7,FALSE)</f>
        <v>si</v>
      </c>
      <c r="I10" s="131" t="str">
        <f>VLOOKUP(E10,VIP!$A$2:$O10392,8,FALSE)</f>
        <v>si</v>
      </c>
      <c r="J10" s="131" t="str">
        <f>VLOOKUP(E10,VIP!$A$2:$O10342,8,FALSE)</f>
        <v>si</v>
      </c>
      <c r="K10" s="131" t="str">
        <f>VLOOKUP(E10,VIP!$A$2:$O13916,6,0)</f>
        <v>NO</v>
      </c>
      <c r="L10" s="141" t="s">
        <v>2219</v>
      </c>
      <c r="M10" s="132" t="s">
        <v>2446</v>
      </c>
      <c r="N10" s="132" t="s">
        <v>2453</v>
      </c>
      <c r="O10" s="131" t="s">
        <v>2455</v>
      </c>
      <c r="P10" s="131"/>
      <c r="Q10" s="140" t="s">
        <v>2219</v>
      </c>
    </row>
    <row r="11" spans="1:17" ht="18" x14ac:dyDescent="0.25">
      <c r="A11" s="131" t="str">
        <f>VLOOKUP(E11,'LISTADO ATM'!$A$2:$C$898,3,0)</f>
        <v>SUR</v>
      </c>
      <c r="B11" s="124">
        <v>3335903172</v>
      </c>
      <c r="C11" s="133">
        <v>44344.908819444441</v>
      </c>
      <c r="D11" s="133" t="s">
        <v>2180</v>
      </c>
      <c r="E11" s="121">
        <v>252</v>
      </c>
      <c r="F11" s="131" t="str">
        <f>VLOOKUP(E11,VIP!$A$2:$O13545,2,0)</f>
        <v>DRBR252</v>
      </c>
      <c r="G11" s="131" t="str">
        <f>VLOOKUP(E11,'LISTADO ATM'!$A$2:$B$897,2,0)</f>
        <v xml:space="preserve">ATM Banco Agrícola (Barahona) </v>
      </c>
      <c r="H11" s="131" t="str">
        <f>VLOOKUP(E11,VIP!$A$2:$O18408,7,FALSE)</f>
        <v>Si</v>
      </c>
      <c r="I11" s="131" t="str">
        <f>VLOOKUP(E11,VIP!$A$2:$O10373,8,FALSE)</f>
        <v>Si</v>
      </c>
      <c r="J11" s="131" t="str">
        <f>VLOOKUP(E11,VIP!$A$2:$O10323,8,FALSE)</f>
        <v>Si</v>
      </c>
      <c r="K11" s="131" t="str">
        <f>VLOOKUP(E11,VIP!$A$2:$O13897,6,0)</f>
        <v>NO</v>
      </c>
      <c r="L11" s="141" t="s">
        <v>2245</v>
      </c>
      <c r="M11" s="132" t="s">
        <v>2446</v>
      </c>
      <c r="N11" s="132" t="s">
        <v>2453</v>
      </c>
      <c r="O11" s="131" t="s">
        <v>2455</v>
      </c>
      <c r="P11" s="131"/>
      <c r="Q11" s="140" t="s">
        <v>2245</v>
      </c>
    </row>
    <row r="12" spans="1:17" ht="18" x14ac:dyDescent="0.25">
      <c r="A12" s="131" t="str">
        <f>VLOOKUP(E12,'LISTADO ATM'!$A$2:$C$898,3,0)</f>
        <v>DISTRITO NACIONAL</v>
      </c>
      <c r="B12" s="124">
        <v>3335903244</v>
      </c>
      <c r="C12" s="133">
        <v>44345.379328703704</v>
      </c>
      <c r="D12" s="133" t="s">
        <v>2470</v>
      </c>
      <c r="E12" s="121">
        <v>39</v>
      </c>
      <c r="F12" s="131" t="str">
        <f>VLOOKUP(E12,VIP!$A$2:$O13549,2,0)</f>
        <v>DRBR039</v>
      </c>
      <c r="G12" s="131" t="str">
        <f>VLOOKUP(E12,'LISTADO ATM'!$A$2:$B$897,2,0)</f>
        <v xml:space="preserve">ATM Oficina Ovando </v>
      </c>
      <c r="H12" s="131" t="str">
        <f>VLOOKUP(E12,VIP!$A$2:$O18412,7,FALSE)</f>
        <v>Si</v>
      </c>
      <c r="I12" s="131" t="str">
        <f>VLOOKUP(E12,VIP!$A$2:$O10377,8,FALSE)</f>
        <v>No</v>
      </c>
      <c r="J12" s="131" t="str">
        <f>VLOOKUP(E12,VIP!$A$2:$O10327,8,FALSE)</f>
        <v>No</v>
      </c>
      <c r="K12" s="131" t="str">
        <f>VLOOKUP(E12,VIP!$A$2:$O13901,6,0)</f>
        <v>NO</v>
      </c>
      <c r="L12" s="141" t="s">
        <v>2548</v>
      </c>
      <c r="M12" s="132" t="s">
        <v>2446</v>
      </c>
      <c r="N12" s="132" t="s">
        <v>2453</v>
      </c>
      <c r="O12" s="131" t="s">
        <v>2471</v>
      </c>
      <c r="P12" s="131"/>
      <c r="Q12" s="140" t="s">
        <v>2548</v>
      </c>
    </row>
    <row r="13" spans="1:17" ht="18" x14ac:dyDescent="0.25">
      <c r="A13" s="131" t="str">
        <f>VLOOKUP(E13,'LISTADO ATM'!$A$2:$C$898,3,0)</f>
        <v>SUR</v>
      </c>
      <c r="B13" s="124">
        <v>3335903491</v>
      </c>
      <c r="C13" s="133">
        <v>44345.859293981484</v>
      </c>
      <c r="D13" s="133" t="s">
        <v>2449</v>
      </c>
      <c r="E13" s="121">
        <v>403</v>
      </c>
      <c r="F13" s="131" t="str">
        <f>VLOOKUP(E13,VIP!$A$2:$O13577,2,0)</f>
        <v>DRBR403</v>
      </c>
      <c r="G13" s="131" t="str">
        <f>VLOOKUP(E13,'LISTADO ATM'!$A$2:$B$897,2,0)</f>
        <v xml:space="preserve">ATM Oficina Vicente Noble </v>
      </c>
      <c r="H13" s="131" t="str">
        <f>VLOOKUP(E13,VIP!$A$2:$O18440,7,FALSE)</f>
        <v>Si</v>
      </c>
      <c r="I13" s="131" t="str">
        <f>VLOOKUP(E13,VIP!$A$2:$O10405,8,FALSE)</f>
        <v>Si</v>
      </c>
      <c r="J13" s="131" t="str">
        <f>VLOOKUP(E13,VIP!$A$2:$O10355,8,FALSE)</f>
        <v>Si</v>
      </c>
      <c r="K13" s="131" t="str">
        <f>VLOOKUP(E13,VIP!$A$2:$O13929,6,0)</f>
        <v>NO</v>
      </c>
      <c r="L13" s="141" t="s">
        <v>2418</v>
      </c>
      <c r="M13" s="132" t="s">
        <v>2446</v>
      </c>
      <c r="N13" s="132" t="s">
        <v>2453</v>
      </c>
      <c r="O13" s="131" t="s">
        <v>2454</v>
      </c>
      <c r="P13" s="131"/>
      <c r="Q13" s="140" t="s">
        <v>2418</v>
      </c>
    </row>
    <row r="14" spans="1:17" ht="18" x14ac:dyDescent="0.25">
      <c r="A14" s="131" t="str">
        <f>VLOOKUP(E14,'LISTADO ATM'!$A$2:$C$898,3,0)</f>
        <v>DISTRITO NACIONAL</v>
      </c>
      <c r="B14" s="124">
        <v>3335903506</v>
      </c>
      <c r="C14" s="133">
        <v>44345.89166666667</v>
      </c>
      <c r="D14" s="133" t="s">
        <v>2180</v>
      </c>
      <c r="E14" s="121">
        <v>663</v>
      </c>
      <c r="F14" s="131" t="str">
        <f>VLOOKUP(E14,VIP!$A$2:$O13603,2,0)</f>
        <v>DRBR663</v>
      </c>
      <c r="G14" s="131" t="str">
        <f>VLOOKUP(E14,'LISTADO ATM'!$A$2:$B$897,2,0)</f>
        <v>ATM S/M Olé Av. España</v>
      </c>
      <c r="H14" s="131" t="str">
        <f>VLOOKUP(E14,VIP!$A$2:$O18466,7,FALSE)</f>
        <v>N/A</v>
      </c>
      <c r="I14" s="131" t="str">
        <f>VLOOKUP(E14,VIP!$A$2:$O10431,8,FALSE)</f>
        <v>N/A</v>
      </c>
      <c r="J14" s="131" t="str">
        <f>VLOOKUP(E14,VIP!$A$2:$O10381,8,FALSE)</f>
        <v>N/A</v>
      </c>
      <c r="K14" s="131" t="str">
        <f>VLOOKUP(E14,VIP!$A$2:$O13955,6,0)</f>
        <v>N/A</v>
      </c>
      <c r="L14" s="141" t="s">
        <v>2466</v>
      </c>
      <c r="M14" s="132" t="s">
        <v>2446</v>
      </c>
      <c r="N14" s="132" t="s">
        <v>2560</v>
      </c>
      <c r="O14" s="131" t="s">
        <v>2455</v>
      </c>
      <c r="P14" s="131"/>
      <c r="Q14" s="140" t="s">
        <v>2466</v>
      </c>
    </row>
    <row r="15" spans="1:17" ht="18" x14ac:dyDescent="0.25">
      <c r="A15" s="131" t="str">
        <f>VLOOKUP(E15,'LISTADO ATM'!$A$2:$C$898,3,0)</f>
        <v>DISTRITO NACIONAL</v>
      </c>
      <c r="B15" s="124">
        <v>3335903519</v>
      </c>
      <c r="C15" s="133">
        <v>44346.002488425926</v>
      </c>
      <c r="D15" s="133" t="s">
        <v>2449</v>
      </c>
      <c r="E15" s="121">
        <v>70</v>
      </c>
      <c r="F15" s="131" t="str">
        <f>VLOOKUP(E15,VIP!$A$2:$O13603,2,0)</f>
        <v>DRBR070</v>
      </c>
      <c r="G15" s="131" t="str">
        <f>VLOOKUP(E15,'LISTADO ATM'!$A$2:$B$897,2,0)</f>
        <v xml:space="preserve">ATM Autoservicio Plaza Lama Zona Oriental </v>
      </c>
      <c r="H15" s="131" t="str">
        <f>VLOOKUP(E15,VIP!$A$2:$O18466,7,FALSE)</f>
        <v>Si</v>
      </c>
      <c r="I15" s="131" t="str">
        <f>VLOOKUP(E15,VIP!$A$2:$O10431,8,FALSE)</f>
        <v>Si</v>
      </c>
      <c r="J15" s="131" t="str">
        <f>VLOOKUP(E15,VIP!$A$2:$O10381,8,FALSE)</f>
        <v>Si</v>
      </c>
      <c r="K15" s="131" t="str">
        <f>VLOOKUP(E15,VIP!$A$2:$O13955,6,0)</f>
        <v>NO</v>
      </c>
      <c r="L15" s="141" t="s">
        <v>2548</v>
      </c>
      <c r="M15" s="132" t="s">
        <v>2446</v>
      </c>
      <c r="N15" s="132" t="s">
        <v>2453</v>
      </c>
      <c r="O15" s="131" t="s">
        <v>2454</v>
      </c>
      <c r="P15" s="131"/>
      <c r="Q15" s="140" t="s">
        <v>2548</v>
      </c>
    </row>
    <row r="16" spans="1:17" ht="18" x14ac:dyDescent="0.25">
      <c r="A16" s="131" t="str">
        <f>VLOOKUP(E16,'LISTADO ATM'!$A$2:$C$898,3,0)</f>
        <v>SUR</v>
      </c>
      <c r="B16" s="124">
        <v>3335903539</v>
      </c>
      <c r="C16" s="133">
        <v>44346.332824074074</v>
      </c>
      <c r="D16" s="133" t="s">
        <v>2180</v>
      </c>
      <c r="E16" s="121">
        <v>89</v>
      </c>
      <c r="F16" s="131" t="str">
        <f>VLOOKUP(E16,VIP!$A$2:$O13591,2,0)</f>
        <v>DRBR089</v>
      </c>
      <c r="G16" s="131" t="str">
        <f>VLOOKUP(E16,'LISTADO ATM'!$A$2:$B$897,2,0)</f>
        <v xml:space="preserve">ATM UNP El Cercado (San Juan) </v>
      </c>
      <c r="H16" s="131" t="str">
        <f>VLOOKUP(E16,VIP!$A$2:$O18454,7,FALSE)</f>
        <v>Si</v>
      </c>
      <c r="I16" s="131" t="str">
        <f>VLOOKUP(E16,VIP!$A$2:$O10419,8,FALSE)</f>
        <v>Si</v>
      </c>
      <c r="J16" s="131" t="str">
        <f>VLOOKUP(E16,VIP!$A$2:$O10369,8,FALSE)</f>
        <v>Si</v>
      </c>
      <c r="K16" s="131" t="str">
        <f>VLOOKUP(E16,VIP!$A$2:$O13943,6,0)</f>
        <v>NO</v>
      </c>
      <c r="L16" s="141" t="s">
        <v>2219</v>
      </c>
      <c r="M16" s="132" t="s">
        <v>2446</v>
      </c>
      <c r="N16" s="132" t="s">
        <v>2453</v>
      </c>
      <c r="O16" s="131" t="s">
        <v>2455</v>
      </c>
      <c r="P16" s="131"/>
      <c r="Q16" s="140" t="s">
        <v>2219</v>
      </c>
    </row>
    <row r="17" spans="1:24" ht="18" x14ac:dyDescent="0.25">
      <c r="A17" s="131" t="str">
        <f>VLOOKUP(E17,'LISTADO ATM'!$A$2:$C$898,3,0)</f>
        <v>ESTE</v>
      </c>
      <c r="B17" s="124">
        <v>3335903553</v>
      </c>
      <c r="C17" s="133">
        <v>44346.365046296298</v>
      </c>
      <c r="D17" s="133" t="s">
        <v>2180</v>
      </c>
      <c r="E17" s="121">
        <v>289</v>
      </c>
      <c r="F17" s="131" t="str">
        <f>VLOOKUP(E17,VIP!$A$2:$O13598,2,0)</f>
        <v>DRBR910</v>
      </c>
      <c r="G17" s="131" t="str">
        <f>VLOOKUP(E17,'LISTADO ATM'!$A$2:$B$897,2,0)</f>
        <v>ATM Oficina Bávaro II</v>
      </c>
      <c r="H17" s="131" t="str">
        <f>VLOOKUP(E17,VIP!$A$2:$O18461,7,FALSE)</f>
        <v>Si</v>
      </c>
      <c r="I17" s="131" t="str">
        <f>VLOOKUP(E17,VIP!$A$2:$O10426,8,FALSE)</f>
        <v>Si</v>
      </c>
      <c r="J17" s="131" t="str">
        <f>VLOOKUP(E17,VIP!$A$2:$O10376,8,FALSE)</f>
        <v>Si</v>
      </c>
      <c r="K17" s="131" t="str">
        <f>VLOOKUP(E17,VIP!$A$2:$O13950,6,0)</f>
        <v>NO</v>
      </c>
      <c r="L17" s="141" t="s">
        <v>2219</v>
      </c>
      <c r="M17" s="132" t="s">
        <v>2446</v>
      </c>
      <c r="N17" s="132" t="s">
        <v>2453</v>
      </c>
      <c r="O17" s="131" t="s">
        <v>2455</v>
      </c>
      <c r="P17" s="131"/>
      <c r="Q17" s="140" t="s">
        <v>2219</v>
      </c>
    </row>
    <row r="18" spans="1:24" ht="18" x14ac:dyDescent="0.25">
      <c r="A18" s="131" t="str">
        <f>VLOOKUP(E18,'LISTADO ATM'!$A$2:$C$898,3,0)</f>
        <v>SUR</v>
      </c>
      <c r="B18" s="124">
        <v>3335903589</v>
      </c>
      <c r="C18" s="133">
        <v>44346.486458333333</v>
      </c>
      <c r="D18" s="133" t="s">
        <v>2449</v>
      </c>
      <c r="E18" s="121">
        <v>733</v>
      </c>
      <c r="F18" s="131" t="str">
        <f>VLOOKUP(E18,VIP!$A$2:$O13607,2,0)</f>
        <v>DRBR484</v>
      </c>
      <c r="G18" s="131" t="str">
        <f>VLOOKUP(E18,'LISTADO ATM'!$A$2:$B$897,2,0)</f>
        <v xml:space="preserve">ATM Zona Franca Perdenales </v>
      </c>
      <c r="H18" s="131" t="str">
        <f>VLOOKUP(E18,VIP!$A$2:$O18470,7,FALSE)</f>
        <v>Si</v>
      </c>
      <c r="I18" s="131" t="str">
        <f>VLOOKUP(E18,VIP!$A$2:$O10435,8,FALSE)</f>
        <v>Si</v>
      </c>
      <c r="J18" s="131" t="str">
        <f>VLOOKUP(E18,VIP!$A$2:$O10385,8,FALSE)</f>
        <v>Si</v>
      </c>
      <c r="K18" s="131" t="str">
        <f>VLOOKUP(E18,VIP!$A$2:$O13959,6,0)</f>
        <v>NO</v>
      </c>
      <c r="L18" s="141" t="s">
        <v>2418</v>
      </c>
      <c r="M18" s="132" t="s">
        <v>2446</v>
      </c>
      <c r="N18" s="132" t="s">
        <v>2453</v>
      </c>
      <c r="O18" s="131" t="s">
        <v>2454</v>
      </c>
      <c r="P18" s="131"/>
      <c r="Q18" s="140" t="s">
        <v>2418</v>
      </c>
    </row>
    <row r="19" spans="1:24" ht="18" x14ac:dyDescent="0.25">
      <c r="A19" s="131" t="str">
        <f>VLOOKUP(E19,'LISTADO ATM'!$A$2:$C$898,3,0)</f>
        <v>NORTE</v>
      </c>
      <c r="B19" s="124">
        <v>3335903601</v>
      </c>
      <c r="C19" s="133">
        <v>44346.517175925925</v>
      </c>
      <c r="D19" s="133" t="s">
        <v>2181</v>
      </c>
      <c r="E19" s="121">
        <v>518</v>
      </c>
      <c r="F19" s="131" t="str">
        <f>VLOOKUP(E19,VIP!$A$2:$O13595,2,0)</f>
        <v>DRBR518</v>
      </c>
      <c r="G19" s="131" t="str">
        <f>VLOOKUP(E19,'LISTADO ATM'!$A$2:$B$897,2,0)</f>
        <v xml:space="preserve">ATM Autobanco Los Alamos </v>
      </c>
      <c r="H19" s="131" t="str">
        <f>VLOOKUP(E19,VIP!$A$2:$O18458,7,FALSE)</f>
        <v>Si</v>
      </c>
      <c r="I19" s="131" t="str">
        <f>VLOOKUP(E19,VIP!$A$2:$O10423,8,FALSE)</f>
        <v>Si</v>
      </c>
      <c r="J19" s="131" t="str">
        <f>VLOOKUP(E19,VIP!$A$2:$O10373,8,FALSE)</f>
        <v>Si</v>
      </c>
      <c r="K19" s="131" t="str">
        <f>VLOOKUP(E19,VIP!$A$2:$O13947,6,0)</f>
        <v>NO</v>
      </c>
      <c r="L19" s="141" t="s">
        <v>2219</v>
      </c>
      <c r="M19" s="132" t="s">
        <v>2446</v>
      </c>
      <c r="N19" s="132" t="s">
        <v>2560</v>
      </c>
      <c r="O19" s="131" t="s">
        <v>2550</v>
      </c>
      <c r="P19" s="131"/>
      <c r="Q19" s="140" t="s">
        <v>2219</v>
      </c>
    </row>
    <row r="20" spans="1:24" ht="18" x14ac:dyDescent="0.25">
      <c r="A20" s="131" t="str">
        <f>VLOOKUP(E20,'LISTADO ATM'!$A$2:$C$898,3,0)</f>
        <v>NORTE</v>
      </c>
      <c r="B20" s="124">
        <v>3335903622</v>
      </c>
      <c r="C20" s="133">
        <v>44346.672615740739</v>
      </c>
      <c r="D20" s="133" t="s">
        <v>2181</v>
      </c>
      <c r="E20" s="121">
        <v>261</v>
      </c>
      <c r="F20" s="131" t="str">
        <f>VLOOKUP(E20,VIP!$A$2:$O13619,2,0)</f>
        <v>DRBR261</v>
      </c>
      <c r="G20" s="131" t="str">
        <f>VLOOKUP(E20,'LISTADO ATM'!$A$2:$B$897,2,0)</f>
        <v xml:space="preserve">ATM UNP Aeropuerto Cibao (Santiago) </v>
      </c>
      <c r="H20" s="131" t="str">
        <f>VLOOKUP(E20,VIP!$A$2:$O18482,7,FALSE)</f>
        <v>Si</v>
      </c>
      <c r="I20" s="131" t="str">
        <f>VLOOKUP(E20,VIP!$A$2:$O10447,8,FALSE)</f>
        <v>Si</v>
      </c>
      <c r="J20" s="131" t="str">
        <f>VLOOKUP(E20,VIP!$A$2:$O10397,8,FALSE)</f>
        <v>Si</v>
      </c>
      <c r="K20" s="131" t="str">
        <f>VLOOKUP(E20,VIP!$A$2:$O13971,6,0)</f>
        <v>NO</v>
      </c>
      <c r="L20" s="141" t="s">
        <v>2219</v>
      </c>
      <c r="M20" s="132" t="s">
        <v>2446</v>
      </c>
      <c r="N20" s="132" t="s">
        <v>2560</v>
      </c>
      <c r="O20" s="131" t="s">
        <v>2553</v>
      </c>
      <c r="P20" s="131"/>
      <c r="Q20" s="140" t="s">
        <v>2219</v>
      </c>
    </row>
    <row r="21" spans="1:24" ht="18" x14ac:dyDescent="0.25">
      <c r="A21" s="131" t="str">
        <f>VLOOKUP(E21,'LISTADO ATM'!$A$2:$C$898,3,0)</f>
        <v>DISTRITO NACIONAL</v>
      </c>
      <c r="B21" s="124">
        <v>3335903625</v>
      </c>
      <c r="C21" s="133">
        <v>44346.699374999997</v>
      </c>
      <c r="D21" s="133" t="s">
        <v>2449</v>
      </c>
      <c r="E21" s="121">
        <v>577</v>
      </c>
      <c r="F21" s="131" t="str">
        <f>VLOOKUP(E21,VIP!$A$2:$O13616,2,0)</f>
        <v>DRBR173</v>
      </c>
      <c r="G21" s="131" t="str">
        <f>VLOOKUP(E21,'LISTADO ATM'!$A$2:$B$897,2,0)</f>
        <v xml:space="preserve">ATM Olé Ave. Duarte </v>
      </c>
      <c r="H21" s="131" t="str">
        <f>VLOOKUP(E21,VIP!$A$2:$O18479,7,FALSE)</f>
        <v>Si</v>
      </c>
      <c r="I21" s="131" t="str">
        <f>VLOOKUP(E21,VIP!$A$2:$O10444,8,FALSE)</f>
        <v>Si</v>
      </c>
      <c r="J21" s="131" t="str">
        <f>VLOOKUP(E21,VIP!$A$2:$O10394,8,FALSE)</f>
        <v>Si</v>
      </c>
      <c r="K21" s="131" t="str">
        <f>VLOOKUP(E21,VIP!$A$2:$O13968,6,0)</f>
        <v>SI</v>
      </c>
      <c r="L21" s="141" t="s">
        <v>2442</v>
      </c>
      <c r="M21" s="132" t="s">
        <v>2446</v>
      </c>
      <c r="N21" s="132" t="s">
        <v>2453</v>
      </c>
      <c r="O21" s="131" t="s">
        <v>2454</v>
      </c>
      <c r="P21" s="131"/>
      <c r="Q21" s="140" t="s">
        <v>2442</v>
      </c>
    </row>
    <row r="22" spans="1:24" ht="18" x14ac:dyDescent="0.25">
      <c r="A22" s="131" t="str">
        <f>VLOOKUP(E22,'LISTADO ATM'!$A$2:$C$898,3,0)</f>
        <v>DISTRITO NACIONAL</v>
      </c>
      <c r="B22" s="124">
        <v>3335903637</v>
      </c>
      <c r="C22" s="133">
        <v>44346.767789351848</v>
      </c>
      <c r="D22" s="133" t="s">
        <v>2180</v>
      </c>
      <c r="E22" s="121">
        <v>39</v>
      </c>
      <c r="F22" s="131" t="str">
        <f>VLOOKUP(E22,VIP!$A$2:$O13610,2,0)</f>
        <v>DRBR039</v>
      </c>
      <c r="G22" s="131" t="str">
        <f>VLOOKUP(E22,'LISTADO ATM'!$A$2:$B$897,2,0)</f>
        <v xml:space="preserve">ATM Oficina Ovando </v>
      </c>
      <c r="H22" s="131" t="str">
        <f>VLOOKUP(E22,VIP!$A$2:$O18473,7,FALSE)</f>
        <v>Si</v>
      </c>
      <c r="I22" s="131" t="str">
        <f>VLOOKUP(E22,VIP!$A$2:$O10438,8,FALSE)</f>
        <v>No</v>
      </c>
      <c r="J22" s="131" t="str">
        <f>VLOOKUP(E22,VIP!$A$2:$O10388,8,FALSE)</f>
        <v>No</v>
      </c>
      <c r="K22" s="131" t="str">
        <f>VLOOKUP(E22,VIP!$A$2:$O13962,6,0)</f>
        <v>NO</v>
      </c>
      <c r="L22" s="141" t="s">
        <v>2245</v>
      </c>
      <c r="M22" s="132" t="s">
        <v>2446</v>
      </c>
      <c r="N22" s="132" t="s">
        <v>2453</v>
      </c>
      <c r="O22" s="131" t="s">
        <v>2455</v>
      </c>
      <c r="P22" s="131"/>
      <c r="Q22" s="140" t="s">
        <v>2245</v>
      </c>
      <c r="R22" s="93"/>
    </row>
    <row r="23" spans="1:24" ht="18" x14ac:dyDescent="0.25">
      <c r="A23" s="131" t="str">
        <f>VLOOKUP(E23,'LISTADO ATM'!$A$2:$C$898,3,0)</f>
        <v>DISTRITO NACIONAL</v>
      </c>
      <c r="B23" s="124">
        <v>3335903638</v>
      </c>
      <c r="C23" s="133">
        <v>44346.772719907407</v>
      </c>
      <c r="D23" s="133" t="s">
        <v>2180</v>
      </c>
      <c r="E23" s="121">
        <v>672</v>
      </c>
      <c r="F23" s="131" t="str">
        <f>VLOOKUP(E23,VIP!$A$2:$O13609,2,0)</f>
        <v>DRBR672</v>
      </c>
      <c r="G23" s="131" t="str">
        <f>VLOOKUP(E23,'LISTADO ATM'!$A$2:$B$897,2,0)</f>
        <v>ATM Destacamento Policía Nacional La Victoria</v>
      </c>
      <c r="H23" s="131" t="str">
        <f>VLOOKUP(E23,VIP!$A$2:$O18472,7,FALSE)</f>
        <v>Si</v>
      </c>
      <c r="I23" s="131" t="str">
        <f>VLOOKUP(E23,VIP!$A$2:$O10437,8,FALSE)</f>
        <v>Si</v>
      </c>
      <c r="J23" s="131" t="str">
        <f>VLOOKUP(E23,VIP!$A$2:$O10387,8,FALSE)</f>
        <v>Si</v>
      </c>
      <c r="K23" s="131" t="str">
        <f>VLOOKUP(E23,VIP!$A$2:$O13961,6,0)</f>
        <v>SI</v>
      </c>
      <c r="L23" s="141" t="s">
        <v>2245</v>
      </c>
      <c r="M23" s="132" t="s">
        <v>2446</v>
      </c>
      <c r="N23" s="132" t="s">
        <v>2453</v>
      </c>
      <c r="O23" s="131" t="s">
        <v>2455</v>
      </c>
      <c r="P23" s="131"/>
      <c r="Q23" s="140" t="s">
        <v>2245</v>
      </c>
      <c r="R23" s="93"/>
    </row>
    <row r="24" spans="1:24" ht="18" x14ac:dyDescent="0.25">
      <c r="A24" s="131" t="str">
        <f>VLOOKUP(E24,'LISTADO ATM'!$A$2:$C$898,3,0)</f>
        <v>SUR</v>
      </c>
      <c r="B24" s="124">
        <v>3335903643</v>
      </c>
      <c r="C24" s="133">
        <v>44346.788275462961</v>
      </c>
      <c r="D24" s="133" t="s">
        <v>2470</v>
      </c>
      <c r="E24" s="121">
        <v>576</v>
      </c>
      <c r="F24" s="131" t="str">
        <f>VLOOKUP(E24,VIP!$A$2:$O13605,2,0)</f>
        <v>DRBR576</v>
      </c>
      <c r="G24" s="131" t="str">
        <f>VLOOKUP(E24,'LISTADO ATM'!$A$2:$B$897,2,0)</f>
        <v>ATM Nizao</v>
      </c>
      <c r="H24" s="131">
        <f>VLOOKUP(E24,VIP!$A$2:$O18468,7,FALSE)</f>
        <v>0</v>
      </c>
      <c r="I24" s="131">
        <f>VLOOKUP(E24,VIP!$A$2:$O10433,8,FALSE)</f>
        <v>0</v>
      </c>
      <c r="J24" s="131">
        <f>VLOOKUP(E24,VIP!$A$2:$O10383,8,FALSE)</f>
        <v>0</v>
      </c>
      <c r="K24" s="131">
        <f>VLOOKUP(E24,VIP!$A$2:$O13957,6,0)</f>
        <v>0</v>
      </c>
      <c r="L24" s="141" t="s">
        <v>2548</v>
      </c>
      <c r="M24" s="132" t="s">
        <v>2446</v>
      </c>
      <c r="N24" s="132" t="s">
        <v>2453</v>
      </c>
      <c r="O24" s="131" t="s">
        <v>2471</v>
      </c>
      <c r="P24" s="131"/>
      <c r="Q24" s="140" t="s">
        <v>2548</v>
      </c>
      <c r="R24" s="93"/>
    </row>
    <row r="25" spans="1:24" ht="18" x14ac:dyDescent="0.25">
      <c r="A25" s="131" t="str">
        <f>VLOOKUP(E25,'LISTADO ATM'!$A$2:$C$898,3,0)</f>
        <v>DISTRITO NACIONAL</v>
      </c>
      <c r="B25" s="124">
        <v>3335903645</v>
      </c>
      <c r="C25" s="133">
        <v>44346.793541666666</v>
      </c>
      <c r="D25" s="133" t="s">
        <v>2180</v>
      </c>
      <c r="E25" s="121">
        <v>545</v>
      </c>
      <c r="F25" s="131" t="str">
        <f>VLOOKUP(E25,VIP!$A$2:$O13603,2,0)</f>
        <v>DRBR995</v>
      </c>
      <c r="G25" s="131" t="str">
        <f>VLOOKUP(E25,'LISTADO ATM'!$A$2:$B$897,2,0)</f>
        <v xml:space="preserve">ATM Oficina Isabel La Católica II  </v>
      </c>
      <c r="H25" s="131" t="str">
        <f>VLOOKUP(E25,VIP!$A$2:$O18466,7,FALSE)</f>
        <v>Si</v>
      </c>
      <c r="I25" s="131" t="str">
        <f>VLOOKUP(E25,VIP!$A$2:$O10431,8,FALSE)</f>
        <v>Si</v>
      </c>
      <c r="J25" s="131" t="str">
        <f>VLOOKUP(E25,VIP!$A$2:$O10381,8,FALSE)</f>
        <v>Si</v>
      </c>
      <c r="K25" s="131" t="str">
        <f>VLOOKUP(E25,VIP!$A$2:$O13955,6,0)</f>
        <v>NO</v>
      </c>
      <c r="L25" s="141" t="s">
        <v>2219</v>
      </c>
      <c r="M25" s="132" t="s">
        <v>2446</v>
      </c>
      <c r="N25" s="132" t="s">
        <v>2560</v>
      </c>
      <c r="O25" s="131" t="s">
        <v>2455</v>
      </c>
      <c r="P25" s="131"/>
      <c r="Q25" s="140" t="s">
        <v>2219</v>
      </c>
      <c r="R25" s="93"/>
    </row>
    <row r="26" spans="1:24" ht="18" x14ac:dyDescent="0.25">
      <c r="A26" s="131" t="str">
        <f>VLOOKUP(E26,'LISTADO ATM'!$A$2:$C$898,3,0)</f>
        <v>NORTE</v>
      </c>
      <c r="B26" s="124">
        <v>3335903666</v>
      </c>
      <c r="C26" s="133">
        <v>44346.938402777778</v>
      </c>
      <c r="D26" s="133" t="s">
        <v>2470</v>
      </c>
      <c r="E26" s="121">
        <v>8</v>
      </c>
      <c r="F26" s="131" t="str">
        <f>VLOOKUP(E26,VIP!$A$2:$O13596,2,0)</f>
        <v>DRBR008</v>
      </c>
      <c r="G26" s="131" t="str">
        <f>VLOOKUP(E26,'LISTADO ATM'!$A$2:$B$897,2,0)</f>
        <v>ATM Autoservicio Yaque</v>
      </c>
      <c r="H26" s="131" t="str">
        <f>VLOOKUP(E26,VIP!$A$2:$O18459,7,FALSE)</f>
        <v>Si</v>
      </c>
      <c r="I26" s="131" t="str">
        <f>VLOOKUP(E26,VIP!$A$2:$O10424,8,FALSE)</f>
        <v>Si</v>
      </c>
      <c r="J26" s="131" t="str">
        <f>VLOOKUP(E26,VIP!$A$2:$O10374,8,FALSE)</f>
        <v>Si</v>
      </c>
      <c r="K26" s="131" t="str">
        <f>VLOOKUP(E26,VIP!$A$2:$O13948,6,0)</f>
        <v>NO</v>
      </c>
      <c r="L26" s="143" t="s">
        <v>2549</v>
      </c>
      <c r="M26" s="132" t="s">
        <v>2446</v>
      </c>
      <c r="N26" s="132" t="s">
        <v>2453</v>
      </c>
      <c r="O26" s="131" t="s">
        <v>2471</v>
      </c>
      <c r="P26" s="131"/>
      <c r="Q26" s="140" t="s">
        <v>2549</v>
      </c>
      <c r="R26" s="93"/>
    </row>
    <row r="27" spans="1:24" ht="18" x14ac:dyDescent="0.25">
      <c r="A27" s="131" t="str">
        <f>VLOOKUP(E27,'LISTADO ATM'!$A$2:$C$898,3,0)</f>
        <v>SUR</v>
      </c>
      <c r="B27" s="124">
        <v>3335903671</v>
      </c>
      <c r="C27" s="133">
        <v>44347.056284722225</v>
      </c>
      <c r="D27" s="133" t="s">
        <v>2449</v>
      </c>
      <c r="E27" s="121">
        <v>880</v>
      </c>
      <c r="F27" s="131" t="str">
        <f>VLOOKUP(E27,VIP!$A$2:$O13600,2,0)</f>
        <v>DRBR880</v>
      </c>
      <c r="G27" s="131" t="str">
        <f>VLOOKUP(E27,'LISTADO ATM'!$A$2:$B$897,2,0)</f>
        <v xml:space="preserve">ATM Autoservicio Barahona II </v>
      </c>
      <c r="H27" s="131" t="str">
        <f>VLOOKUP(E27,VIP!$A$2:$O18463,7,FALSE)</f>
        <v>Si</v>
      </c>
      <c r="I27" s="131" t="str">
        <f>VLOOKUP(E27,VIP!$A$2:$O10428,8,FALSE)</f>
        <v>Si</v>
      </c>
      <c r="J27" s="131" t="str">
        <f>VLOOKUP(E27,VIP!$A$2:$O10378,8,FALSE)</f>
        <v>Si</v>
      </c>
      <c r="K27" s="131" t="str">
        <f>VLOOKUP(E27,VIP!$A$2:$O13952,6,0)</f>
        <v>SI</v>
      </c>
      <c r="L27" s="143" t="s">
        <v>2549</v>
      </c>
      <c r="M27" s="132" t="s">
        <v>2446</v>
      </c>
      <c r="N27" s="132" t="s">
        <v>2453</v>
      </c>
      <c r="O27" s="131" t="s">
        <v>2454</v>
      </c>
      <c r="P27" s="131"/>
      <c r="Q27" s="140" t="s">
        <v>2549</v>
      </c>
      <c r="R27" s="93"/>
      <c r="T27" s="87"/>
      <c r="U27" s="87"/>
      <c r="V27" s="87"/>
      <c r="W27" s="89"/>
      <c r="X27" s="75"/>
    </row>
    <row r="28" spans="1:24" ht="18" x14ac:dyDescent="0.25">
      <c r="A28" s="131" t="str">
        <f>VLOOKUP(E28,'LISTADO ATM'!$A$2:$C$898,3,0)</f>
        <v>DISTRITO NACIONAL</v>
      </c>
      <c r="B28" s="124">
        <v>3335903672</v>
      </c>
      <c r="C28" s="133">
        <v>44347.058842592596</v>
      </c>
      <c r="D28" s="133" t="s">
        <v>2449</v>
      </c>
      <c r="E28" s="121">
        <v>925</v>
      </c>
      <c r="F28" s="131" t="str">
        <f>VLOOKUP(E28,VIP!$A$2:$O13599,2,0)</f>
        <v>DRBR24L</v>
      </c>
      <c r="G28" s="131" t="str">
        <f>VLOOKUP(E28,'LISTADO ATM'!$A$2:$B$897,2,0)</f>
        <v xml:space="preserve">ATM Oficina Plaza Lama Av. 27 de Febrero </v>
      </c>
      <c r="H28" s="131" t="str">
        <f>VLOOKUP(E28,VIP!$A$2:$O18462,7,FALSE)</f>
        <v>Si</v>
      </c>
      <c r="I28" s="131" t="str">
        <f>VLOOKUP(E28,VIP!$A$2:$O10427,8,FALSE)</f>
        <v>Si</v>
      </c>
      <c r="J28" s="131" t="str">
        <f>VLOOKUP(E28,VIP!$A$2:$O10377,8,FALSE)</f>
        <v>Si</v>
      </c>
      <c r="K28" s="131" t="str">
        <f>VLOOKUP(E28,VIP!$A$2:$O13951,6,0)</f>
        <v>SI</v>
      </c>
      <c r="L28" s="143" t="s">
        <v>2549</v>
      </c>
      <c r="M28" s="132" t="s">
        <v>2446</v>
      </c>
      <c r="N28" s="132" t="s">
        <v>2453</v>
      </c>
      <c r="O28" s="131" t="s">
        <v>2454</v>
      </c>
      <c r="P28" s="131"/>
      <c r="Q28" s="140" t="s">
        <v>2549</v>
      </c>
      <c r="R28" s="93"/>
      <c r="T28" s="87"/>
      <c r="U28" s="87"/>
      <c r="V28" s="87"/>
      <c r="W28" s="89"/>
      <c r="X28" s="75"/>
    </row>
    <row r="29" spans="1:24" ht="18" x14ac:dyDescent="0.25">
      <c r="A29" s="131" t="str">
        <f>VLOOKUP(E29,'LISTADO ATM'!$A$2:$C$898,3,0)</f>
        <v>DISTRITO NACIONAL</v>
      </c>
      <c r="B29" s="124">
        <v>3335903673</v>
      </c>
      <c r="C29" s="133">
        <v>44347.063437500001</v>
      </c>
      <c r="D29" s="133" t="s">
        <v>2449</v>
      </c>
      <c r="E29" s="121">
        <v>318</v>
      </c>
      <c r="F29" s="131" t="str">
        <f>VLOOKUP(E29,VIP!$A$2:$O13598,2,0)</f>
        <v>DRBR318</v>
      </c>
      <c r="G29" s="131" t="str">
        <f>VLOOKUP(E29,'LISTADO ATM'!$A$2:$B$897,2,0)</f>
        <v>ATM Autoservicio Lope de Vega</v>
      </c>
      <c r="H29" s="131" t="str">
        <f>VLOOKUP(E29,VIP!$A$2:$O18461,7,FALSE)</f>
        <v>Si</v>
      </c>
      <c r="I29" s="131" t="str">
        <f>VLOOKUP(E29,VIP!$A$2:$O10426,8,FALSE)</f>
        <v>Si</v>
      </c>
      <c r="J29" s="131" t="str">
        <f>VLOOKUP(E29,VIP!$A$2:$O10376,8,FALSE)</f>
        <v>Si</v>
      </c>
      <c r="K29" s="131" t="str">
        <f>VLOOKUP(E29,VIP!$A$2:$O13950,6,0)</f>
        <v>NO</v>
      </c>
      <c r="L29" s="143" t="s">
        <v>2549</v>
      </c>
      <c r="M29" s="132" t="s">
        <v>2446</v>
      </c>
      <c r="N29" s="132" t="s">
        <v>2453</v>
      </c>
      <c r="O29" s="131" t="s">
        <v>2454</v>
      </c>
      <c r="P29" s="131"/>
      <c r="Q29" s="140" t="s">
        <v>2549</v>
      </c>
      <c r="R29" s="93"/>
      <c r="T29" s="87"/>
      <c r="U29" s="87"/>
      <c r="V29" s="87"/>
      <c r="W29" s="89"/>
      <c r="X29" s="75"/>
    </row>
    <row r="30" spans="1:24" ht="18" x14ac:dyDescent="0.25">
      <c r="A30" s="131" t="str">
        <f>VLOOKUP(E30,'LISTADO ATM'!$A$2:$C$898,3,0)</f>
        <v>DISTRITO NACIONAL</v>
      </c>
      <c r="B30" s="124">
        <v>3335903674</v>
      </c>
      <c r="C30" s="133">
        <v>44347.065081018518</v>
      </c>
      <c r="D30" s="133" t="s">
        <v>2470</v>
      </c>
      <c r="E30" s="121">
        <v>535</v>
      </c>
      <c r="F30" s="131" t="str">
        <f>VLOOKUP(E30,VIP!$A$2:$O13597,2,0)</f>
        <v>DRBR535</v>
      </c>
      <c r="G30" s="131" t="str">
        <f>VLOOKUP(E30,'LISTADO ATM'!$A$2:$B$897,2,0)</f>
        <v xml:space="preserve">ATM Autoservicio Torre III </v>
      </c>
      <c r="H30" s="131" t="str">
        <f>VLOOKUP(E30,VIP!$A$2:$O18460,7,FALSE)</f>
        <v>Si</v>
      </c>
      <c r="I30" s="131" t="str">
        <f>VLOOKUP(E30,VIP!$A$2:$O10425,8,FALSE)</f>
        <v>No</v>
      </c>
      <c r="J30" s="131" t="str">
        <f>VLOOKUP(E30,VIP!$A$2:$O10375,8,FALSE)</f>
        <v>No</v>
      </c>
      <c r="K30" s="131" t="str">
        <f>VLOOKUP(E30,VIP!$A$2:$O13949,6,0)</f>
        <v>SI</v>
      </c>
      <c r="L30" s="143" t="s">
        <v>2549</v>
      </c>
      <c r="M30" s="132" t="s">
        <v>2446</v>
      </c>
      <c r="N30" s="132" t="s">
        <v>2453</v>
      </c>
      <c r="O30" s="131" t="s">
        <v>2471</v>
      </c>
      <c r="P30" s="131"/>
      <c r="Q30" s="140" t="s">
        <v>2549</v>
      </c>
      <c r="R30" s="93"/>
      <c r="T30" s="87"/>
      <c r="U30" s="87"/>
      <c r="V30" s="87"/>
      <c r="W30" s="89"/>
      <c r="X30" s="75"/>
    </row>
    <row r="31" spans="1:24" ht="18" x14ac:dyDescent="0.25">
      <c r="A31" s="131" t="str">
        <f>VLOOKUP(E31,'LISTADO ATM'!$A$2:$C$898,3,0)</f>
        <v>DISTRITO NACIONAL</v>
      </c>
      <c r="B31" s="124">
        <v>3335903708</v>
      </c>
      <c r="C31" s="133">
        <v>44347.320162037038</v>
      </c>
      <c r="D31" s="133" t="s">
        <v>2180</v>
      </c>
      <c r="E31" s="121">
        <v>149</v>
      </c>
      <c r="F31" s="131" t="str">
        <f>VLOOKUP(E31,VIP!$A$2:$O13599,2,0)</f>
        <v>DRBR149</v>
      </c>
      <c r="G31" s="131" t="str">
        <f>VLOOKUP(E31,'LISTADO ATM'!$A$2:$B$897,2,0)</f>
        <v>ATM Estación Metro Concepción</v>
      </c>
      <c r="H31" s="131" t="str">
        <f>VLOOKUP(E31,VIP!$A$2:$O18462,7,FALSE)</f>
        <v>N/A</v>
      </c>
      <c r="I31" s="131" t="str">
        <f>VLOOKUP(E31,VIP!$A$2:$O10427,8,FALSE)</f>
        <v>N/A</v>
      </c>
      <c r="J31" s="131" t="str">
        <f>VLOOKUP(E31,VIP!$A$2:$O10377,8,FALSE)</f>
        <v>N/A</v>
      </c>
      <c r="K31" s="131" t="str">
        <f>VLOOKUP(E31,VIP!$A$2:$O13951,6,0)</f>
        <v>N/A</v>
      </c>
      <c r="L31" s="141" t="s">
        <v>2466</v>
      </c>
      <c r="M31" s="132" t="s">
        <v>2446</v>
      </c>
      <c r="N31" s="132" t="s">
        <v>2453</v>
      </c>
      <c r="O31" s="131" t="s">
        <v>2455</v>
      </c>
      <c r="P31" s="131"/>
      <c r="Q31" s="140" t="s">
        <v>2466</v>
      </c>
      <c r="R31" s="93"/>
      <c r="T31" s="87"/>
      <c r="U31" s="87"/>
      <c r="V31" s="87"/>
      <c r="W31" s="89"/>
      <c r="X31" s="75"/>
    </row>
    <row r="32" spans="1:24" ht="18" x14ac:dyDescent="0.25">
      <c r="A32" s="131" t="str">
        <f>VLOOKUP(E32,'LISTADO ATM'!$A$2:$C$898,3,0)</f>
        <v>DISTRITO NACIONAL</v>
      </c>
      <c r="B32" s="124">
        <v>3335903829</v>
      </c>
      <c r="C32" s="133">
        <v>44347.343055555553</v>
      </c>
      <c r="D32" s="133" t="s">
        <v>2180</v>
      </c>
      <c r="E32" s="121">
        <v>745</v>
      </c>
      <c r="F32" s="131" t="str">
        <f>VLOOKUP(E32,VIP!$A$2:$O13606,2,0)</f>
        <v>DRBR027</v>
      </c>
      <c r="G32" s="131" t="str">
        <f>VLOOKUP(E32,'LISTADO ATM'!$A$2:$B$897,2,0)</f>
        <v xml:space="preserve">ATM Oficina Ave. Duarte </v>
      </c>
      <c r="H32" s="131" t="str">
        <f>VLOOKUP(E32,VIP!$A$2:$O18469,7,FALSE)</f>
        <v>No</v>
      </c>
      <c r="I32" s="131" t="str">
        <f>VLOOKUP(E32,VIP!$A$2:$O10434,8,FALSE)</f>
        <v>No</v>
      </c>
      <c r="J32" s="131" t="str">
        <f>VLOOKUP(E32,VIP!$A$2:$O10384,8,FALSE)</f>
        <v>No</v>
      </c>
      <c r="K32" s="131" t="str">
        <f>VLOOKUP(E32,VIP!$A$2:$O13958,6,0)</f>
        <v>NO</v>
      </c>
      <c r="L32" s="141" t="s">
        <v>2219</v>
      </c>
      <c r="M32" s="132" t="s">
        <v>2446</v>
      </c>
      <c r="N32" s="132" t="s">
        <v>2453</v>
      </c>
      <c r="O32" s="131" t="s">
        <v>2455</v>
      </c>
      <c r="P32" s="131"/>
      <c r="Q32" s="140" t="s">
        <v>2219</v>
      </c>
      <c r="R32" s="93"/>
      <c r="T32" s="87"/>
      <c r="U32" s="87"/>
      <c r="V32" s="87"/>
      <c r="W32" s="89"/>
      <c r="X32" s="75"/>
    </row>
    <row r="33" spans="1:24" ht="18" x14ac:dyDescent="0.25">
      <c r="A33" s="131" t="str">
        <f>VLOOKUP(E33,'LISTADO ATM'!$A$2:$C$898,3,0)</f>
        <v>NORTE</v>
      </c>
      <c r="B33" s="124">
        <v>3335903869</v>
      </c>
      <c r="C33" s="133">
        <v>44347.348645833335</v>
      </c>
      <c r="D33" s="133" t="s">
        <v>2180</v>
      </c>
      <c r="E33" s="121">
        <v>332</v>
      </c>
      <c r="F33" s="131" t="str">
        <f>VLOOKUP(E33,VIP!$A$2:$O13605,2,0)</f>
        <v>DRBR332</v>
      </c>
      <c r="G33" s="131" t="str">
        <f>VLOOKUP(E33,'LISTADO ATM'!$A$2:$B$897,2,0)</f>
        <v>ATM Estación Sigma (Cotuí)</v>
      </c>
      <c r="H33" s="131" t="str">
        <f>VLOOKUP(E33,VIP!$A$2:$O18468,7,FALSE)</f>
        <v>Si</v>
      </c>
      <c r="I33" s="131" t="str">
        <f>VLOOKUP(E33,VIP!$A$2:$O10433,8,FALSE)</f>
        <v>Si</v>
      </c>
      <c r="J33" s="131" t="str">
        <f>VLOOKUP(E33,VIP!$A$2:$O10383,8,FALSE)</f>
        <v>Si</v>
      </c>
      <c r="K33" s="131" t="str">
        <f>VLOOKUP(E33,VIP!$A$2:$O13957,6,0)</f>
        <v>NO</v>
      </c>
      <c r="L33" s="141" t="s">
        <v>2466</v>
      </c>
      <c r="M33" s="132" t="s">
        <v>2446</v>
      </c>
      <c r="N33" s="132" t="s">
        <v>2453</v>
      </c>
      <c r="O33" s="131" t="s">
        <v>2455</v>
      </c>
      <c r="P33" s="131"/>
      <c r="Q33" s="140" t="s">
        <v>2466</v>
      </c>
      <c r="R33" s="93"/>
      <c r="T33" s="87"/>
      <c r="U33" s="87"/>
      <c r="V33" s="87"/>
      <c r="W33" s="89"/>
      <c r="X33" s="75"/>
    </row>
    <row r="34" spans="1:24" ht="18" x14ac:dyDescent="0.25">
      <c r="A34" s="131" t="str">
        <f>VLOOKUP(E34,'LISTADO ATM'!$A$2:$C$898,3,0)</f>
        <v>SUR</v>
      </c>
      <c r="B34" s="124">
        <v>3335903899</v>
      </c>
      <c r="C34" s="133">
        <v>44347.351689814815</v>
      </c>
      <c r="D34" s="133" t="s">
        <v>2180</v>
      </c>
      <c r="E34" s="121">
        <v>50</v>
      </c>
      <c r="F34" s="131" t="str">
        <f>VLOOKUP(E34,VIP!$A$2:$O13603,2,0)</f>
        <v>DRBR050</v>
      </c>
      <c r="G34" s="131" t="str">
        <f>VLOOKUP(E34,'LISTADO ATM'!$A$2:$B$897,2,0)</f>
        <v xml:space="preserve">ATM Oficina Padre Las Casas (Azua) </v>
      </c>
      <c r="H34" s="131" t="str">
        <f>VLOOKUP(E34,VIP!$A$2:$O18466,7,FALSE)</f>
        <v>Si</v>
      </c>
      <c r="I34" s="131" t="str">
        <f>VLOOKUP(E34,VIP!$A$2:$O10431,8,FALSE)</f>
        <v>Si</v>
      </c>
      <c r="J34" s="131" t="str">
        <f>VLOOKUP(E34,VIP!$A$2:$O10381,8,FALSE)</f>
        <v>Si</v>
      </c>
      <c r="K34" s="131" t="str">
        <f>VLOOKUP(E34,VIP!$A$2:$O13955,6,0)</f>
        <v>NO</v>
      </c>
      <c r="L34" s="141" t="s">
        <v>2245</v>
      </c>
      <c r="M34" s="132" t="s">
        <v>2446</v>
      </c>
      <c r="N34" s="132" t="s">
        <v>2453</v>
      </c>
      <c r="O34" s="131" t="s">
        <v>2455</v>
      </c>
      <c r="P34" s="131"/>
      <c r="Q34" s="140" t="s">
        <v>2245</v>
      </c>
      <c r="R34" s="93"/>
      <c r="T34" s="87"/>
      <c r="U34" s="87"/>
      <c r="V34" s="87"/>
      <c r="W34" s="89"/>
      <c r="X34" s="75"/>
    </row>
    <row r="35" spans="1:24" ht="18" x14ac:dyDescent="0.25">
      <c r="A35" s="131" t="str">
        <f>VLOOKUP(E35,'LISTADO ATM'!$A$2:$C$898,3,0)</f>
        <v>ESTE</v>
      </c>
      <c r="B35" s="124">
        <v>3335904283</v>
      </c>
      <c r="C35" s="133">
        <v>44347.408784722225</v>
      </c>
      <c r="D35" s="133" t="s">
        <v>2180</v>
      </c>
      <c r="E35" s="121">
        <v>368</v>
      </c>
      <c r="F35" s="131" t="str">
        <f>VLOOKUP(E35,VIP!$A$2:$O13615,2,0)</f>
        <v xml:space="preserve">DRBR368 </v>
      </c>
      <c r="G35" s="131" t="str">
        <f>VLOOKUP(E35,'LISTADO ATM'!$A$2:$B$897,2,0)</f>
        <v>ATM Ayuntamiento Peralvillo</v>
      </c>
      <c r="H35" s="131" t="str">
        <f>VLOOKUP(E35,VIP!$A$2:$O18478,7,FALSE)</f>
        <v>N/A</v>
      </c>
      <c r="I35" s="131" t="str">
        <f>VLOOKUP(E35,VIP!$A$2:$O10443,8,FALSE)</f>
        <v>N/A</v>
      </c>
      <c r="J35" s="131" t="str">
        <f>VLOOKUP(E35,VIP!$A$2:$O10393,8,FALSE)</f>
        <v>N/A</v>
      </c>
      <c r="K35" s="131" t="str">
        <f>VLOOKUP(E35,VIP!$A$2:$O13967,6,0)</f>
        <v>N/A</v>
      </c>
      <c r="L35" s="141" t="s">
        <v>2219</v>
      </c>
      <c r="M35" s="132" t="s">
        <v>2446</v>
      </c>
      <c r="N35" s="132" t="s">
        <v>2453</v>
      </c>
      <c r="O35" s="131" t="s">
        <v>2455</v>
      </c>
      <c r="P35" s="131"/>
      <c r="Q35" s="140" t="s">
        <v>2219</v>
      </c>
      <c r="R35" s="93"/>
      <c r="T35" s="87"/>
      <c r="U35" s="87"/>
      <c r="V35" s="87"/>
      <c r="W35" s="89"/>
      <c r="X35" s="75"/>
    </row>
    <row r="36" spans="1:24" ht="18" x14ac:dyDescent="0.25">
      <c r="A36" s="131" t="str">
        <f>VLOOKUP(E36,'LISTADO ATM'!$A$2:$C$898,3,0)</f>
        <v>DISTRITO NACIONAL</v>
      </c>
      <c r="B36" s="124">
        <v>3335904420</v>
      </c>
      <c r="C36" s="133">
        <v>44347.430636574078</v>
      </c>
      <c r="D36" s="133" t="s">
        <v>2180</v>
      </c>
      <c r="E36" s="121">
        <v>953</v>
      </c>
      <c r="F36" s="131" t="str">
        <f>VLOOKUP(E36,VIP!$A$2:$O13609,2,0)</f>
        <v>DRBR01I</v>
      </c>
      <c r="G36" s="131" t="str">
        <f>VLOOKUP(E36,'LISTADO ATM'!$A$2:$B$897,2,0)</f>
        <v xml:space="preserve">ATM Estafeta Dirección General de Pasaportes/Migración </v>
      </c>
      <c r="H36" s="131" t="str">
        <f>VLOOKUP(E36,VIP!$A$2:$O18472,7,FALSE)</f>
        <v>Si</v>
      </c>
      <c r="I36" s="131" t="str">
        <f>VLOOKUP(E36,VIP!$A$2:$O10437,8,FALSE)</f>
        <v>Si</v>
      </c>
      <c r="J36" s="131" t="str">
        <f>VLOOKUP(E36,VIP!$A$2:$O10387,8,FALSE)</f>
        <v>Si</v>
      </c>
      <c r="K36" s="131" t="str">
        <f>VLOOKUP(E36,VIP!$A$2:$O13961,6,0)</f>
        <v>No</v>
      </c>
      <c r="L36" s="141" t="s">
        <v>2219</v>
      </c>
      <c r="M36" s="132" t="s">
        <v>2446</v>
      </c>
      <c r="N36" s="132" t="s">
        <v>2453</v>
      </c>
      <c r="O36" s="131" t="s">
        <v>2455</v>
      </c>
      <c r="P36" s="131"/>
      <c r="Q36" s="140" t="s">
        <v>2219</v>
      </c>
      <c r="R36" s="93"/>
      <c r="T36" s="87"/>
      <c r="U36" s="87"/>
      <c r="V36" s="87"/>
      <c r="W36" s="89"/>
      <c r="X36" s="75"/>
    </row>
    <row r="37" spans="1:24" ht="18" x14ac:dyDescent="0.25">
      <c r="A37" s="131" t="str">
        <f>VLOOKUP(E37,'LISTADO ATM'!$A$2:$C$898,3,0)</f>
        <v>DISTRITO NACIONAL</v>
      </c>
      <c r="B37" s="124">
        <v>3335904636</v>
      </c>
      <c r="C37" s="133">
        <v>44347.480949074074</v>
      </c>
      <c r="D37" s="133" t="s">
        <v>2180</v>
      </c>
      <c r="E37" s="121">
        <v>952</v>
      </c>
      <c r="F37" s="131" t="str">
        <f>VLOOKUP(E37,VIP!$A$2:$O13625,2,0)</f>
        <v>DRBR16L</v>
      </c>
      <c r="G37" s="131" t="str">
        <f>VLOOKUP(E37,'LISTADO ATM'!$A$2:$B$897,2,0)</f>
        <v xml:space="preserve">ATM Alvarez Rivas </v>
      </c>
      <c r="H37" s="131" t="str">
        <f>VLOOKUP(E37,VIP!$A$2:$O18488,7,FALSE)</f>
        <v>Si</v>
      </c>
      <c r="I37" s="131" t="str">
        <f>VLOOKUP(E37,VIP!$A$2:$O10453,8,FALSE)</f>
        <v>Si</v>
      </c>
      <c r="J37" s="131" t="str">
        <f>VLOOKUP(E37,VIP!$A$2:$O10403,8,FALSE)</f>
        <v>Si</v>
      </c>
      <c r="K37" s="131" t="str">
        <f>VLOOKUP(E37,VIP!$A$2:$O13977,6,0)</f>
        <v>NO</v>
      </c>
      <c r="L37" s="141" t="s">
        <v>2219</v>
      </c>
      <c r="M37" s="132" t="s">
        <v>2446</v>
      </c>
      <c r="N37" s="132" t="s">
        <v>2453</v>
      </c>
      <c r="O37" s="131" t="s">
        <v>2455</v>
      </c>
      <c r="P37" s="131"/>
      <c r="Q37" s="140" t="s">
        <v>2219</v>
      </c>
      <c r="R37" s="93"/>
      <c r="T37" s="87"/>
      <c r="U37" s="87"/>
      <c r="V37" s="87"/>
      <c r="W37" s="89"/>
      <c r="X37" s="75"/>
    </row>
    <row r="38" spans="1:24" ht="18" x14ac:dyDescent="0.25">
      <c r="A38" s="131" t="str">
        <f>VLOOKUP(E38,'LISTADO ATM'!$A$2:$C$898,3,0)</f>
        <v>DISTRITO NACIONAL</v>
      </c>
      <c r="B38" s="124">
        <v>3335904691</v>
      </c>
      <c r="C38" s="133">
        <v>44347.495439814818</v>
      </c>
      <c r="D38" s="133" t="s">
        <v>2180</v>
      </c>
      <c r="E38" s="121">
        <v>919</v>
      </c>
      <c r="F38" s="131" t="str">
        <f>VLOOKUP(E38,VIP!$A$2:$O13624,2,0)</f>
        <v>DRBR16F</v>
      </c>
      <c r="G38" s="131" t="str">
        <f>VLOOKUP(E38,'LISTADO ATM'!$A$2:$B$897,2,0)</f>
        <v xml:space="preserve">ATM S/M La Cadena Sarasota </v>
      </c>
      <c r="H38" s="131" t="str">
        <f>VLOOKUP(E38,VIP!$A$2:$O18487,7,FALSE)</f>
        <v>Si</v>
      </c>
      <c r="I38" s="131" t="str">
        <f>VLOOKUP(E38,VIP!$A$2:$O10452,8,FALSE)</f>
        <v>Si</v>
      </c>
      <c r="J38" s="131" t="str">
        <f>VLOOKUP(E38,VIP!$A$2:$O10402,8,FALSE)</f>
        <v>Si</v>
      </c>
      <c r="K38" s="131" t="str">
        <f>VLOOKUP(E38,VIP!$A$2:$O13976,6,0)</f>
        <v>SI</v>
      </c>
      <c r="L38" s="141" t="s">
        <v>2219</v>
      </c>
      <c r="M38" s="132" t="s">
        <v>2446</v>
      </c>
      <c r="N38" s="132" t="s">
        <v>2453</v>
      </c>
      <c r="O38" s="131" t="s">
        <v>2455</v>
      </c>
      <c r="P38" s="131"/>
      <c r="Q38" s="140" t="s">
        <v>2219</v>
      </c>
      <c r="R38" s="93"/>
      <c r="T38" s="87"/>
      <c r="U38" s="87"/>
      <c r="V38" s="87"/>
      <c r="W38" s="89"/>
      <c r="X38" s="75"/>
    </row>
    <row r="39" spans="1:24" ht="18" x14ac:dyDescent="0.25">
      <c r="A39" s="131" t="str">
        <f>VLOOKUP(E39,'LISTADO ATM'!$A$2:$C$898,3,0)</f>
        <v>SUR</v>
      </c>
      <c r="B39" s="124">
        <v>3335904697</v>
      </c>
      <c r="C39" s="133">
        <v>44347.496608796297</v>
      </c>
      <c r="D39" s="133" t="s">
        <v>2180</v>
      </c>
      <c r="E39" s="121">
        <v>356</v>
      </c>
      <c r="F39" s="131" t="str">
        <f>VLOOKUP(E39,VIP!$A$2:$O13623,2,0)</f>
        <v>DRBR356</v>
      </c>
      <c r="G39" s="131" t="str">
        <f>VLOOKUP(E39,'LISTADO ATM'!$A$2:$B$897,2,0)</f>
        <v xml:space="preserve">ATM Estación Sigma (San Cristóbal) </v>
      </c>
      <c r="H39" s="131" t="str">
        <f>VLOOKUP(E39,VIP!$A$2:$O18486,7,FALSE)</f>
        <v>Si</v>
      </c>
      <c r="I39" s="131" t="str">
        <f>VLOOKUP(E39,VIP!$A$2:$O10451,8,FALSE)</f>
        <v>Si</v>
      </c>
      <c r="J39" s="131" t="str">
        <f>VLOOKUP(E39,VIP!$A$2:$O10401,8,FALSE)</f>
        <v>Si</v>
      </c>
      <c r="K39" s="131" t="str">
        <f>VLOOKUP(E39,VIP!$A$2:$O13975,6,0)</f>
        <v>NO</v>
      </c>
      <c r="L39" s="141" t="s">
        <v>2219</v>
      </c>
      <c r="M39" s="132" t="s">
        <v>2446</v>
      </c>
      <c r="N39" s="132" t="s">
        <v>2453</v>
      </c>
      <c r="O39" s="131" t="s">
        <v>2455</v>
      </c>
      <c r="P39" s="131"/>
      <c r="Q39" s="140" t="s">
        <v>2219</v>
      </c>
      <c r="R39" s="93"/>
      <c r="T39" s="87"/>
      <c r="U39" s="87"/>
      <c r="V39" s="87"/>
      <c r="W39" s="89"/>
      <c r="X39" s="75"/>
    </row>
    <row r="40" spans="1:24" ht="18" x14ac:dyDescent="0.25">
      <c r="A40" s="131" t="str">
        <f>VLOOKUP(E40,'LISTADO ATM'!$A$2:$C$898,3,0)</f>
        <v>ESTE</v>
      </c>
      <c r="B40" s="124">
        <v>3335904791</v>
      </c>
      <c r="C40" s="133">
        <v>44347.516122685185</v>
      </c>
      <c r="D40" s="133" t="s">
        <v>2449</v>
      </c>
      <c r="E40" s="121">
        <v>844</v>
      </c>
      <c r="F40" s="131" t="str">
        <f>VLOOKUP(E40,VIP!$A$2:$O13619,2,0)</f>
        <v>DRBR844</v>
      </c>
      <c r="G40" s="131" t="str">
        <f>VLOOKUP(E40,'LISTADO ATM'!$A$2:$B$897,2,0)</f>
        <v xml:space="preserve">ATM San Juan Shopping Center (Bávaro) </v>
      </c>
      <c r="H40" s="131" t="str">
        <f>VLOOKUP(E40,VIP!$A$2:$O18482,7,FALSE)</f>
        <v>Si</v>
      </c>
      <c r="I40" s="131" t="str">
        <f>VLOOKUP(E40,VIP!$A$2:$O10447,8,FALSE)</f>
        <v>Si</v>
      </c>
      <c r="J40" s="131" t="str">
        <f>VLOOKUP(E40,VIP!$A$2:$O10397,8,FALSE)</f>
        <v>Si</v>
      </c>
      <c r="K40" s="131" t="str">
        <f>VLOOKUP(E40,VIP!$A$2:$O13971,6,0)</f>
        <v>NO</v>
      </c>
      <c r="L40" s="141" t="s">
        <v>2442</v>
      </c>
      <c r="M40" s="132" t="s">
        <v>2446</v>
      </c>
      <c r="N40" s="132" t="s">
        <v>2453</v>
      </c>
      <c r="O40" s="131" t="s">
        <v>2454</v>
      </c>
      <c r="P40" s="131"/>
      <c r="Q40" s="140" t="s">
        <v>2442</v>
      </c>
      <c r="R40" s="93"/>
      <c r="T40" s="87"/>
      <c r="U40" s="87"/>
      <c r="V40" s="87"/>
      <c r="W40" s="89"/>
      <c r="X40" s="75"/>
    </row>
    <row r="41" spans="1:24" ht="18" x14ac:dyDescent="0.25">
      <c r="A41" s="131" t="str">
        <f>VLOOKUP(E41,'LISTADO ATM'!$A$2:$C$898,3,0)</f>
        <v>NORTE</v>
      </c>
      <c r="B41" s="124">
        <v>3335904797</v>
      </c>
      <c r="C41" s="133">
        <v>44347.517523148148</v>
      </c>
      <c r="D41" s="133" t="s">
        <v>2556</v>
      </c>
      <c r="E41" s="121">
        <v>756</v>
      </c>
      <c r="F41" s="131" t="str">
        <f>VLOOKUP(E41,VIP!$A$2:$O13618,2,0)</f>
        <v>DRBR756</v>
      </c>
      <c r="G41" s="131" t="str">
        <f>VLOOKUP(E41,'LISTADO ATM'!$A$2:$B$897,2,0)</f>
        <v xml:space="preserve">ATM UNP Villa La Mata (Cotuí) </v>
      </c>
      <c r="H41" s="131" t="str">
        <f>VLOOKUP(E41,VIP!$A$2:$O18481,7,FALSE)</f>
        <v>Si</v>
      </c>
      <c r="I41" s="131" t="str">
        <f>VLOOKUP(E41,VIP!$A$2:$O10446,8,FALSE)</f>
        <v>Si</v>
      </c>
      <c r="J41" s="131" t="str">
        <f>VLOOKUP(E41,VIP!$A$2:$O10396,8,FALSE)</f>
        <v>Si</v>
      </c>
      <c r="K41" s="131" t="str">
        <f>VLOOKUP(E41,VIP!$A$2:$O13970,6,0)</f>
        <v>NO</v>
      </c>
      <c r="L41" s="141" t="s">
        <v>2442</v>
      </c>
      <c r="M41" s="132" t="s">
        <v>2446</v>
      </c>
      <c r="N41" s="132" t="s">
        <v>2453</v>
      </c>
      <c r="O41" s="131" t="s">
        <v>2555</v>
      </c>
      <c r="P41" s="131"/>
      <c r="Q41" s="140" t="s">
        <v>2442</v>
      </c>
      <c r="R41" s="93"/>
      <c r="T41" s="87"/>
      <c r="U41" s="87"/>
      <c r="V41" s="87"/>
      <c r="W41" s="89"/>
      <c r="X41" s="75"/>
    </row>
    <row r="42" spans="1:24" ht="18" x14ac:dyDescent="0.25">
      <c r="A42" s="131" t="str">
        <f>VLOOKUP(E42,'LISTADO ATM'!$A$2:$C$898,3,0)</f>
        <v>ESTE</v>
      </c>
      <c r="B42" s="124">
        <v>3335904806</v>
      </c>
      <c r="C42" s="133">
        <v>44347.52065972222</v>
      </c>
      <c r="D42" s="133" t="s">
        <v>2449</v>
      </c>
      <c r="E42" s="121">
        <v>293</v>
      </c>
      <c r="F42" s="131" t="str">
        <f>VLOOKUP(E42,VIP!$A$2:$O13617,2,0)</f>
        <v>DRBR293</v>
      </c>
      <c r="G42" s="131" t="str">
        <f>VLOOKUP(E42,'LISTADO ATM'!$A$2:$B$897,2,0)</f>
        <v xml:space="preserve">ATM S/M Nueva Visión (San Pedro) </v>
      </c>
      <c r="H42" s="131" t="str">
        <f>VLOOKUP(E42,VIP!$A$2:$O18480,7,FALSE)</f>
        <v>Si</v>
      </c>
      <c r="I42" s="131" t="str">
        <f>VLOOKUP(E42,VIP!$A$2:$O10445,8,FALSE)</f>
        <v>Si</v>
      </c>
      <c r="J42" s="131" t="str">
        <f>VLOOKUP(E42,VIP!$A$2:$O10395,8,FALSE)</f>
        <v>Si</v>
      </c>
      <c r="K42" s="131" t="str">
        <f>VLOOKUP(E42,VIP!$A$2:$O13969,6,0)</f>
        <v>NO</v>
      </c>
      <c r="L42" s="141" t="s">
        <v>2442</v>
      </c>
      <c r="M42" s="132" t="s">
        <v>2446</v>
      </c>
      <c r="N42" s="132" t="s">
        <v>2453</v>
      </c>
      <c r="O42" s="131" t="s">
        <v>2454</v>
      </c>
      <c r="P42" s="131"/>
      <c r="Q42" s="140" t="s">
        <v>2442</v>
      </c>
      <c r="R42" s="93"/>
      <c r="T42" s="87"/>
      <c r="U42" s="87"/>
      <c r="V42" s="87"/>
      <c r="W42" s="89"/>
      <c r="X42" s="75"/>
    </row>
    <row r="43" spans="1:24" ht="18" x14ac:dyDescent="0.25">
      <c r="A43" s="131" t="str">
        <f>VLOOKUP(E43,'LISTADO ATM'!$A$2:$C$898,3,0)</f>
        <v>NORTE</v>
      </c>
      <c r="B43" s="124">
        <v>3335904812</v>
      </c>
      <c r="C43" s="133">
        <v>44347.524247685185</v>
      </c>
      <c r="D43" s="133" t="s">
        <v>2470</v>
      </c>
      <c r="E43" s="121">
        <v>910</v>
      </c>
      <c r="F43" s="131" t="str">
        <f>VLOOKUP(E43,VIP!$A$2:$O13616,2,0)</f>
        <v>DRBR12A</v>
      </c>
      <c r="G43" s="131" t="str">
        <f>VLOOKUP(E43,'LISTADO ATM'!$A$2:$B$897,2,0)</f>
        <v xml:space="preserve">ATM Oficina El Sol II (Santiago) </v>
      </c>
      <c r="H43" s="131" t="str">
        <f>VLOOKUP(E43,VIP!$A$2:$O18479,7,FALSE)</f>
        <v>Si</v>
      </c>
      <c r="I43" s="131" t="str">
        <f>VLOOKUP(E43,VIP!$A$2:$O10444,8,FALSE)</f>
        <v>Si</v>
      </c>
      <c r="J43" s="131" t="str">
        <f>VLOOKUP(E43,VIP!$A$2:$O10394,8,FALSE)</f>
        <v>Si</v>
      </c>
      <c r="K43" s="131" t="str">
        <f>VLOOKUP(E43,VIP!$A$2:$O13968,6,0)</f>
        <v>SI</v>
      </c>
      <c r="L43" s="141" t="s">
        <v>2442</v>
      </c>
      <c r="M43" s="132" t="s">
        <v>2446</v>
      </c>
      <c r="N43" s="132" t="s">
        <v>2453</v>
      </c>
      <c r="O43" s="131" t="s">
        <v>2471</v>
      </c>
      <c r="P43" s="131"/>
      <c r="Q43" s="140" t="s">
        <v>2442</v>
      </c>
      <c r="R43" s="93"/>
      <c r="T43" s="87"/>
      <c r="U43" s="87"/>
      <c r="V43" s="87"/>
      <c r="W43" s="89"/>
      <c r="X43" s="75"/>
    </row>
    <row r="44" spans="1:24" ht="18" x14ac:dyDescent="0.25">
      <c r="A44" s="131" t="str">
        <f>VLOOKUP(E44,'LISTADO ATM'!$A$2:$C$898,3,0)</f>
        <v>DISTRITO NACIONAL</v>
      </c>
      <c r="B44" s="124">
        <v>3335904830</v>
      </c>
      <c r="C44" s="133">
        <v>44347.531030092592</v>
      </c>
      <c r="D44" s="133" t="s">
        <v>2470</v>
      </c>
      <c r="E44" s="121">
        <v>354</v>
      </c>
      <c r="F44" s="131" t="str">
        <f>VLOOKUP(E44,VIP!$A$2:$O13613,2,0)</f>
        <v>DRBR354</v>
      </c>
      <c r="G44" s="131" t="str">
        <f>VLOOKUP(E44,'LISTADO ATM'!$A$2:$B$897,2,0)</f>
        <v xml:space="preserve">ATM Oficina Núñez de Cáceres II </v>
      </c>
      <c r="H44" s="131" t="str">
        <f>VLOOKUP(E44,VIP!$A$2:$O18476,7,FALSE)</f>
        <v>Si</v>
      </c>
      <c r="I44" s="131" t="str">
        <f>VLOOKUP(E44,VIP!$A$2:$O10441,8,FALSE)</f>
        <v>Si</v>
      </c>
      <c r="J44" s="131" t="str">
        <f>VLOOKUP(E44,VIP!$A$2:$O10391,8,FALSE)</f>
        <v>Si</v>
      </c>
      <c r="K44" s="131" t="str">
        <f>VLOOKUP(E44,VIP!$A$2:$O13965,6,0)</f>
        <v>NO</v>
      </c>
      <c r="L44" s="141" t="s">
        <v>2418</v>
      </c>
      <c r="M44" s="132" t="s">
        <v>2446</v>
      </c>
      <c r="N44" s="132" t="s">
        <v>2453</v>
      </c>
      <c r="O44" s="131" t="s">
        <v>2558</v>
      </c>
      <c r="P44" s="131"/>
      <c r="Q44" s="140" t="s">
        <v>2418</v>
      </c>
      <c r="R44" s="93"/>
      <c r="T44" s="87"/>
      <c r="U44" s="87"/>
      <c r="V44" s="87"/>
      <c r="W44" s="89"/>
      <c r="X44" s="75"/>
    </row>
    <row r="45" spans="1:24" ht="18" x14ac:dyDescent="0.25">
      <c r="A45" s="131" t="str">
        <f>VLOOKUP(E45,'LISTADO ATM'!$A$2:$C$898,3,0)</f>
        <v>DISTRITO NACIONAL</v>
      </c>
      <c r="B45" s="124">
        <v>3335904849</v>
      </c>
      <c r="C45" s="133">
        <v>44347.538252314815</v>
      </c>
      <c r="D45" s="133" t="s">
        <v>2449</v>
      </c>
      <c r="E45" s="121">
        <v>713</v>
      </c>
      <c r="F45" s="131" t="str">
        <f>VLOOKUP(E45,VIP!$A$2:$O13610,2,0)</f>
        <v>DRBR016</v>
      </c>
      <c r="G45" s="131" t="str">
        <f>VLOOKUP(E45,'LISTADO ATM'!$A$2:$B$897,2,0)</f>
        <v xml:space="preserve">ATM Oficina Las Américas </v>
      </c>
      <c r="H45" s="131" t="str">
        <f>VLOOKUP(E45,VIP!$A$2:$O18473,7,FALSE)</f>
        <v>Si</v>
      </c>
      <c r="I45" s="131" t="str">
        <f>VLOOKUP(E45,VIP!$A$2:$O10438,8,FALSE)</f>
        <v>Si</v>
      </c>
      <c r="J45" s="131" t="str">
        <f>VLOOKUP(E45,VIP!$A$2:$O10388,8,FALSE)</f>
        <v>Si</v>
      </c>
      <c r="K45" s="131" t="str">
        <f>VLOOKUP(E45,VIP!$A$2:$O13962,6,0)</f>
        <v>NO</v>
      </c>
      <c r="L45" s="141" t="s">
        <v>2418</v>
      </c>
      <c r="M45" s="132" t="s">
        <v>2446</v>
      </c>
      <c r="N45" s="132" t="s">
        <v>2453</v>
      </c>
      <c r="O45" s="131" t="s">
        <v>2454</v>
      </c>
      <c r="P45" s="131"/>
      <c r="Q45" s="140" t="s">
        <v>2418</v>
      </c>
      <c r="R45" s="93"/>
      <c r="T45" s="87"/>
      <c r="U45" s="87"/>
      <c r="V45" s="87"/>
      <c r="W45" s="89"/>
      <c r="X45" s="75"/>
    </row>
    <row r="46" spans="1:24" ht="18" x14ac:dyDescent="0.25">
      <c r="A46" s="131" t="str">
        <f>VLOOKUP(E46,'LISTADO ATM'!$A$2:$C$898,3,0)</f>
        <v>ESTE</v>
      </c>
      <c r="B46" s="124">
        <v>3335904850</v>
      </c>
      <c r="C46" s="133">
        <v>44347.538680555554</v>
      </c>
      <c r="D46" s="133" t="s">
        <v>2449</v>
      </c>
      <c r="E46" s="121">
        <v>429</v>
      </c>
      <c r="F46" s="131" t="str">
        <f>VLOOKUP(E46,VIP!$A$2:$O13609,2,0)</f>
        <v>DRBR429</v>
      </c>
      <c r="G46" s="131" t="str">
        <f>VLOOKUP(E46,'LISTADO ATM'!$A$2:$B$897,2,0)</f>
        <v xml:space="preserve">ATM Oficina Jumbo La Romana </v>
      </c>
      <c r="H46" s="131" t="str">
        <f>VLOOKUP(E46,VIP!$A$2:$O18472,7,FALSE)</f>
        <v>Si</v>
      </c>
      <c r="I46" s="131" t="str">
        <f>VLOOKUP(E46,VIP!$A$2:$O10437,8,FALSE)</f>
        <v>Si</v>
      </c>
      <c r="J46" s="131" t="str">
        <f>VLOOKUP(E46,VIP!$A$2:$O10387,8,FALSE)</f>
        <v>Si</v>
      </c>
      <c r="K46" s="131" t="str">
        <f>VLOOKUP(E46,VIP!$A$2:$O13961,6,0)</f>
        <v>NO</v>
      </c>
      <c r="L46" s="141" t="s">
        <v>2418</v>
      </c>
      <c r="M46" s="132" t="s">
        <v>2446</v>
      </c>
      <c r="N46" s="132" t="s">
        <v>2453</v>
      </c>
      <c r="O46" s="131" t="s">
        <v>2454</v>
      </c>
      <c r="P46" s="131"/>
      <c r="Q46" s="140" t="s">
        <v>2418</v>
      </c>
      <c r="R46" s="93"/>
      <c r="T46" s="87"/>
      <c r="U46" s="87"/>
      <c r="V46" s="87"/>
      <c r="W46" s="89"/>
      <c r="X46" s="75"/>
    </row>
    <row r="47" spans="1:24" ht="18" x14ac:dyDescent="0.25">
      <c r="A47" s="131" t="str">
        <f>VLOOKUP(E47,'LISTADO ATM'!$A$2:$C$898,3,0)</f>
        <v>DISTRITO NACIONAL</v>
      </c>
      <c r="B47" s="124">
        <v>3335904854</v>
      </c>
      <c r="C47" s="133">
        <v>44347.540011574078</v>
      </c>
      <c r="D47" s="133" t="s">
        <v>2470</v>
      </c>
      <c r="E47" s="121">
        <v>231</v>
      </c>
      <c r="F47" s="131" t="str">
        <f>VLOOKUP(E47,VIP!$A$2:$O13608,2,0)</f>
        <v>DRBR231</v>
      </c>
      <c r="G47" s="131" t="str">
        <f>VLOOKUP(E47,'LISTADO ATM'!$A$2:$B$897,2,0)</f>
        <v xml:space="preserve">ATM Oficina Zona Oriental </v>
      </c>
      <c r="H47" s="131" t="str">
        <f>VLOOKUP(E47,VIP!$A$2:$O18471,7,FALSE)</f>
        <v>Si</v>
      </c>
      <c r="I47" s="131" t="str">
        <f>VLOOKUP(E47,VIP!$A$2:$O10436,8,FALSE)</f>
        <v>Si</v>
      </c>
      <c r="J47" s="131" t="str">
        <f>VLOOKUP(E47,VIP!$A$2:$O10386,8,FALSE)</f>
        <v>Si</v>
      </c>
      <c r="K47" s="131" t="str">
        <f>VLOOKUP(E47,VIP!$A$2:$O13960,6,0)</f>
        <v>SI</v>
      </c>
      <c r="L47" s="141" t="s">
        <v>2418</v>
      </c>
      <c r="M47" s="132" t="s">
        <v>2446</v>
      </c>
      <c r="N47" s="132" t="s">
        <v>2453</v>
      </c>
      <c r="O47" s="131" t="s">
        <v>2471</v>
      </c>
      <c r="P47" s="131"/>
      <c r="Q47" s="140" t="s">
        <v>2418</v>
      </c>
      <c r="R47" s="93"/>
      <c r="T47" s="87"/>
      <c r="U47" s="87"/>
      <c r="V47" s="87"/>
      <c r="W47" s="89"/>
      <c r="X47" s="75"/>
    </row>
    <row r="48" spans="1:24" ht="18" x14ac:dyDescent="0.25">
      <c r="A48" s="131" t="str">
        <f>VLOOKUP(E48,'LISTADO ATM'!$A$2:$C$898,3,0)</f>
        <v>NORTE</v>
      </c>
      <c r="B48" s="124">
        <v>3335904861</v>
      </c>
      <c r="C48" s="133">
        <v>44347.541909722226</v>
      </c>
      <c r="D48" s="133" t="s">
        <v>2556</v>
      </c>
      <c r="E48" s="121">
        <v>72</v>
      </c>
      <c r="F48" s="131" t="str">
        <f>VLOOKUP(E48,VIP!$A$2:$O13607,2,0)</f>
        <v>DRBR072</v>
      </c>
      <c r="G48" s="131" t="str">
        <f>VLOOKUP(E48,'LISTADO ATM'!$A$2:$B$897,2,0)</f>
        <v xml:space="preserve">ATM UNP Aeropuerto Gregorio Luperón (Puerto Plata) </v>
      </c>
      <c r="H48" s="131" t="str">
        <f>VLOOKUP(E48,VIP!$A$2:$O18470,7,FALSE)</f>
        <v>Si</v>
      </c>
      <c r="I48" s="131" t="str">
        <f>VLOOKUP(E48,VIP!$A$2:$O10435,8,FALSE)</f>
        <v>Si</v>
      </c>
      <c r="J48" s="131" t="str">
        <f>VLOOKUP(E48,VIP!$A$2:$O10385,8,FALSE)</f>
        <v>Si</v>
      </c>
      <c r="K48" s="131" t="str">
        <f>VLOOKUP(E48,VIP!$A$2:$O13959,6,0)</f>
        <v>NO</v>
      </c>
      <c r="L48" s="141" t="s">
        <v>2418</v>
      </c>
      <c r="M48" s="132" t="s">
        <v>2446</v>
      </c>
      <c r="N48" s="132" t="s">
        <v>2453</v>
      </c>
      <c r="O48" s="131" t="s">
        <v>2555</v>
      </c>
      <c r="P48" s="131"/>
      <c r="Q48" s="140" t="s">
        <v>2418</v>
      </c>
      <c r="R48" s="93"/>
      <c r="T48" s="87"/>
      <c r="U48" s="87"/>
      <c r="V48" s="87"/>
      <c r="W48" s="89"/>
      <c r="X48" s="75"/>
    </row>
    <row r="49" spans="1:24" ht="18" x14ac:dyDescent="0.25">
      <c r="A49" s="131" t="str">
        <f>VLOOKUP(E49,'LISTADO ATM'!$A$2:$C$898,3,0)</f>
        <v>DISTRITO NACIONAL</v>
      </c>
      <c r="B49" s="124">
        <v>3335904868</v>
      </c>
      <c r="C49" s="133">
        <v>44347.544085648151</v>
      </c>
      <c r="D49" s="133" t="s">
        <v>2180</v>
      </c>
      <c r="E49" s="121">
        <v>355</v>
      </c>
      <c r="F49" s="131" t="str">
        <f>VLOOKUP(E49,VIP!$A$2:$O13605,2,0)</f>
        <v>DRBR355</v>
      </c>
      <c r="G49" s="131" t="str">
        <f>VLOOKUP(E49,'LISTADO ATM'!$A$2:$B$897,2,0)</f>
        <v xml:space="preserve">ATM UNP Metro II </v>
      </c>
      <c r="H49" s="131" t="str">
        <f>VLOOKUP(E49,VIP!$A$2:$O18468,7,FALSE)</f>
        <v>Si</v>
      </c>
      <c r="I49" s="131" t="str">
        <f>VLOOKUP(E49,VIP!$A$2:$O10433,8,FALSE)</f>
        <v>Si</v>
      </c>
      <c r="J49" s="131" t="str">
        <f>VLOOKUP(E49,VIP!$A$2:$O10383,8,FALSE)</f>
        <v>Si</v>
      </c>
      <c r="K49" s="131" t="str">
        <f>VLOOKUP(E49,VIP!$A$2:$O13957,6,0)</f>
        <v>SI</v>
      </c>
      <c r="L49" s="141" t="s">
        <v>2466</v>
      </c>
      <c r="M49" s="132" t="s">
        <v>2446</v>
      </c>
      <c r="N49" s="132" t="s">
        <v>2560</v>
      </c>
      <c r="O49" s="131" t="s">
        <v>2455</v>
      </c>
      <c r="P49" s="131"/>
      <c r="Q49" s="140" t="s">
        <v>2466</v>
      </c>
      <c r="R49" s="93"/>
      <c r="T49" s="87"/>
      <c r="U49" s="87"/>
      <c r="V49" s="87"/>
      <c r="W49" s="89"/>
      <c r="X49" s="75"/>
    </row>
    <row r="50" spans="1:24" ht="18" x14ac:dyDescent="0.25">
      <c r="A50" s="131" t="str">
        <f>VLOOKUP(E50,'LISTADO ATM'!$A$2:$C$898,3,0)</f>
        <v>ESTE</v>
      </c>
      <c r="B50" s="124">
        <v>3335904894</v>
      </c>
      <c r="C50" s="133">
        <v>44347.550474537034</v>
      </c>
      <c r="D50" s="133" t="s">
        <v>2449</v>
      </c>
      <c r="E50" s="121">
        <v>822</v>
      </c>
      <c r="F50" s="131" t="str">
        <f>VLOOKUP(E50,VIP!$A$2:$O13602,2,0)</f>
        <v>DRBR822</v>
      </c>
      <c r="G50" s="131" t="str">
        <f>VLOOKUP(E50,'LISTADO ATM'!$A$2:$B$897,2,0)</f>
        <v xml:space="preserve">ATM INDUSPALMA </v>
      </c>
      <c r="H50" s="131" t="str">
        <f>VLOOKUP(E50,VIP!$A$2:$O18465,7,FALSE)</f>
        <v>Si</v>
      </c>
      <c r="I50" s="131" t="str">
        <f>VLOOKUP(E50,VIP!$A$2:$O10430,8,FALSE)</f>
        <v>Si</v>
      </c>
      <c r="J50" s="131" t="str">
        <f>VLOOKUP(E50,VIP!$A$2:$O10380,8,FALSE)</f>
        <v>Si</v>
      </c>
      <c r="K50" s="131" t="str">
        <f>VLOOKUP(E50,VIP!$A$2:$O13954,6,0)</f>
        <v>NO</v>
      </c>
      <c r="L50" s="141" t="s">
        <v>2418</v>
      </c>
      <c r="M50" s="132" t="s">
        <v>2446</v>
      </c>
      <c r="N50" s="132" t="s">
        <v>2453</v>
      </c>
      <c r="O50" s="131" t="s">
        <v>2454</v>
      </c>
      <c r="P50" s="131"/>
      <c r="Q50" s="140" t="s">
        <v>2418</v>
      </c>
      <c r="R50" s="93"/>
      <c r="T50" s="87"/>
      <c r="U50" s="87"/>
      <c r="V50" s="87"/>
      <c r="W50" s="89"/>
      <c r="X50" s="75"/>
    </row>
    <row r="51" spans="1:24" ht="18" x14ac:dyDescent="0.25">
      <c r="A51" s="131" t="str">
        <f>VLOOKUP(E51,'LISTADO ATM'!$A$2:$C$898,3,0)</f>
        <v>NORTE</v>
      </c>
      <c r="B51" s="124">
        <v>3335904912</v>
      </c>
      <c r="C51" s="133">
        <v>44347.558125000003</v>
      </c>
      <c r="D51" s="133" t="s">
        <v>2470</v>
      </c>
      <c r="E51" s="121">
        <v>334</v>
      </c>
      <c r="F51" s="131" t="str">
        <f>VLOOKUP(E51,VIP!$A$2:$O13617,2,0)</f>
        <v>DRBR334</v>
      </c>
      <c r="G51" s="131" t="str">
        <f>VLOOKUP(E51,'LISTADO ATM'!$A$2:$B$897,2,0)</f>
        <v>ATM Oficina Salcedo II</v>
      </c>
      <c r="H51" s="131" t="str">
        <f>VLOOKUP(E51,VIP!$A$2:$O18480,7,FALSE)</f>
        <v>Si</v>
      </c>
      <c r="I51" s="131" t="str">
        <f>VLOOKUP(E51,VIP!$A$2:$O10445,8,FALSE)</f>
        <v>Si</v>
      </c>
      <c r="J51" s="131" t="str">
        <f>VLOOKUP(E51,VIP!$A$2:$O10395,8,FALSE)</f>
        <v>Si</v>
      </c>
      <c r="K51" s="131" t="str">
        <f>VLOOKUP(E51,VIP!$A$2:$O13969,6,0)</f>
        <v>SI</v>
      </c>
      <c r="L51" s="141" t="s">
        <v>2466</v>
      </c>
      <c r="M51" s="132" t="s">
        <v>2446</v>
      </c>
      <c r="N51" s="132" t="s">
        <v>2453</v>
      </c>
      <c r="O51" s="131" t="s">
        <v>2471</v>
      </c>
      <c r="P51" s="131"/>
      <c r="Q51" s="140" t="s">
        <v>2466</v>
      </c>
      <c r="R51" s="93"/>
      <c r="T51" s="87"/>
      <c r="U51" s="87"/>
      <c r="V51" s="87"/>
      <c r="W51" s="89"/>
      <c r="X51" s="75"/>
    </row>
    <row r="52" spans="1:24" ht="18" x14ac:dyDescent="0.25">
      <c r="A52" s="131" t="str">
        <f>VLOOKUP(E52,'LISTADO ATM'!$A$2:$C$898,3,0)</f>
        <v>ESTE</v>
      </c>
      <c r="B52" s="124">
        <v>3335904962</v>
      </c>
      <c r="C52" s="133">
        <v>44347.57640046296</v>
      </c>
      <c r="D52" s="133" t="s">
        <v>2449</v>
      </c>
      <c r="E52" s="121">
        <v>630</v>
      </c>
      <c r="F52" s="131" t="str">
        <f>VLOOKUP(E52,VIP!$A$2:$O13611,2,0)</f>
        <v>DRBR112</v>
      </c>
      <c r="G52" s="131" t="str">
        <f>VLOOKUP(E52,'LISTADO ATM'!$A$2:$B$897,2,0)</f>
        <v xml:space="preserve">ATM Oficina Plaza Zaglul (SPM) </v>
      </c>
      <c r="H52" s="131" t="str">
        <f>VLOOKUP(E52,VIP!$A$2:$O18474,7,FALSE)</f>
        <v>Si</v>
      </c>
      <c r="I52" s="131" t="str">
        <f>VLOOKUP(E52,VIP!$A$2:$O10439,8,FALSE)</f>
        <v>Si</v>
      </c>
      <c r="J52" s="131" t="str">
        <f>VLOOKUP(E52,VIP!$A$2:$O10389,8,FALSE)</f>
        <v>Si</v>
      </c>
      <c r="K52" s="131" t="str">
        <f>VLOOKUP(E52,VIP!$A$2:$O13963,6,0)</f>
        <v>NO</v>
      </c>
      <c r="L52" s="141" t="s">
        <v>2418</v>
      </c>
      <c r="M52" s="132" t="s">
        <v>2446</v>
      </c>
      <c r="N52" s="132" t="s">
        <v>2453</v>
      </c>
      <c r="O52" s="131" t="s">
        <v>2454</v>
      </c>
      <c r="P52" s="131"/>
      <c r="Q52" s="140" t="s">
        <v>2418</v>
      </c>
      <c r="R52" s="93"/>
      <c r="T52" s="87"/>
      <c r="U52" s="87"/>
      <c r="V52" s="87"/>
      <c r="W52" s="89"/>
      <c r="X52" s="75"/>
    </row>
    <row r="53" spans="1:24" ht="18" x14ac:dyDescent="0.25">
      <c r="A53" s="131" t="str">
        <f>VLOOKUP(E53,'LISTADO ATM'!$A$2:$C$898,3,0)</f>
        <v>SUR</v>
      </c>
      <c r="B53" s="124">
        <v>3335904997</v>
      </c>
      <c r="C53" s="133">
        <v>44347.589745370373</v>
      </c>
      <c r="D53" s="133" t="s">
        <v>2180</v>
      </c>
      <c r="E53" s="121">
        <v>45</v>
      </c>
      <c r="F53" s="131" t="str">
        <f>VLOOKUP(E53,VIP!$A$2:$O13608,2,0)</f>
        <v>DRBR045</v>
      </c>
      <c r="G53" s="131" t="str">
        <f>VLOOKUP(E53,'LISTADO ATM'!$A$2:$B$897,2,0)</f>
        <v xml:space="preserve">ATM Oficina Tamayo </v>
      </c>
      <c r="H53" s="131" t="str">
        <f>VLOOKUP(E53,VIP!$A$2:$O18471,7,FALSE)</f>
        <v>Si</v>
      </c>
      <c r="I53" s="131" t="str">
        <f>VLOOKUP(E53,VIP!$A$2:$O10436,8,FALSE)</f>
        <v>Si</v>
      </c>
      <c r="J53" s="131" t="str">
        <f>VLOOKUP(E53,VIP!$A$2:$O10386,8,FALSE)</f>
        <v>Si</v>
      </c>
      <c r="K53" s="131" t="str">
        <f>VLOOKUP(E53,VIP!$A$2:$O13960,6,0)</f>
        <v>SI</v>
      </c>
      <c r="L53" s="141" t="s">
        <v>2466</v>
      </c>
      <c r="M53" s="132" t="s">
        <v>2446</v>
      </c>
      <c r="N53" s="132" t="s">
        <v>2453</v>
      </c>
      <c r="O53" s="131" t="s">
        <v>2455</v>
      </c>
      <c r="P53" s="131"/>
      <c r="Q53" s="140" t="s">
        <v>2466</v>
      </c>
      <c r="R53" s="93"/>
      <c r="T53" s="87"/>
      <c r="U53" s="87"/>
      <c r="V53" s="87"/>
      <c r="W53" s="89"/>
      <c r="X53" s="75"/>
    </row>
    <row r="54" spans="1:24" ht="18" x14ac:dyDescent="0.25">
      <c r="A54" s="131" t="str">
        <f>VLOOKUP(E54,'LISTADO ATM'!$A$2:$C$898,3,0)</f>
        <v>DISTRITO NACIONAL</v>
      </c>
      <c r="B54" s="124">
        <v>3335905004</v>
      </c>
      <c r="C54" s="133">
        <v>44347.590914351851</v>
      </c>
      <c r="D54" s="133" t="s">
        <v>2449</v>
      </c>
      <c r="E54" s="121">
        <v>420</v>
      </c>
      <c r="F54" s="131" t="str">
        <f>VLOOKUP(E54,VIP!$A$2:$O13607,2,0)</f>
        <v>DRBR420</v>
      </c>
      <c r="G54" s="131" t="str">
        <f>VLOOKUP(E54,'LISTADO ATM'!$A$2:$B$897,2,0)</f>
        <v xml:space="preserve">ATM DGII Av. Lincoln </v>
      </c>
      <c r="H54" s="131" t="str">
        <f>VLOOKUP(E54,VIP!$A$2:$O18470,7,FALSE)</f>
        <v>Si</v>
      </c>
      <c r="I54" s="131" t="str">
        <f>VLOOKUP(E54,VIP!$A$2:$O10435,8,FALSE)</f>
        <v>Si</v>
      </c>
      <c r="J54" s="131" t="str">
        <f>VLOOKUP(E54,VIP!$A$2:$O10385,8,FALSE)</f>
        <v>Si</v>
      </c>
      <c r="K54" s="131" t="str">
        <f>VLOOKUP(E54,VIP!$A$2:$O13959,6,0)</f>
        <v>NO</v>
      </c>
      <c r="L54" s="141" t="s">
        <v>2548</v>
      </c>
      <c r="M54" s="132" t="s">
        <v>2446</v>
      </c>
      <c r="N54" s="132" t="s">
        <v>2453</v>
      </c>
      <c r="O54" s="131" t="s">
        <v>2454</v>
      </c>
      <c r="P54" s="131"/>
      <c r="Q54" s="140" t="s">
        <v>2548</v>
      </c>
      <c r="R54" s="93"/>
      <c r="T54" s="87"/>
      <c r="U54" s="87"/>
      <c r="V54" s="87"/>
      <c r="W54" s="89"/>
      <c r="X54" s="75"/>
    </row>
    <row r="55" spans="1:24" ht="18" x14ac:dyDescent="0.25">
      <c r="A55" s="131" t="str">
        <f>VLOOKUP(E55,'LISTADO ATM'!$A$2:$C$898,3,0)</f>
        <v>DISTRITO NACIONAL</v>
      </c>
      <c r="B55" s="124">
        <v>3335905059</v>
      </c>
      <c r="C55" s="133">
        <v>44347.611550925925</v>
      </c>
      <c r="D55" s="133" t="s">
        <v>2180</v>
      </c>
      <c r="E55" s="121">
        <v>487</v>
      </c>
      <c r="F55" s="131" t="str">
        <f>VLOOKUP(E55,VIP!$A$2:$O13608,2,0)</f>
        <v>DRBR487</v>
      </c>
      <c r="G55" s="131" t="str">
        <f>VLOOKUP(E55,'LISTADO ATM'!$A$2:$B$897,2,0)</f>
        <v xml:space="preserve">ATM Olé Hainamosa </v>
      </c>
      <c r="H55" s="131" t="str">
        <f>VLOOKUP(E55,VIP!$A$2:$O18471,7,FALSE)</f>
        <v>Si</v>
      </c>
      <c r="I55" s="131" t="str">
        <f>VLOOKUP(E55,VIP!$A$2:$O10436,8,FALSE)</f>
        <v>Si</v>
      </c>
      <c r="J55" s="131" t="str">
        <f>VLOOKUP(E55,VIP!$A$2:$O10386,8,FALSE)</f>
        <v>Si</v>
      </c>
      <c r="K55" s="131" t="str">
        <f>VLOOKUP(E55,VIP!$A$2:$O13960,6,0)</f>
        <v>SI</v>
      </c>
      <c r="L55" s="141" t="s">
        <v>2219</v>
      </c>
      <c r="M55" s="132" t="s">
        <v>2446</v>
      </c>
      <c r="N55" s="132" t="s">
        <v>2453</v>
      </c>
      <c r="O55" s="131" t="s">
        <v>2455</v>
      </c>
      <c r="P55" s="131"/>
      <c r="Q55" s="140" t="s">
        <v>2219</v>
      </c>
      <c r="R55" s="93"/>
      <c r="T55" s="87"/>
      <c r="U55" s="87"/>
      <c r="V55" s="87"/>
      <c r="W55" s="89"/>
      <c r="X55" s="75"/>
    </row>
    <row r="56" spans="1:24" ht="18" x14ac:dyDescent="0.25">
      <c r="A56" s="131" t="str">
        <f>VLOOKUP(E56,'LISTADO ATM'!$A$2:$C$898,3,0)</f>
        <v>SUR</v>
      </c>
      <c r="B56" s="124">
        <v>3335905154</v>
      </c>
      <c r="C56" s="133">
        <v>44347.635474537034</v>
      </c>
      <c r="D56" s="133" t="s">
        <v>2449</v>
      </c>
      <c r="E56" s="121">
        <v>44</v>
      </c>
      <c r="F56" s="131" t="str">
        <f>VLOOKUP(E56,VIP!$A$2:$O13612,2,0)</f>
        <v>DRBR044</v>
      </c>
      <c r="G56" s="131" t="str">
        <f>VLOOKUP(E56,'LISTADO ATM'!$A$2:$B$897,2,0)</f>
        <v xml:space="preserve">ATM Oficina Pedernales </v>
      </c>
      <c r="H56" s="131" t="str">
        <f>VLOOKUP(E56,VIP!$A$2:$O18475,7,FALSE)</f>
        <v>Si</v>
      </c>
      <c r="I56" s="131" t="str">
        <f>VLOOKUP(E56,VIP!$A$2:$O10440,8,FALSE)</f>
        <v>Si</v>
      </c>
      <c r="J56" s="131" t="str">
        <f>VLOOKUP(E56,VIP!$A$2:$O10390,8,FALSE)</f>
        <v>Si</v>
      </c>
      <c r="K56" s="131" t="str">
        <f>VLOOKUP(E56,VIP!$A$2:$O13964,6,0)</f>
        <v>SI</v>
      </c>
      <c r="L56" s="141" t="s">
        <v>2418</v>
      </c>
      <c r="M56" s="132" t="s">
        <v>2446</v>
      </c>
      <c r="N56" s="132" t="s">
        <v>2453</v>
      </c>
      <c r="O56" s="131" t="s">
        <v>2454</v>
      </c>
      <c r="P56" s="131"/>
      <c r="Q56" s="140" t="s">
        <v>2418</v>
      </c>
      <c r="R56" s="93"/>
      <c r="T56" s="87"/>
      <c r="U56" s="87"/>
      <c r="V56" s="87"/>
      <c r="W56" s="89"/>
      <c r="X56" s="75"/>
    </row>
    <row r="57" spans="1:24" ht="18" x14ac:dyDescent="0.25">
      <c r="A57" s="131" t="str">
        <f>VLOOKUP(E57,'LISTADO ATM'!$A$2:$C$898,3,0)</f>
        <v>ESTE</v>
      </c>
      <c r="B57" s="124">
        <v>3335905168</v>
      </c>
      <c r="C57" s="133">
        <v>44347.642708333333</v>
      </c>
      <c r="D57" s="133" t="s">
        <v>2180</v>
      </c>
      <c r="E57" s="121">
        <v>680</v>
      </c>
      <c r="F57" s="131" t="str">
        <f>VLOOKUP(E57,VIP!$A$2:$O13627,2,0)</f>
        <v>DRBR680</v>
      </c>
      <c r="G57" s="131" t="str">
        <f>VLOOKUP(E57,'LISTADO ATM'!$A$2:$B$897,2,0)</f>
        <v>ATM Hotel Royalton</v>
      </c>
      <c r="H57" s="131" t="str">
        <f>VLOOKUP(E57,VIP!$A$2:$O18490,7,FALSE)</f>
        <v>NO</v>
      </c>
      <c r="I57" s="131" t="str">
        <f>VLOOKUP(E57,VIP!$A$2:$O10455,8,FALSE)</f>
        <v>NO</v>
      </c>
      <c r="J57" s="131" t="str">
        <f>VLOOKUP(E57,VIP!$A$2:$O10405,8,FALSE)</f>
        <v>NO</v>
      </c>
      <c r="K57" s="131" t="str">
        <f>VLOOKUP(E57,VIP!$A$2:$O13979,6,0)</f>
        <v>NO</v>
      </c>
      <c r="L57" s="141" t="s">
        <v>2219</v>
      </c>
      <c r="M57" s="132" t="s">
        <v>2446</v>
      </c>
      <c r="N57" s="132" t="s">
        <v>2453</v>
      </c>
      <c r="O57" s="131" t="s">
        <v>2455</v>
      </c>
      <c r="P57" s="131"/>
      <c r="Q57" s="140" t="s">
        <v>2219</v>
      </c>
      <c r="R57" s="93"/>
      <c r="T57" s="87"/>
      <c r="U57" s="87"/>
      <c r="V57" s="87"/>
      <c r="W57" s="89"/>
      <c r="X57" s="75"/>
    </row>
    <row r="58" spans="1:24" ht="18" x14ac:dyDescent="0.25">
      <c r="A58" s="131" t="str">
        <f>VLOOKUP(E58,'LISTADO ATM'!$A$2:$C$898,3,0)</f>
        <v>NORTE</v>
      </c>
      <c r="B58" s="124">
        <v>3335905169</v>
      </c>
      <c r="C58" s="133">
        <v>44347.643391203703</v>
      </c>
      <c r="D58" s="133" t="s">
        <v>2181</v>
      </c>
      <c r="E58" s="121">
        <v>388</v>
      </c>
      <c r="F58" s="131" t="str">
        <f>VLOOKUP(E58,VIP!$A$2:$O13626,2,0)</f>
        <v>DRBR388</v>
      </c>
      <c r="G58" s="131" t="str">
        <f>VLOOKUP(E58,'LISTADO ATM'!$A$2:$B$897,2,0)</f>
        <v xml:space="preserve">ATM Multicentro La Sirena Puerto Plata </v>
      </c>
      <c r="H58" s="131" t="str">
        <f>VLOOKUP(E58,VIP!$A$2:$O18489,7,FALSE)</f>
        <v>Si</v>
      </c>
      <c r="I58" s="131" t="str">
        <f>VLOOKUP(E58,VIP!$A$2:$O10454,8,FALSE)</f>
        <v>Si</v>
      </c>
      <c r="J58" s="131" t="str">
        <f>VLOOKUP(E58,VIP!$A$2:$O10404,8,FALSE)</f>
        <v>Si</v>
      </c>
      <c r="K58" s="131" t="str">
        <f>VLOOKUP(E58,VIP!$A$2:$O13978,6,0)</f>
        <v>NO</v>
      </c>
      <c r="L58" s="141" t="s">
        <v>2219</v>
      </c>
      <c r="M58" s="132" t="s">
        <v>2446</v>
      </c>
      <c r="N58" s="132" t="s">
        <v>2453</v>
      </c>
      <c r="O58" s="131" t="s">
        <v>2553</v>
      </c>
      <c r="P58" s="131"/>
      <c r="Q58" s="140" t="s">
        <v>2219</v>
      </c>
      <c r="R58" s="93"/>
      <c r="T58" s="87"/>
      <c r="U58" s="87"/>
      <c r="V58" s="87"/>
      <c r="W58" s="89"/>
      <c r="X58" s="75"/>
    </row>
    <row r="59" spans="1:24" ht="18" x14ac:dyDescent="0.25">
      <c r="A59" s="131" t="str">
        <f>VLOOKUP(E59,'LISTADO ATM'!$A$2:$C$898,3,0)</f>
        <v>DISTRITO NACIONAL</v>
      </c>
      <c r="B59" s="124" t="s">
        <v>2594</v>
      </c>
      <c r="C59" s="133">
        <v>44347.643807870372</v>
      </c>
      <c r="D59" s="133" t="s">
        <v>2470</v>
      </c>
      <c r="E59" s="121">
        <v>24</v>
      </c>
      <c r="F59" s="131" t="str">
        <f>VLOOKUP(E59,VIP!$A$2:$O13657,2,0)</f>
        <v>DRBR024</v>
      </c>
      <c r="G59" s="131" t="str">
        <f>VLOOKUP(E59,'LISTADO ATM'!$A$2:$B$897,2,0)</f>
        <v xml:space="preserve">ATM Oficina Eusebio Manzueta </v>
      </c>
      <c r="H59" s="131" t="str">
        <f>VLOOKUP(E59,VIP!$A$2:$O18520,7,FALSE)</f>
        <v>No</v>
      </c>
      <c r="I59" s="131" t="str">
        <f>VLOOKUP(E59,VIP!$A$2:$O10485,8,FALSE)</f>
        <v>No</v>
      </c>
      <c r="J59" s="131" t="str">
        <f>VLOOKUP(E59,VIP!$A$2:$O10435,8,FALSE)</f>
        <v>No</v>
      </c>
      <c r="K59" s="131" t="str">
        <f>VLOOKUP(E59,VIP!$A$2:$O14009,6,0)</f>
        <v>NO</v>
      </c>
      <c r="L59" s="141" t="s">
        <v>2418</v>
      </c>
      <c r="M59" s="132" t="s">
        <v>2446</v>
      </c>
      <c r="N59" s="132" t="s">
        <v>2453</v>
      </c>
      <c r="O59" s="131" t="s">
        <v>2558</v>
      </c>
      <c r="P59" s="131"/>
      <c r="Q59" s="140" t="s">
        <v>2418</v>
      </c>
      <c r="R59" s="93"/>
      <c r="T59" s="87"/>
      <c r="U59" s="87"/>
      <c r="V59" s="87"/>
      <c r="W59" s="89"/>
      <c r="X59" s="75"/>
    </row>
    <row r="60" spans="1:24" ht="18" x14ac:dyDescent="0.25">
      <c r="A60" s="131" t="str">
        <f>VLOOKUP(E60,'LISTADO ATM'!$A$2:$C$898,3,0)</f>
        <v>DISTRITO NACIONAL</v>
      </c>
      <c r="B60" s="124">
        <v>3335905178</v>
      </c>
      <c r="C60" s="133">
        <v>44347.646168981482</v>
      </c>
      <c r="D60" s="133" t="s">
        <v>2180</v>
      </c>
      <c r="E60" s="121">
        <v>10</v>
      </c>
      <c r="F60" s="131" t="str">
        <f>VLOOKUP(E60,VIP!$A$2:$O13622,2,0)</f>
        <v>DRBR010</v>
      </c>
      <c r="G60" s="131" t="str">
        <f>VLOOKUP(E60,'LISTADO ATM'!$A$2:$B$897,2,0)</f>
        <v xml:space="preserve">ATM Ministerio Salud Pública </v>
      </c>
      <c r="H60" s="131" t="str">
        <f>VLOOKUP(E60,VIP!$A$2:$O18485,7,FALSE)</f>
        <v>Si</v>
      </c>
      <c r="I60" s="131" t="str">
        <f>VLOOKUP(E60,VIP!$A$2:$O10450,8,FALSE)</f>
        <v>Si</v>
      </c>
      <c r="J60" s="131" t="str">
        <f>VLOOKUP(E60,VIP!$A$2:$O10400,8,FALSE)</f>
        <v>Si</v>
      </c>
      <c r="K60" s="131" t="str">
        <f>VLOOKUP(E60,VIP!$A$2:$O13974,6,0)</f>
        <v>NO</v>
      </c>
      <c r="L60" s="141" t="s">
        <v>2219</v>
      </c>
      <c r="M60" s="132" t="s">
        <v>2446</v>
      </c>
      <c r="N60" s="132" t="s">
        <v>2453</v>
      </c>
      <c r="O60" s="131" t="s">
        <v>2455</v>
      </c>
      <c r="P60" s="131"/>
      <c r="Q60" s="140" t="s">
        <v>2219</v>
      </c>
      <c r="R60" s="93"/>
      <c r="T60" s="87"/>
      <c r="U60" s="87"/>
      <c r="V60" s="87"/>
      <c r="W60" s="89"/>
      <c r="X60" s="75"/>
    </row>
    <row r="61" spans="1:24" ht="18" x14ac:dyDescent="0.25">
      <c r="A61" s="131" t="str">
        <f>VLOOKUP(E61,'LISTADO ATM'!$A$2:$C$898,3,0)</f>
        <v>ESTE</v>
      </c>
      <c r="B61" s="124">
        <v>3335905179</v>
      </c>
      <c r="C61" s="133">
        <v>44347.646284722221</v>
      </c>
      <c r="D61" s="133" t="s">
        <v>2180</v>
      </c>
      <c r="E61" s="121">
        <v>121</v>
      </c>
      <c r="F61" s="131" t="str">
        <f>VLOOKUP(E61,VIP!$A$2:$O13621,2,0)</f>
        <v>DRBR121</v>
      </c>
      <c r="G61" s="131" t="str">
        <f>VLOOKUP(E61,'LISTADO ATM'!$A$2:$B$897,2,0)</f>
        <v xml:space="preserve">ATM Oficina Bayaguana </v>
      </c>
      <c r="H61" s="131" t="str">
        <f>VLOOKUP(E61,VIP!$A$2:$O18484,7,FALSE)</f>
        <v>Si</v>
      </c>
      <c r="I61" s="131" t="str">
        <f>VLOOKUP(E61,VIP!$A$2:$O10449,8,FALSE)</f>
        <v>Si</v>
      </c>
      <c r="J61" s="131" t="str">
        <f>VLOOKUP(E61,VIP!$A$2:$O10399,8,FALSE)</f>
        <v>Si</v>
      </c>
      <c r="K61" s="131" t="str">
        <f>VLOOKUP(E61,VIP!$A$2:$O13973,6,0)</f>
        <v>SI</v>
      </c>
      <c r="L61" s="141" t="s">
        <v>2466</v>
      </c>
      <c r="M61" s="132" t="s">
        <v>2446</v>
      </c>
      <c r="N61" s="132" t="s">
        <v>2453</v>
      </c>
      <c r="O61" s="131" t="s">
        <v>2455</v>
      </c>
      <c r="P61" s="131"/>
      <c r="Q61" s="140" t="s">
        <v>2466</v>
      </c>
      <c r="R61" s="93"/>
      <c r="T61" s="87"/>
      <c r="U61" s="87"/>
      <c r="V61" s="87"/>
      <c r="W61" s="89"/>
      <c r="X61" s="75"/>
    </row>
    <row r="62" spans="1:24" ht="18" x14ac:dyDescent="0.25">
      <c r="A62" s="131" t="str">
        <f>VLOOKUP(E62,'LISTADO ATM'!$A$2:$C$898,3,0)</f>
        <v>DISTRITO NACIONAL</v>
      </c>
      <c r="B62" s="124">
        <v>3335905183</v>
      </c>
      <c r="C62" s="133">
        <v>44347.647002314814</v>
      </c>
      <c r="D62" s="133" t="s">
        <v>2180</v>
      </c>
      <c r="E62" s="121">
        <v>237</v>
      </c>
      <c r="F62" s="131" t="str">
        <f>VLOOKUP(E62,VIP!$A$2:$O13619,2,0)</f>
        <v>DRBR237</v>
      </c>
      <c r="G62" s="131" t="str">
        <f>VLOOKUP(E62,'LISTADO ATM'!$A$2:$B$897,2,0)</f>
        <v xml:space="preserve">ATM UNP Plaza Vásquez </v>
      </c>
      <c r="H62" s="131" t="str">
        <f>VLOOKUP(E62,VIP!$A$2:$O18482,7,FALSE)</f>
        <v>Si</v>
      </c>
      <c r="I62" s="131" t="str">
        <f>VLOOKUP(E62,VIP!$A$2:$O10447,8,FALSE)</f>
        <v>Si</v>
      </c>
      <c r="J62" s="131" t="str">
        <f>VLOOKUP(E62,VIP!$A$2:$O10397,8,FALSE)</f>
        <v>Si</v>
      </c>
      <c r="K62" s="131" t="str">
        <f>VLOOKUP(E62,VIP!$A$2:$O13971,6,0)</f>
        <v>SI</v>
      </c>
      <c r="L62" s="141" t="s">
        <v>2219</v>
      </c>
      <c r="M62" s="132" t="s">
        <v>2446</v>
      </c>
      <c r="N62" s="132" t="s">
        <v>2453</v>
      </c>
      <c r="O62" s="131" t="s">
        <v>2455</v>
      </c>
      <c r="P62" s="131"/>
      <c r="Q62" s="140" t="s">
        <v>2219</v>
      </c>
      <c r="R62" s="93"/>
      <c r="T62" s="87"/>
      <c r="U62" s="87"/>
      <c r="V62" s="87"/>
      <c r="W62" s="89"/>
      <c r="X62" s="75"/>
    </row>
    <row r="63" spans="1:24" ht="18" x14ac:dyDescent="0.25">
      <c r="A63" s="131" t="str">
        <f>VLOOKUP(E63,'LISTADO ATM'!$A$2:$C$898,3,0)</f>
        <v>DISTRITO NACIONAL</v>
      </c>
      <c r="B63" s="124">
        <v>3335905187</v>
      </c>
      <c r="C63" s="133">
        <v>44347.64775462963</v>
      </c>
      <c r="D63" s="133" t="s">
        <v>2180</v>
      </c>
      <c r="E63" s="121">
        <v>280</v>
      </c>
      <c r="F63" s="131" t="str">
        <f>VLOOKUP(E63,VIP!$A$2:$O13617,2,0)</f>
        <v>DRBR752</v>
      </c>
      <c r="G63" s="131" t="str">
        <f>VLOOKUP(E63,'LISTADO ATM'!$A$2:$B$897,2,0)</f>
        <v xml:space="preserve">ATM Cooperativa BR </v>
      </c>
      <c r="H63" s="131" t="str">
        <f>VLOOKUP(E63,VIP!$A$2:$O18480,7,FALSE)</f>
        <v>Si</v>
      </c>
      <c r="I63" s="131" t="str">
        <f>VLOOKUP(E63,VIP!$A$2:$O10445,8,FALSE)</f>
        <v>Si</v>
      </c>
      <c r="J63" s="131" t="str">
        <f>VLOOKUP(E63,VIP!$A$2:$O10395,8,FALSE)</f>
        <v>Si</v>
      </c>
      <c r="K63" s="131" t="str">
        <f>VLOOKUP(E63,VIP!$A$2:$O13969,6,0)</f>
        <v>NO</v>
      </c>
      <c r="L63" s="141" t="s">
        <v>2219</v>
      </c>
      <c r="M63" s="132" t="s">
        <v>2446</v>
      </c>
      <c r="N63" s="132" t="s">
        <v>2453</v>
      </c>
      <c r="O63" s="131" t="s">
        <v>2455</v>
      </c>
      <c r="P63" s="131"/>
      <c r="Q63" s="140" t="s">
        <v>2219</v>
      </c>
      <c r="R63" s="93"/>
      <c r="T63" s="87"/>
      <c r="U63" s="87"/>
      <c r="V63" s="87"/>
      <c r="W63" s="89"/>
      <c r="X63" s="75"/>
    </row>
    <row r="64" spans="1:24" ht="18" x14ac:dyDescent="0.25">
      <c r="A64" s="131" t="str">
        <f>VLOOKUP(E64,'LISTADO ATM'!$A$2:$C$898,3,0)</f>
        <v>NORTE</v>
      </c>
      <c r="B64" s="124">
        <v>3335905190</v>
      </c>
      <c r="C64" s="133">
        <v>44347.6484837963</v>
      </c>
      <c r="D64" s="133" t="s">
        <v>2181</v>
      </c>
      <c r="E64" s="121">
        <v>40</v>
      </c>
      <c r="F64" s="131" t="str">
        <f>VLOOKUP(E64,VIP!$A$2:$O13615,2,0)</f>
        <v>DRBR040</v>
      </c>
      <c r="G64" s="131" t="str">
        <f>VLOOKUP(E64,'LISTADO ATM'!$A$2:$B$897,2,0)</f>
        <v xml:space="preserve">ATM Oficina El Puñal </v>
      </c>
      <c r="H64" s="131" t="str">
        <f>VLOOKUP(E64,VIP!$A$2:$O18478,7,FALSE)</f>
        <v>Si</v>
      </c>
      <c r="I64" s="131" t="str">
        <f>VLOOKUP(E64,VIP!$A$2:$O10443,8,FALSE)</f>
        <v>Si</v>
      </c>
      <c r="J64" s="131" t="str">
        <f>VLOOKUP(E64,VIP!$A$2:$O10393,8,FALSE)</f>
        <v>Si</v>
      </c>
      <c r="K64" s="131" t="str">
        <f>VLOOKUP(E64,VIP!$A$2:$O13967,6,0)</f>
        <v>NO</v>
      </c>
      <c r="L64" s="141" t="s">
        <v>2466</v>
      </c>
      <c r="M64" s="132" t="s">
        <v>2446</v>
      </c>
      <c r="N64" s="132" t="s">
        <v>2453</v>
      </c>
      <c r="O64" s="131" t="s">
        <v>2553</v>
      </c>
      <c r="P64" s="131"/>
      <c r="Q64" s="140" t="s">
        <v>2466</v>
      </c>
      <c r="R64" s="93"/>
      <c r="T64" s="87"/>
      <c r="U64" s="87"/>
      <c r="V64" s="87"/>
      <c r="W64" s="89"/>
      <c r="X64" s="75"/>
    </row>
    <row r="65" spans="1:24" ht="18" x14ac:dyDescent="0.25">
      <c r="A65" s="131" t="str">
        <f>VLOOKUP(E65,'LISTADO ATM'!$A$2:$C$898,3,0)</f>
        <v>DISTRITO NACIONAL</v>
      </c>
      <c r="B65" s="124">
        <v>3335905201</v>
      </c>
      <c r="C65" s="133">
        <v>44347.654710648145</v>
      </c>
      <c r="D65" s="133" t="s">
        <v>2470</v>
      </c>
      <c r="E65" s="121">
        <v>23</v>
      </c>
      <c r="F65" s="131" t="str">
        <f>VLOOKUP(E65,VIP!$A$2:$O13613,2,0)</f>
        <v>DRBR023</v>
      </c>
      <c r="G65" s="131" t="str">
        <f>VLOOKUP(E65,'LISTADO ATM'!$A$2:$B$897,2,0)</f>
        <v xml:space="preserve">ATM Oficina México </v>
      </c>
      <c r="H65" s="131" t="str">
        <f>VLOOKUP(E65,VIP!$A$2:$O18476,7,FALSE)</f>
        <v>Si</v>
      </c>
      <c r="I65" s="131" t="str">
        <f>VLOOKUP(E65,VIP!$A$2:$O10441,8,FALSE)</f>
        <v>Si</v>
      </c>
      <c r="J65" s="131" t="str">
        <f>VLOOKUP(E65,VIP!$A$2:$O10391,8,FALSE)</f>
        <v>Si</v>
      </c>
      <c r="K65" s="131" t="str">
        <f>VLOOKUP(E65,VIP!$A$2:$O13965,6,0)</f>
        <v>NO</v>
      </c>
      <c r="L65" s="141" t="s">
        <v>2442</v>
      </c>
      <c r="M65" s="132" t="s">
        <v>2446</v>
      </c>
      <c r="N65" s="132" t="s">
        <v>2453</v>
      </c>
      <c r="O65" s="131" t="s">
        <v>2558</v>
      </c>
      <c r="P65" s="131"/>
      <c r="Q65" s="140" t="s">
        <v>2442</v>
      </c>
      <c r="R65" s="93"/>
      <c r="T65" s="87"/>
      <c r="U65" s="87"/>
      <c r="V65" s="87"/>
      <c r="W65" s="89"/>
      <c r="X65" s="75"/>
    </row>
    <row r="66" spans="1:24" ht="18" x14ac:dyDescent="0.25">
      <c r="A66" s="131" t="str">
        <f>VLOOKUP(E66,'LISTADO ATM'!$A$2:$C$898,3,0)</f>
        <v>NORTE</v>
      </c>
      <c r="B66" s="124" t="s">
        <v>2593</v>
      </c>
      <c r="C66" s="133">
        <v>44347.686226851853</v>
      </c>
      <c r="D66" s="133" t="s">
        <v>2181</v>
      </c>
      <c r="E66" s="121">
        <v>603</v>
      </c>
      <c r="F66" s="131" t="str">
        <f>VLOOKUP(E66,VIP!$A$2:$O13641,2,0)</f>
        <v>DRBR126</v>
      </c>
      <c r="G66" s="131" t="str">
        <f>VLOOKUP(E66,'LISTADO ATM'!$A$2:$B$897,2,0)</f>
        <v xml:space="preserve">ATM Zona Franca (Santiago) II </v>
      </c>
      <c r="H66" s="131" t="str">
        <f>VLOOKUP(E66,VIP!$A$2:$O18504,7,FALSE)</f>
        <v>Si</v>
      </c>
      <c r="I66" s="131" t="str">
        <f>VLOOKUP(E66,VIP!$A$2:$O10469,8,FALSE)</f>
        <v>Si</v>
      </c>
      <c r="J66" s="131" t="str">
        <f>VLOOKUP(E66,VIP!$A$2:$O10419,8,FALSE)</f>
        <v>Si</v>
      </c>
      <c r="K66" s="131" t="str">
        <f>VLOOKUP(E66,VIP!$A$2:$O13993,6,0)</f>
        <v>NO</v>
      </c>
      <c r="L66" s="141" t="s">
        <v>2219</v>
      </c>
      <c r="M66" s="132" t="s">
        <v>2446</v>
      </c>
      <c r="N66" s="132" t="s">
        <v>2453</v>
      </c>
      <c r="O66" s="131" t="s">
        <v>2553</v>
      </c>
      <c r="P66" s="131"/>
      <c r="Q66" s="140" t="s">
        <v>2219</v>
      </c>
      <c r="R66" s="93"/>
      <c r="T66" s="87"/>
      <c r="U66" s="87"/>
      <c r="V66" s="87"/>
      <c r="W66" s="89"/>
      <c r="X66" s="75"/>
    </row>
    <row r="67" spans="1:24" ht="18" x14ac:dyDescent="0.25">
      <c r="A67" s="131" t="str">
        <f>VLOOKUP(E67,'LISTADO ATM'!$A$2:$C$898,3,0)</f>
        <v>DISTRITO NACIONAL</v>
      </c>
      <c r="B67" s="124" t="s">
        <v>2592</v>
      </c>
      <c r="C67" s="133">
        <v>44347.687650462962</v>
      </c>
      <c r="D67" s="133" t="s">
        <v>2449</v>
      </c>
      <c r="E67" s="121">
        <v>235</v>
      </c>
      <c r="F67" s="131" t="str">
        <f>VLOOKUP(E67,VIP!$A$2:$O13640,2,0)</f>
        <v>DRBR235</v>
      </c>
      <c r="G67" s="131" t="str">
        <f>VLOOKUP(E67,'LISTADO ATM'!$A$2:$B$897,2,0)</f>
        <v xml:space="preserve">ATM Oficina Multicentro La Sirena San Isidro </v>
      </c>
      <c r="H67" s="131" t="str">
        <f>VLOOKUP(E67,VIP!$A$2:$O18503,7,FALSE)</f>
        <v>Si</v>
      </c>
      <c r="I67" s="131" t="str">
        <f>VLOOKUP(E67,VIP!$A$2:$O10468,8,FALSE)</f>
        <v>Si</v>
      </c>
      <c r="J67" s="131" t="str">
        <f>VLOOKUP(E67,VIP!$A$2:$O10418,8,FALSE)</f>
        <v>Si</v>
      </c>
      <c r="K67" s="131" t="str">
        <f>VLOOKUP(E67,VIP!$A$2:$O13992,6,0)</f>
        <v>SI</v>
      </c>
      <c r="L67" s="141" t="s">
        <v>2418</v>
      </c>
      <c r="M67" s="132" t="s">
        <v>2446</v>
      </c>
      <c r="N67" s="132" t="s">
        <v>2453</v>
      </c>
      <c r="O67" s="131" t="s">
        <v>2454</v>
      </c>
      <c r="P67" s="131"/>
      <c r="Q67" s="140" t="s">
        <v>2418</v>
      </c>
      <c r="R67" s="93"/>
      <c r="T67" s="87"/>
      <c r="U67" s="87"/>
      <c r="V67" s="87"/>
      <c r="W67" s="89"/>
      <c r="X67" s="75"/>
    </row>
    <row r="68" spans="1:24" ht="18" x14ac:dyDescent="0.25">
      <c r="A68" s="131" t="str">
        <f>VLOOKUP(E68,'LISTADO ATM'!$A$2:$C$898,3,0)</f>
        <v>NORTE</v>
      </c>
      <c r="B68" s="124" t="s">
        <v>2590</v>
      </c>
      <c r="C68" s="133">
        <v>44347.688055555554</v>
      </c>
      <c r="D68" s="133" t="s">
        <v>2181</v>
      </c>
      <c r="E68" s="121">
        <v>351</v>
      </c>
      <c r="F68" s="131" t="str">
        <f>VLOOKUP(E68,VIP!$A$2:$O13639,2,0)</f>
        <v>DRBR351</v>
      </c>
      <c r="G68" s="131" t="str">
        <f>VLOOKUP(E68,'LISTADO ATM'!$A$2:$B$897,2,0)</f>
        <v xml:space="preserve">ATM S/M José Luís (Puerto Plata) </v>
      </c>
      <c r="H68" s="131" t="str">
        <f>VLOOKUP(E68,VIP!$A$2:$O18502,7,FALSE)</f>
        <v>Si</v>
      </c>
      <c r="I68" s="131" t="str">
        <f>VLOOKUP(E68,VIP!$A$2:$O10467,8,FALSE)</f>
        <v>Si</v>
      </c>
      <c r="J68" s="131" t="str">
        <f>VLOOKUP(E68,VIP!$A$2:$O10417,8,FALSE)</f>
        <v>Si</v>
      </c>
      <c r="K68" s="131" t="str">
        <f>VLOOKUP(E68,VIP!$A$2:$O13991,6,0)</f>
        <v>NO</v>
      </c>
      <c r="L68" s="141" t="s">
        <v>2466</v>
      </c>
      <c r="M68" s="132" t="s">
        <v>2446</v>
      </c>
      <c r="N68" s="132" t="s">
        <v>2453</v>
      </c>
      <c r="O68" s="131" t="s">
        <v>2591</v>
      </c>
      <c r="P68" s="131"/>
      <c r="Q68" s="140" t="s">
        <v>2466</v>
      </c>
      <c r="R68" s="93"/>
      <c r="T68" s="87"/>
      <c r="U68" s="87"/>
      <c r="V68" s="87"/>
      <c r="W68" s="89"/>
      <c r="X68" s="75"/>
    </row>
    <row r="69" spans="1:24" ht="18" x14ac:dyDescent="0.25">
      <c r="A69" s="131" t="str">
        <f>VLOOKUP(E69,'LISTADO ATM'!$A$2:$C$898,3,0)</f>
        <v>DISTRITO NACIONAL</v>
      </c>
      <c r="B69" s="124" t="s">
        <v>2589</v>
      </c>
      <c r="C69" s="133">
        <v>44347.689756944441</v>
      </c>
      <c r="D69" s="133" t="s">
        <v>2180</v>
      </c>
      <c r="E69" s="121">
        <v>648</v>
      </c>
      <c r="F69" s="131" t="str">
        <f>VLOOKUP(E69,VIP!$A$2:$O13637,2,0)</f>
        <v>DRBR190</v>
      </c>
      <c r="G69" s="131" t="str">
        <f>VLOOKUP(E69,'LISTADO ATM'!$A$2:$B$897,2,0)</f>
        <v xml:space="preserve">ATM Hermandad de Pensionados </v>
      </c>
      <c r="H69" s="131" t="str">
        <f>VLOOKUP(E69,VIP!$A$2:$O18500,7,FALSE)</f>
        <v>Si</v>
      </c>
      <c r="I69" s="131" t="str">
        <f>VLOOKUP(E69,VIP!$A$2:$O10465,8,FALSE)</f>
        <v>No</v>
      </c>
      <c r="J69" s="131" t="str">
        <f>VLOOKUP(E69,VIP!$A$2:$O10415,8,FALSE)</f>
        <v>No</v>
      </c>
      <c r="K69" s="131" t="str">
        <f>VLOOKUP(E69,VIP!$A$2:$O13989,6,0)</f>
        <v>NO</v>
      </c>
      <c r="L69" s="141" t="s">
        <v>2466</v>
      </c>
      <c r="M69" s="132" t="s">
        <v>2446</v>
      </c>
      <c r="N69" s="132" t="s">
        <v>2453</v>
      </c>
      <c r="O69" s="131" t="s">
        <v>2455</v>
      </c>
      <c r="P69" s="131"/>
      <c r="Q69" s="140" t="s">
        <v>2466</v>
      </c>
      <c r="R69" s="93"/>
      <c r="T69" s="87"/>
      <c r="U69" s="87"/>
      <c r="V69" s="87"/>
      <c r="W69" s="89"/>
      <c r="X69" s="75"/>
    </row>
    <row r="70" spans="1:24" ht="18" x14ac:dyDescent="0.25">
      <c r="A70" s="131" t="str">
        <f>VLOOKUP(E70,'LISTADO ATM'!$A$2:$C$898,3,0)</f>
        <v>DISTRITO NACIONAL</v>
      </c>
      <c r="B70" s="124" t="s">
        <v>2588</v>
      </c>
      <c r="C70" s="133">
        <v>44347.689965277779</v>
      </c>
      <c r="D70" s="133" t="s">
        <v>2470</v>
      </c>
      <c r="E70" s="121">
        <v>314</v>
      </c>
      <c r="F70" s="131" t="str">
        <f>VLOOKUP(E70,VIP!$A$2:$O13636,2,0)</f>
        <v>DRBR314</v>
      </c>
      <c r="G70" s="131" t="str">
        <f>VLOOKUP(E70,'LISTADO ATM'!$A$2:$B$897,2,0)</f>
        <v xml:space="preserve">ATM UNP Cambita Garabito (San Cristóbal) </v>
      </c>
      <c r="H70" s="131" t="str">
        <f>VLOOKUP(E70,VIP!$A$2:$O18499,7,FALSE)</f>
        <v>Si</v>
      </c>
      <c r="I70" s="131" t="str">
        <f>VLOOKUP(E70,VIP!$A$2:$O10464,8,FALSE)</f>
        <v>Si</v>
      </c>
      <c r="J70" s="131" t="str">
        <f>VLOOKUP(E70,VIP!$A$2:$O10414,8,FALSE)</f>
        <v>Si</v>
      </c>
      <c r="K70" s="131" t="str">
        <f>VLOOKUP(E70,VIP!$A$2:$O13988,6,0)</f>
        <v>NO</v>
      </c>
      <c r="L70" s="141" t="s">
        <v>2418</v>
      </c>
      <c r="M70" s="132" t="s">
        <v>2446</v>
      </c>
      <c r="N70" s="132" t="s">
        <v>2453</v>
      </c>
      <c r="O70" s="131" t="s">
        <v>2554</v>
      </c>
      <c r="P70" s="131"/>
      <c r="Q70" s="140" t="s">
        <v>2418</v>
      </c>
      <c r="R70" s="93"/>
      <c r="T70" s="87"/>
      <c r="U70" s="87"/>
      <c r="V70" s="87"/>
      <c r="W70" s="89"/>
      <c r="X70" s="75"/>
    </row>
    <row r="71" spans="1:24" ht="18" x14ac:dyDescent="0.25">
      <c r="A71" s="131" t="str">
        <f>VLOOKUP(E71,'LISTADO ATM'!$A$2:$C$898,3,0)</f>
        <v>SUR</v>
      </c>
      <c r="B71" s="124" t="s">
        <v>2587</v>
      </c>
      <c r="C71" s="133">
        <v>44347.694027777776</v>
      </c>
      <c r="D71" s="133" t="s">
        <v>2180</v>
      </c>
      <c r="E71" s="121">
        <v>619</v>
      </c>
      <c r="F71" s="131" t="str">
        <f>VLOOKUP(E71,VIP!$A$2:$O13635,2,0)</f>
        <v>DRBR619</v>
      </c>
      <c r="G71" s="131" t="str">
        <f>VLOOKUP(E71,'LISTADO ATM'!$A$2:$B$897,2,0)</f>
        <v xml:space="preserve">ATM Academia P.N. Hatillo (San Cristóbal) </v>
      </c>
      <c r="H71" s="131" t="str">
        <f>VLOOKUP(E71,VIP!$A$2:$O18498,7,FALSE)</f>
        <v>Si</v>
      </c>
      <c r="I71" s="131" t="str">
        <f>VLOOKUP(E71,VIP!$A$2:$O10463,8,FALSE)</f>
        <v>Si</v>
      </c>
      <c r="J71" s="131" t="str">
        <f>VLOOKUP(E71,VIP!$A$2:$O10413,8,FALSE)</f>
        <v>Si</v>
      </c>
      <c r="K71" s="131" t="str">
        <f>VLOOKUP(E71,VIP!$A$2:$O13987,6,0)</f>
        <v>NO</v>
      </c>
      <c r="L71" s="141" t="s">
        <v>2245</v>
      </c>
      <c r="M71" s="132" t="s">
        <v>2446</v>
      </c>
      <c r="N71" s="132" t="s">
        <v>2453</v>
      </c>
      <c r="O71" s="131" t="s">
        <v>2455</v>
      </c>
      <c r="P71" s="131"/>
      <c r="Q71" s="140" t="s">
        <v>2245</v>
      </c>
      <c r="R71" s="93"/>
      <c r="T71" s="87"/>
      <c r="U71" s="87"/>
      <c r="V71" s="87"/>
      <c r="W71" s="89"/>
      <c r="X71" s="75"/>
    </row>
    <row r="72" spans="1:24" ht="18" x14ac:dyDescent="0.25">
      <c r="A72" s="131" t="str">
        <f>VLOOKUP(E72,'LISTADO ATM'!$A$2:$C$898,3,0)</f>
        <v>ESTE</v>
      </c>
      <c r="B72" s="124" t="s">
        <v>2584</v>
      </c>
      <c r="C72" s="133">
        <v>44347.701851851853</v>
      </c>
      <c r="D72" s="133" t="s">
        <v>2470</v>
      </c>
      <c r="E72" s="121">
        <v>519</v>
      </c>
      <c r="F72" s="131" t="str">
        <f>VLOOKUP(E72,VIP!$A$2:$O13634,2,0)</f>
        <v>DRBR519</v>
      </c>
      <c r="G72" s="131" t="str">
        <f>VLOOKUP(E72,'LISTADO ATM'!$A$2:$B$897,2,0)</f>
        <v xml:space="preserve">ATM Plaza Estrella (Bávaro) </v>
      </c>
      <c r="H72" s="131" t="str">
        <f>VLOOKUP(E72,VIP!$A$2:$O18497,7,FALSE)</f>
        <v>Si</v>
      </c>
      <c r="I72" s="131" t="str">
        <f>VLOOKUP(E72,VIP!$A$2:$O10462,8,FALSE)</f>
        <v>Si</v>
      </c>
      <c r="J72" s="131" t="str">
        <f>VLOOKUP(E72,VIP!$A$2:$O10412,8,FALSE)</f>
        <v>Si</v>
      </c>
      <c r="K72" s="131" t="str">
        <f>VLOOKUP(E72,VIP!$A$2:$O13986,6,0)</f>
        <v>NO</v>
      </c>
      <c r="L72" s="141" t="s">
        <v>2585</v>
      </c>
      <c r="M72" s="132" t="s">
        <v>2446</v>
      </c>
      <c r="N72" s="132" t="s">
        <v>2453</v>
      </c>
      <c r="O72" s="131" t="s">
        <v>2586</v>
      </c>
      <c r="P72" s="131" t="s">
        <v>2598</v>
      </c>
      <c r="Q72" s="140" t="s">
        <v>2585</v>
      </c>
      <c r="R72" s="93"/>
      <c r="T72" s="87"/>
      <c r="U72" s="87"/>
      <c r="V72" s="87"/>
      <c r="W72" s="89"/>
      <c r="X72" s="75"/>
    </row>
    <row r="73" spans="1:24" ht="18" x14ac:dyDescent="0.25">
      <c r="A73" s="131" t="str">
        <f>VLOOKUP(E73,'LISTADO ATM'!$A$2:$C$898,3,0)</f>
        <v>NORTE</v>
      </c>
      <c r="B73" s="124" t="s">
        <v>2583</v>
      </c>
      <c r="C73" s="133">
        <v>44347.702407407407</v>
      </c>
      <c r="D73" s="133" t="s">
        <v>2556</v>
      </c>
      <c r="E73" s="121">
        <v>775</v>
      </c>
      <c r="F73" s="131" t="str">
        <f>VLOOKUP(E73,VIP!$A$2:$O13633,2,0)</f>
        <v>DRBR450</v>
      </c>
      <c r="G73" s="131" t="str">
        <f>VLOOKUP(E73,'LISTADO ATM'!$A$2:$B$897,2,0)</f>
        <v xml:space="preserve">ATM S/M Lilo (Montecristi) </v>
      </c>
      <c r="H73" s="131" t="str">
        <f>VLOOKUP(E73,VIP!$A$2:$O18496,7,FALSE)</f>
        <v>Si</v>
      </c>
      <c r="I73" s="131" t="str">
        <f>VLOOKUP(E73,VIP!$A$2:$O10461,8,FALSE)</f>
        <v>Si</v>
      </c>
      <c r="J73" s="131" t="str">
        <f>VLOOKUP(E73,VIP!$A$2:$O10411,8,FALSE)</f>
        <v>Si</v>
      </c>
      <c r="K73" s="131" t="str">
        <f>VLOOKUP(E73,VIP!$A$2:$O13985,6,0)</f>
        <v>NO</v>
      </c>
      <c r="L73" s="141" t="s">
        <v>2418</v>
      </c>
      <c r="M73" s="132" t="s">
        <v>2446</v>
      </c>
      <c r="N73" s="132" t="s">
        <v>2560</v>
      </c>
      <c r="O73" s="131" t="s">
        <v>2555</v>
      </c>
      <c r="P73" s="131"/>
      <c r="Q73" s="140" t="s">
        <v>2418</v>
      </c>
      <c r="R73" s="93"/>
      <c r="T73" s="87"/>
      <c r="U73" s="87"/>
      <c r="V73" s="87"/>
      <c r="W73" s="89"/>
      <c r="X73" s="75"/>
    </row>
    <row r="74" spans="1:24" ht="18" x14ac:dyDescent="0.25">
      <c r="A74" s="131" t="str">
        <f>VLOOKUP(E74,'LISTADO ATM'!$A$2:$C$898,3,0)</f>
        <v>NORTE</v>
      </c>
      <c r="B74" s="124" t="s">
        <v>2582</v>
      </c>
      <c r="C74" s="133">
        <v>44347.703634259262</v>
      </c>
      <c r="D74" s="133" t="s">
        <v>2556</v>
      </c>
      <c r="E74" s="121">
        <v>757</v>
      </c>
      <c r="F74" s="131" t="str">
        <f>VLOOKUP(E74,VIP!$A$2:$O13632,2,0)</f>
        <v>DRBR757</v>
      </c>
      <c r="G74" s="131" t="str">
        <f>VLOOKUP(E74,'LISTADO ATM'!$A$2:$B$897,2,0)</f>
        <v xml:space="preserve">ATM UNP Plaza Paseo (Santiago) </v>
      </c>
      <c r="H74" s="131" t="str">
        <f>VLOOKUP(E74,VIP!$A$2:$O18495,7,FALSE)</f>
        <v>Si</v>
      </c>
      <c r="I74" s="131" t="str">
        <f>VLOOKUP(E74,VIP!$A$2:$O10460,8,FALSE)</f>
        <v>Si</v>
      </c>
      <c r="J74" s="131" t="str">
        <f>VLOOKUP(E74,VIP!$A$2:$O10410,8,FALSE)</f>
        <v>Si</v>
      </c>
      <c r="K74" s="131" t="str">
        <f>VLOOKUP(E74,VIP!$A$2:$O13984,6,0)</f>
        <v>NO</v>
      </c>
      <c r="L74" s="141" t="s">
        <v>2418</v>
      </c>
      <c r="M74" s="132" t="s">
        <v>2446</v>
      </c>
      <c r="N74" s="132" t="s">
        <v>2453</v>
      </c>
      <c r="O74" s="131" t="s">
        <v>2555</v>
      </c>
      <c r="P74" s="131"/>
      <c r="Q74" s="140" t="s">
        <v>2418</v>
      </c>
      <c r="R74" s="93"/>
      <c r="T74" s="87"/>
      <c r="U74" s="87"/>
      <c r="V74" s="87"/>
      <c r="W74" s="89"/>
      <c r="X74" s="75"/>
    </row>
    <row r="75" spans="1:24" ht="18" x14ac:dyDescent="0.25">
      <c r="A75" s="131" t="str">
        <f>VLOOKUP(E75,'LISTADO ATM'!$A$2:$C$898,3,0)</f>
        <v>NORTE</v>
      </c>
      <c r="B75" s="124" t="s">
        <v>2581</v>
      </c>
      <c r="C75" s="133">
        <v>44347.704386574071</v>
      </c>
      <c r="D75" s="133" t="s">
        <v>2181</v>
      </c>
      <c r="E75" s="121">
        <v>691</v>
      </c>
      <c r="F75" s="131" t="str">
        <f>VLOOKUP(E75,VIP!$A$2:$O13631,2,0)</f>
        <v>DRBR691</v>
      </c>
      <c r="G75" s="131" t="str">
        <f>VLOOKUP(E75,'LISTADO ATM'!$A$2:$B$897,2,0)</f>
        <v>ATM Eco Petroleo Manzanillo</v>
      </c>
      <c r="H75" s="131" t="str">
        <f>VLOOKUP(E75,VIP!$A$2:$O18494,7,FALSE)</f>
        <v>Si</v>
      </c>
      <c r="I75" s="131" t="str">
        <f>VLOOKUP(E75,VIP!$A$2:$O10459,8,FALSE)</f>
        <v>Si</v>
      </c>
      <c r="J75" s="131" t="str">
        <f>VLOOKUP(E75,VIP!$A$2:$O10409,8,FALSE)</f>
        <v>Si</v>
      </c>
      <c r="K75" s="131" t="str">
        <f>VLOOKUP(E75,VIP!$A$2:$O13983,6,0)</f>
        <v>NO</v>
      </c>
      <c r="L75" s="141" t="s">
        <v>2245</v>
      </c>
      <c r="M75" s="132" t="s">
        <v>2446</v>
      </c>
      <c r="N75" s="132" t="s">
        <v>2453</v>
      </c>
      <c r="O75" s="131" t="s">
        <v>2553</v>
      </c>
      <c r="P75" s="131"/>
      <c r="Q75" s="140" t="s">
        <v>2245</v>
      </c>
      <c r="R75" s="93"/>
      <c r="T75" s="87"/>
      <c r="U75" s="87"/>
      <c r="V75" s="87"/>
      <c r="W75" s="89"/>
      <c r="X75" s="75"/>
    </row>
    <row r="76" spans="1:24" ht="18" x14ac:dyDescent="0.25">
      <c r="A76" s="131" t="str">
        <f>VLOOKUP(E76,'LISTADO ATM'!$A$2:$C$898,3,0)</f>
        <v>DISTRITO NACIONAL</v>
      </c>
      <c r="B76" s="124" t="s">
        <v>2580</v>
      </c>
      <c r="C76" s="133">
        <v>44347.705659722225</v>
      </c>
      <c r="D76" s="133" t="s">
        <v>2449</v>
      </c>
      <c r="E76" s="121">
        <v>655</v>
      </c>
      <c r="F76" s="131" t="str">
        <f>VLOOKUP(E76,VIP!$A$2:$O13630,2,0)</f>
        <v>DRBR655</v>
      </c>
      <c r="G76" s="131" t="str">
        <f>VLOOKUP(E76,'LISTADO ATM'!$A$2:$B$897,2,0)</f>
        <v>ATM Farmacia Sandra</v>
      </c>
      <c r="H76" s="131" t="str">
        <f>VLOOKUP(E76,VIP!$A$2:$O18493,7,FALSE)</f>
        <v>Si</v>
      </c>
      <c r="I76" s="131" t="str">
        <f>VLOOKUP(E76,VIP!$A$2:$O10458,8,FALSE)</f>
        <v>Si</v>
      </c>
      <c r="J76" s="131" t="str">
        <f>VLOOKUP(E76,VIP!$A$2:$O10408,8,FALSE)</f>
        <v>Si</v>
      </c>
      <c r="K76" s="131" t="str">
        <f>VLOOKUP(E76,VIP!$A$2:$O13982,6,0)</f>
        <v>NO</v>
      </c>
      <c r="L76" s="141" t="s">
        <v>2418</v>
      </c>
      <c r="M76" s="132" t="s">
        <v>2446</v>
      </c>
      <c r="N76" s="132" t="s">
        <v>2453</v>
      </c>
      <c r="O76" s="131" t="s">
        <v>2454</v>
      </c>
      <c r="P76" s="131"/>
      <c r="Q76" s="140" t="s">
        <v>2418</v>
      </c>
      <c r="R76" s="93"/>
      <c r="T76" s="87"/>
      <c r="U76" s="87"/>
      <c r="V76" s="87"/>
      <c r="W76" s="89"/>
      <c r="X76" s="75"/>
    </row>
    <row r="77" spans="1:24" ht="18" x14ac:dyDescent="0.25">
      <c r="A77" s="131" t="str">
        <f>VLOOKUP(E77,'LISTADO ATM'!$A$2:$C$898,3,0)</f>
        <v>NORTE</v>
      </c>
      <c r="B77" s="124" t="s">
        <v>2579</v>
      </c>
      <c r="C77" s="133">
        <v>44347.710451388892</v>
      </c>
      <c r="D77" s="133" t="s">
        <v>2556</v>
      </c>
      <c r="E77" s="121">
        <v>986</v>
      </c>
      <c r="F77" s="131" t="str">
        <f>VLOOKUP(E77,VIP!$A$2:$O13629,2,0)</f>
        <v>DRBR986</v>
      </c>
      <c r="G77" s="131" t="str">
        <f>VLOOKUP(E77,'LISTADO ATM'!$A$2:$B$897,2,0)</f>
        <v xml:space="preserve">ATM S/M Jumbo (La Vega) </v>
      </c>
      <c r="H77" s="131" t="str">
        <f>VLOOKUP(E77,VIP!$A$2:$O18492,7,FALSE)</f>
        <v>Si</v>
      </c>
      <c r="I77" s="131" t="str">
        <f>VLOOKUP(E77,VIP!$A$2:$O10457,8,FALSE)</f>
        <v>Si</v>
      </c>
      <c r="J77" s="131" t="str">
        <f>VLOOKUP(E77,VIP!$A$2:$O10407,8,FALSE)</f>
        <v>Si</v>
      </c>
      <c r="K77" s="131" t="str">
        <f>VLOOKUP(E77,VIP!$A$2:$O13981,6,0)</f>
        <v>NO</v>
      </c>
      <c r="L77" s="141" t="s">
        <v>2418</v>
      </c>
      <c r="M77" s="132" t="s">
        <v>2446</v>
      </c>
      <c r="N77" s="132" t="s">
        <v>2560</v>
      </c>
      <c r="O77" s="131" t="s">
        <v>2555</v>
      </c>
      <c r="P77" s="131"/>
      <c r="Q77" s="140" t="s">
        <v>2418</v>
      </c>
      <c r="R77" s="93"/>
      <c r="T77" s="87"/>
      <c r="U77" s="87"/>
      <c r="V77" s="87"/>
      <c r="W77" s="89"/>
      <c r="X77" s="75"/>
    </row>
    <row r="78" spans="1:24" ht="18" x14ac:dyDescent="0.25">
      <c r="A78" s="131" t="str">
        <f>VLOOKUP(E78,'LISTADO ATM'!$A$2:$C$898,3,0)</f>
        <v>NORTE</v>
      </c>
      <c r="B78" s="124" t="s">
        <v>2578</v>
      </c>
      <c r="C78" s="133">
        <v>44347.72552083333</v>
      </c>
      <c r="D78" s="133" t="s">
        <v>2181</v>
      </c>
      <c r="E78" s="121">
        <v>837</v>
      </c>
      <c r="F78" s="131" t="str">
        <f>VLOOKUP(E78,VIP!$A$2:$O13627,2,0)</f>
        <v>DRBR837</v>
      </c>
      <c r="G78" s="131" t="str">
        <f>VLOOKUP(E78,'LISTADO ATM'!$A$2:$B$897,2,0)</f>
        <v>ATM Estación Next Canabacoa</v>
      </c>
      <c r="H78" s="131" t="str">
        <f>VLOOKUP(E78,VIP!$A$2:$O18490,7,FALSE)</f>
        <v>Si</v>
      </c>
      <c r="I78" s="131" t="str">
        <f>VLOOKUP(E78,VIP!$A$2:$O10455,8,FALSE)</f>
        <v>Si</v>
      </c>
      <c r="J78" s="131" t="str">
        <f>VLOOKUP(E78,VIP!$A$2:$O10405,8,FALSE)</f>
        <v>Si</v>
      </c>
      <c r="K78" s="131" t="str">
        <f>VLOOKUP(E78,VIP!$A$2:$O13979,6,0)</f>
        <v>NO</v>
      </c>
      <c r="L78" s="141" t="s">
        <v>2219</v>
      </c>
      <c r="M78" s="132" t="s">
        <v>2446</v>
      </c>
      <c r="N78" s="132" t="s">
        <v>2453</v>
      </c>
      <c r="O78" s="131" t="s">
        <v>2553</v>
      </c>
      <c r="P78" s="131"/>
      <c r="Q78" s="140" t="s">
        <v>2219</v>
      </c>
      <c r="R78" s="93"/>
      <c r="T78" s="87"/>
      <c r="U78" s="87"/>
      <c r="V78" s="87"/>
      <c r="W78" s="89"/>
      <c r="X78" s="75"/>
    </row>
    <row r="79" spans="1:24" ht="18" x14ac:dyDescent="0.25">
      <c r="A79" s="131" t="str">
        <f>VLOOKUP(E79,'LISTADO ATM'!$A$2:$C$898,3,0)</f>
        <v>NORTE</v>
      </c>
      <c r="B79" s="124" t="s">
        <v>2577</v>
      </c>
      <c r="C79" s="133">
        <v>44347.73846064815</v>
      </c>
      <c r="D79" s="133" t="s">
        <v>2470</v>
      </c>
      <c r="E79" s="121">
        <v>299</v>
      </c>
      <c r="F79" s="131" t="str">
        <f>VLOOKUP(E79,VIP!$A$2:$O13626,2,0)</f>
        <v>DRBR299</v>
      </c>
      <c r="G79" s="131" t="str">
        <f>VLOOKUP(E79,'LISTADO ATM'!$A$2:$B$897,2,0)</f>
        <v xml:space="preserve">ATM S/M Aprezio Cotui </v>
      </c>
      <c r="H79" s="131" t="str">
        <f>VLOOKUP(E79,VIP!$A$2:$O18489,7,FALSE)</f>
        <v>Si</v>
      </c>
      <c r="I79" s="131" t="str">
        <f>VLOOKUP(E79,VIP!$A$2:$O10454,8,FALSE)</f>
        <v>Si</v>
      </c>
      <c r="J79" s="131" t="str">
        <f>VLOOKUP(E79,VIP!$A$2:$O10404,8,FALSE)</f>
        <v>Si</v>
      </c>
      <c r="K79" s="131" t="str">
        <f>VLOOKUP(E79,VIP!$A$2:$O13978,6,0)</f>
        <v>NO</v>
      </c>
      <c r="L79" s="141" t="s">
        <v>2418</v>
      </c>
      <c r="M79" s="132" t="s">
        <v>2446</v>
      </c>
      <c r="N79" s="132" t="s">
        <v>2453</v>
      </c>
      <c r="O79" s="131" t="s">
        <v>2554</v>
      </c>
      <c r="P79" s="131"/>
      <c r="Q79" s="140" t="s">
        <v>2418</v>
      </c>
      <c r="R79" s="93"/>
      <c r="T79" s="87"/>
      <c r="U79" s="87"/>
      <c r="V79" s="87"/>
      <c r="W79" s="89"/>
      <c r="X79" s="75"/>
    </row>
    <row r="80" spans="1:24" ht="18" x14ac:dyDescent="0.25">
      <c r="A80" s="131" t="str">
        <f>VLOOKUP(E80,'LISTADO ATM'!$A$2:$C$898,3,0)</f>
        <v>DISTRITO NACIONAL</v>
      </c>
      <c r="B80" s="124" t="s">
        <v>2576</v>
      </c>
      <c r="C80" s="133">
        <v>44347.743391203701</v>
      </c>
      <c r="D80" s="133" t="s">
        <v>2470</v>
      </c>
      <c r="E80" s="121">
        <v>194</v>
      </c>
      <c r="F80" s="131" t="str">
        <f>VLOOKUP(E80,VIP!$A$2:$O13625,2,0)</f>
        <v>DRBR194</v>
      </c>
      <c r="G80" s="131" t="str">
        <f>VLOOKUP(E80,'LISTADO ATM'!$A$2:$B$897,2,0)</f>
        <v xml:space="preserve">ATM UNP Pantoja </v>
      </c>
      <c r="H80" s="131" t="str">
        <f>VLOOKUP(E80,VIP!$A$2:$O18488,7,FALSE)</f>
        <v>Si</v>
      </c>
      <c r="I80" s="131" t="str">
        <f>VLOOKUP(E80,VIP!$A$2:$O10453,8,FALSE)</f>
        <v>No</v>
      </c>
      <c r="J80" s="131" t="str">
        <f>VLOOKUP(E80,VIP!$A$2:$O10403,8,FALSE)</f>
        <v>No</v>
      </c>
      <c r="K80" s="131" t="str">
        <f>VLOOKUP(E80,VIP!$A$2:$O13977,6,0)</f>
        <v>NO</v>
      </c>
      <c r="L80" s="141" t="s">
        <v>2442</v>
      </c>
      <c r="M80" s="132" t="s">
        <v>2446</v>
      </c>
      <c r="N80" s="132" t="s">
        <v>2453</v>
      </c>
      <c r="O80" s="131" t="s">
        <v>2554</v>
      </c>
      <c r="P80" s="131"/>
      <c r="Q80" s="140" t="s">
        <v>2442</v>
      </c>
      <c r="R80" s="93"/>
      <c r="T80" s="87"/>
      <c r="U80" s="87"/>
      <c r="V80" s="87"/>
      <c r="W80" s="89"/>
      <c r="X80" s="75"/>
    </row>
    <row r="81" spans="1:30" ht="18" x14ac:dyDescent="0.25">
      <c r="A81" s="131" t="str">
        <f>VLOOKUP(E81,'LISTADO ATM'!$A$2:$C$898,3,0)</f>
        <v>DISTRITO NACIONAL</v>
      </c>
      <c r="B81" s="124" t="s">
        <v>2575</v>
      </c>
      <c r="C81" s="133">
        <v>44347.745266203703</v>
      </c>
      <c r="D81" s="133" t="s">
        <v>2449</v>
      </c>
      <c r="E81" s="121">
        <v>486</v>
      </c>
      <c r="F81" s="131" t="str">
        <f>VLOOKUP(E81,VIP!$A$2:$O13624,2,0)</f>
        <v>DRBR486</v>
      </c>
      <c r="G81" s="131" t="str">
        <f>VLOOKUP(E81,'LISTADO ATM'!$A$2:$B$897,2,0)</f>
        <v xml:space="preserve">ATM Olé La Caleta </v>
      </c>
      <c r="H81" s="131" t="str">
        <f>VLOOKUP(E81,VIP!$A$2:$O18487,7,FALSE)</f>
        <v>Si</v>
      </c>
      <c r="I81" s="131" t="str">
        <f>VLOOKUP(E81,VIP!$A$2:$O10452,8,FALSE)</f>
        <v>Si</v>
      </c>
      <c r="J81" s="131" t="str">
        <f>VLOOKUP(E81,VIP!$A$2:$O10402,8,FALSE)</f>
        <v>Si</v>
      </c>
      <c r="K81" s="131" t="str">
        <f>VLOOKUP(E81,VIP!$A$2:$O13976,6,0)</f>
        <v>NO</v>
      </c>
      <c r="L81" s="141" t="s">
        <v>2418</v>
      </c>
      <c r="M81" s="132" t="s">
        <v>2446</v>
      </c>
      <c r="N81" s="132" t="s">
        <v>2453</v>
      </c>
      <c r="O81" s="131" t="s">
        <v>2454</v>
      </c>
      <c r="P81" s="131"/>
      <c r="Q81" s="140" t="s">
        <v>2418</v>
      </c>
      <c r="R81" s="93"/>
      <c r="T81" s="87"/>
      <c r="U81" s="87"/>
      <c r="V81" s="87"/>
      <c r="W81" s="89"/>
      <c r="X81" s="75"/>
    </row>
    <row r="82" spans="1:30" ht="18" x14ac:dyDescent="0.25">
      <c r="A82" s="131" t="str">
        <f>VLOOKUP(E82,'LISTADO ATM'!$A$2:$C$898,3,0)</f>
        <v>NORTE</v>
      </c>
      <c r="B82" s="124" t="s">
        <v>2574</v>
      </c>
      <c r="C82" s="133">
        <v>44347.746249999997</v>
      </c>
      <c r="D82" s="133" t="s">
        <v>2470</v>
      </c>
      <c r="E82" s="121">
        <v>969</v>
      </c>
      <c r="F82" s="131" t="str">
        <f>VLOOKUP(E82,VIP!$A$2:$O13623,2,0)</f>
        <v>DRBR12F</v>
      </c>
      <c r="G82" s="131" t="str">
        <f>VLOOKUP(E82,'LISTADO ATM'!$A$2:$B$897,2,0)</f>
        <v xml:space="preserve">ATM Oficina El Sol I (Santiago) </v>
      </c>
      <c r="H82" s="131" t="str">
        <f>VLOOKUP(E82,VIP!$A$2:$O18486,7,FALSE)</f>
        <v>Si</v>
      </c>
      <c r="I82" s="131" t="str">
        <f>VLOOKUP(E82,VIP!$A$2:$O10451,8,FALSE)</f>
        <v>Si</v>
      </c>
      <c r="J82" s="131" t="str">
        <f>VLOOKUP(E82,VIP!$A$2:$O10401,8,FALSE)</f>
        <v>Si</v>
      </c>
      <c r="K82" s="131" t="str">
        <f>VLOOKUP(E82,VIP!$A$2:$O13975,6,0)</f>
        <v>SI</v>
      </c>
      <c r="L82" s="141" t="s">
        <v>2418</v>
      </c>
      <c r="M82" s="132" t="s">
        <v>2446</v>
      </c>
      <c r="N82" s="132" t="s">
        <v>2453</v>
      </c>
      <c r="O82" s="131" t="s">
        <v>2554</v>
      </c>
      <c r="P82" s="131"/>
      <c r="Q82" s="140" t="s">
        <v>2418</v>
      </c>
      <c r="R82" s="93"/>
      <c r="T82" s="87"/>
      <c r="U82" s="87"/>
      <c r="V82" s="87"/>
      <c r="W82" s="89"/>
      <c r="X82" s="75"/>
    </row>
    <row r="83" spans="1:30" ht="18" x14ac:dyDescent="0.25">
      <c r="A83" s="131" t="str">
        <f>VLOOKUP(E83,'LISTADO ATM'!$A$2:$C$898,3,0)</f>
        <v>ESTE</v>
      </c>
      <c r="B83" s="124" t="s">
        <v>2573</v>
      </c>
      <c r="C83" s="133">
        <v>44347.747569444444</v>
      </c>
      <c r="D83" s="133" t="s">
        <v>2449</v>
      </c>
      <c r="E83" s="121">
        <v>427</v>
      </c>
      <c r="F83" s="131" t="str">
        <f>VLOOKUP(E83,VIP!$A$2:$O13622,2,0)</f>
        <v>DRBR427</v>
      </c>
      <c r="G83" s="131" t="str">
        <f>VLOOKUP(E83,'LISTADO ATM'!$A$2:$B$897,2,0)</f>
        <v xml:space="preserve">ATM Almacenes Iberia (Hato Mayor) </v>
      </c>
      <c r="H83" s="131" t="str">
        <f>VLOOKUP(E83,VIP!$A$2:$O18485,7,FALSE)</f>
        <v>Si</v>
      </c>
      <c r="I83" s="131" t="str">
        <f>VLOOKUP(E83,VIP!$A$2:$O10450,8,FALSE)</f>
        <v>Si</v>
      </c>
      <c r="J83" s="131" t="str">
        <f>VLOOKUP(E83,VIP!$A$2:$O10400,8,FALSE)</f>
        <v>Si</v>
      </c>
      <c r="K83" s="131" t="str">
        <f>VLOOKUP(E83,VIP!$A$2:$O13974,6,0)</f>
        <v>NO</v>
      </c>
      <c r="L83" s="141" t="s">
        <v>2418</v>
      </c>
      <c r="M83" s="132" t="s">
        <v>2446</v>
      </c>
      <c r="N83" s="132" t="s">
        <v>2453</v>
      </c>
      <c r="O83" s="131" t="s">
        <v>2454</v>
      </c>
      <c r="P83" s="131"/>
      <c r="Q83" s="140" t="s">
        <v>2418</v>
      </c>
      <c r="R83" s="93"/>
      <c r="T83" s="87"/>
      <c r="U83" s="87"/>
      <c r="V83" s="87"/>
      <c r="W83" s="89"/>
      <c r="X83" s="75"/>
    </row>
    <row r="84" spans="1:30" ht="18" x14ac:dyDescent="0.25">
      <c r="A84" s="131" t="str">
        <f>VLOOKUP(E84,'LISTADO ATM'!$A$2:$C$898,3,0)</f>
        <v>NORTE</v>
      </c>
      <c r="B84" s="124" t="s">
        <v>2572</v>
      </c>
      <c r="C84" s="133">
        <v>44347.749918981484</v>
      </c>
      <c r="D84" s="133" t="s">
        <v>2470</v>
      </c>
      <c r="E84" s="121">
        <v>63</v>
      </c>
      <c r="F84" s="131" t="str">
        <f>VLOOKUP(E84,VIP!$A$2:$O13620,2,0)</f>
        <v>DRBR063</v>
      </c>
      <c r="G84" s="131" t="str">
        <f>VLOOKUP(E84,'LISTADO ATM'!$A$2:$B$897,2,0)</f>
        <v xml:space="preserve">ATM Oficina Villa Vásquez (Montecristi) </v>
      </c>
      <c r="H84" s="131" t="str">
        <f>VLOOKUP(E84,VIP!$A$2:$O18483,7,FALSE)</f>
        <v>Si</v>
      </c>
      <c r="I84" s="131" t="str">
        <f>VLOOKUP(E84,VIP!$A$2:$O10448,8,FALSE)</f>
        <v>Si</v>
      </c>
      <c r="J84" s="131" t="str">
        <f>VLOOKUP(E84,VIP!$A$2:$O10398,8,FALSE)</f>
        <v>Si</v>
      </c>
      <c r="K84" s="131" t="str">
        <f>VLOOKUP(E84,VIP!$A$2:$O13972,6,0)</f>
        <v>NO</v>
      </c>
      <c r="L84" s="141" t="s">
        <v>2418</v>
      </c>
      <c r="M84" s="132" t="s">
        <v>2446</v>
      </c>
      <c r="N84" s="132" t="s">
        <v>2453</v>
      </c>
      <c r="O84" s="131" t="s">
        <v>2554</v>
      </c>
      <c r="P84" s="131"/>
      <c r="Q84" s="140" t="s">
        <v>2418</v>
      </c>
      <c r="R84" s="93"/>
      <c r="T84" s="87"/>
      <c r="U84" s="87"/>
      <c r="V84" s="87"/>
      <c r="W84" s="89"/>
      <c r="X84" s="75"/>
    </row>
    <row r="85" spans="1:30" ht="18" x14ac:dyDescent="0.25">
      <c r="A85" s="131" t="str">
        <f>VLOOKUP(E85,'LISTADO ATM'!$A$2:$C$898,3,0)</f>
        <v>DISTRITO NACIONAL</v>
      </c>
      <c r="B85" s="124" t="s">
        <v>2571</v>
      </c>
      <c r="C85" s="133">
        <v>44347.752303240741</v>
      </c>
      <c r="D85" s="133" t="s">
        <v>2449</v>
      </c>
      <c r="E85" s="121">
        <v>387</v>
      </c>
      <c r="F85" s="131" t="str">
        <f>VLOOKUP(E85,VIP!$A$2:$O13619,2,0)</f>
        <v>DRBR387</v>
      </c>
      <c r="G85" s="131" t="str">
        <f>VLOOKUP(E85,'LISTADO ATM'!$A$2:$B$897,2,0)</f>
        <v xml:space="preserve">ATM S/M La Cadena San Vicente de Paul </v>
      </c>
      <c r="H85" s="131" t="str">
        <f>VLOOKUP(E85,VIP!$A$2:$O18482,7,FALSE)</f>
        <v>Si</v>
      </c>
      <c r="I85" s="131" t="str">
        <f>VLOOKUP(E85,VIP!$A$2:$O10447,8,FALSE)</f>
        <v>Si</v>
      </c>
      <c r="J85" s="131" t="str">
        <f>VLOOKUP(E85,VIP!$A$2:$O10397,8,FALSE)</f>
        <v>Si</v>
      </c>
      <c r="K85" s="131" t="str">
        <f>VLOOKUP(E85,VIP!$A$2:$O13971,6,0)</f>
        <v>NO</v>
      </c>
      <c r="L85" s="141" t="s">
        <v>2418</v>
      </c>
      <c r="M85" s="132" t="s">
        <v>2446</v>
      </c>
      <c r="N85" s="132" t="s">
        <v>2453</v>
      </c>
      <c r="O85" s="131" t="s">
        <v>2454</v>
      </c>
      <c r="P85" s="131"/>
      <c r="Q85" s="140" t="s">
        <v>2418</v>
      </c>
      <c r="R85" s="93"/>
      <c r="T85" s="87"/>
      <c r="U85" s="87"/>
      <c r="V85" s="87"/>
      <c r="W85" s="89"/>
      <c r="X85" s="75"/>
    </row>
    <row r="86" spans="1:30" ht="18" x14ac:dyDescent="0.25">
      <c r="A86" s="131" t="str">
        <f>VLOOKUP(E86,'LISTADO ATM'!$A$2:$C$898,3,0)</f>
        <v>ESTE</v>
      </c>
      <c r="B86" s="124" t="s">
        <v>2570</v>
      </c>
      <c r="C86" s="133">
        <v>44347.755682870367</v>
      </c>
      <c r="D86" s="133" t="s">
        <v>2449</v>
      </c>
      <c r="E86" s="121">
        <v>114</v>
      </c>
      <c r="F86" s="131" t="str">
        <f>VLOOKUP(E86,VIP!$A$2:$O13618,2,0)</f>
        <v>DRBR114</v>
      </c>
      <c r="G86" s="131" t="str">
        <f>VLOOKUP(E86,'LISTADO ATM'!$A$2:$B$897,2,0)</f>
        <v xml:space="preserve">ATM Oficina Hato Mayor </v>
      </c>
      <c r="H86" s="131" t="str">
        <f>VLOOKUP(E86,VIP!$A$2:$O18481,7,FALSE)</f>
        <v>Si</v>
      </c>
      <c r="I86" s="131" t="str">
        <f>VLOOKUP(E86,VIP!$A$2:$O10446,8,FALSE)</f>
        <v>Si</v>
      </c>
      <c r="J86" s="131" t="str">
        <f>VLOOKUP(E86,VIP!$A$2:$O10396,8,FALSE)</f>
        <v>Si</v>
      </c>
      <c r="K86" s="131" t="str">
        <f>VLOOKUP(E86,VIP!$A$2:$O13970,6,0)</f>
        <v>NO</v>
      </c>
      <c r="L86" s="141" t="s">
        <v>2418</v>
      </c>
      <c r="M86" s="132" t="s">
        <v>2446</v>
      </c>
      <c r="N86" s="132" t="s">
        <v>2453</v>
      </c>
      <c r="O86" s="131" t="s">
        <v>2454</v>
      </c>
      <c r="P86" s="131"/>
      <c r="Q86" s="140" t="s">
        <v>2418</v>
      </c>
      <c r="R86" s="93"/>
      <c r="T86" s="87"/>
      <c r="U86" s="87"/>
      <c r="V86" s="87"/>
      <c r="W86" s="89"/>
      <c r="X86" s="75"/>
    </row>
    <row r="87" spans="1:30" ht="18" x14ac:dyDescent="0.25">
      <c r="A87" s="131" t="str">
        <f>VLOOKUP(E87,'LISTADO ATM'!$A$2:$C$898,3,0)</f>
        <v>DISTRITO NACIONAL</v>
      </c>
      <c r="B87" s="124" t="s">
        <v>2569</v>
      </c>
      <c r="C87" s="133">
        <v>44347.780451388891</v>
      </c>
      <c r="D87" s="133" t="s">
        <v>2180</v>
      </c>
      <c r="E87" s="121">
        <v>707</v>
      </c>
      <c r="F87" s="131" t="str">
        <f>VLOOKUP(E87,VIP!$A$2:$O13620,2,0)</f>
        <v>DRBR707</v>
      </c>
      <c r="G87" s="131" t="str">
        <f>VLOOKUP(E87,'LISTADO ATM'!$A$2:$B$897,2,0)</f>
        <v xml:space="preserve">ATM IAD </v>
      </c>
      <c r="H87" s="131" t="str">
        <f>VLOOKUP(E87,VIP!$A$2:$O18483,7,FALSE)</f>
        <v>No</v>
      </c>
      <c r="I87" s="131" t="str">
        <f>VLOOKUP(E87,VIP!$A$2:$O10448,8,FALSE)</f>
        <v>No</v>
      </c>
      <c r="J87" s="131" t="str">
        <f>VLOOKUP(E87,VIP!$A$2:$O10398,8,FALSE)</f>
        <v>No</v>
      </c>
      <c r="K87" s="131" t="str">
        <f>VLOOKUP(E87,VIP!$A$2:$O13972,6,0)</f>
        <v>NO</v>
      </c>
      <c r="L87" s="141" t="s">
        <v>2245</v>
      </c>
      <c r="M87" s="132" t="s">
        <v>2446</v>
      </c>
      <c r="N87" s="132" t="s">
        <v>2453</v>
      </c>
      <c r="O87" s="131" t="s">
        <v>2455</v>
      </c>
      <c r="P87" s="131"/>
      <c r="Q87" s="140" t="s">
        <v>2245</v>
      </c>
      <c r="R87" s="93"/>
      <c r="T87" s="45"/>
      <c r="U87" s="45"/>
      <c r="V87" s="45"/>
      <c r="W87" s="45"/>
      <c r="X87" s="45"/>
      <c r="Y87" s="45"/>
      <c r="Z87" s="87"/>
      <c r="AA87" s="87"/>
      <c r="AB87" s="87"/>
      <c r="AC87" s="89"/>
      <c r="AD87" s="75"/>
    </row>
    <row r="88" spans="1:30" ht="18" x14ac:dyDescent="0.25">
      <c r="A88" s="131" t="str">
        <f>VLOOKUP(E88,'LISTADO ATM'!$A$2:$C$898,3,0)</f>
        <v>DISTRITO NACIONAL</v>
      </c>
      <c r="B88" s="124" t="s">
        <v>2568</v>
      </c>
      <c r="C88" s="133">
        <v>44347.781331018516</v>
      </c>
      <c r="D88" s="133" t="s">
        <v>2180</v>
      </c>
      <c r="E88" s="121">
        <v>390</v>
      </c>
      <c r="F88" s="131" t="str">
        <f>VLOOKUP(E88,VIP!$A$2:$O13615,2,0)</f>
        <v>DRBR390</v>
      </c>
      <c r="G88" s="131" t="str">
        <f>VLOOKUP(E88,'LISTADO ATM'!$A$2:$B$897,2,0)</f>
        <v xml:space="preserve">ATM Oficina Boca Chica II </v>
      </c>
      <c r="H88" s="131" t="str">
        <f>VLOOKUP(E88,VIP!$A$2:$O18478,7,FALSE)</f>
        <v>Si</v>
      </c>
      <c r="I88" s="131" t="str">
        <f>VLOOKUP(E88,VIP!$A$2:$O10443,8,FALSE)</f>
        <v>Si</v>
      </c>
      <c r="J88" s="131" t="str">
        <f>VLOOKUP(E88,VIP!$A$2:$O10393,8,FALSE)</f>
        <v>Si</v>
      </c>
      <c r="K88" s="131" t="str">
        <f>VLOOKUP(E88,VIP!$A$2:$O13967,6,0)</f>
        <v>NO</v>
      </c>
      <c r="L88" s="141" t="s">
        <v>2557</v>
      </c>
      <c r="M88" s="132" t="s">
        <v>2446</v>
      </c>
      <c r="N88" s="132" t="s">
        <v>2453</v>
      </c>
      <c r="O88" s="131" t="s">
        <v>2455</v>
      </c>
      <c r="P88" s="131"/>
      <c r="Q88" s="140" t="s">
        <v>2557</v>
      </c>
      <c r="R88" s="93"/>
      <c r="T88" s="45"/>
      <c r="U88" s="45"/>
      <c r="V88" s="45"/>
      <c r="W88" s="45"/>
      <c r="X88" s="45"/>
      <c r="Y88" s="45"/>
      <c r="Z88" s="87"/>
      <c r="AA88" s="87"/>
      <c r="AB88" s="87"/>
      <c r="AC88" s="89"/>
      <c r="AD88" s="75"/>
    </row>
    <row r="89" spans="1:30" ht="18" x14ac:dyDescent="0.25">
      <c r="A89" s="131" t="str">
        <f>VLOOKUP(E89,'LISTADO ATM'!$A$2:$C$898,3,0)</f>
        <v>ESTE</v>
      </c>
      <c r="B89" s="124" t="s">
        <v>2618</v>
      </c>
      <c r="C89" s="133">
        <v>44347.783831018518</v>
      </c>
      <c r="D89" s="133" t="s">
        <v>2180</v>
      </c>
      <c r="E89" s="121">
        <v>843</v>
      </c>
      <c r="F89" s="131" t="str">
        <f>VLOOKUP(E89,VIP!$A$2:$O13618,2,0)</f>
        <v>DRBR843</v>
      </c>
      <c r="G89" s="131" t="str">
        <f>VLOOKUP(E89,'LISTADO ATM'!$A$2:$B$897,2,0)</f>
        <v xml:space="preserve">ATM Oficina Romana Centro </v>
      </c>
      <c r="H89" s="131" t="str">
        <f>VLOOKUP(E89,VIP!$A$2:$O18481,7,FALSE)</f>
        <v>Si</v>
      </c>
      <c r="I89" s="131" t="str">
        <f>VLOOKUP(E89,VIP!$A$2:$O10446,8,FALSE)</f>
        <v>Si</v>
      </c>
      <c r="J89" s="131" t="str">
        <f>VLOOKUP(E89,VIP!$A$2:$O10396,8,FALSE)</f>
        <v>Si</v>
      </c>
      <c r="K89" s="131" t="str">
        <f>VLOOKUP(E89,VIP!$A$2:$O13970,6,0)</f>
        <v>NO</v>
      </c>
      <c r="L89" s="141" t="s">
        <v>2219</v>
      </c>
      <c r="M89" s="132" t="s">
        <v>2446</v>
      </c>
      <c r="N89" s="132" t="s">
        <v>2453</v>
      </c>
      <c r="O89" s="131" t="s">
        <v>2455</v>
      </c>
      <c r="P89" s="131"/>
      <c r="Q89" s="140" t="s">
        <v>2219</v>
      </c>
      <c r="R89" s="93"/>
      <c r="T89" s="45"/>
      <c r="U89" s="87"/>
      <c r="V89" s="87"/>
      <c r="W89" s="87"/>
      <c r="X89" s="89"/>
      <c r="Y89" s="75"/>
    </row>
    <row r="90" spans="1:30" ht="18" x14ac:dyDescent="0.25">
      <c r="A90" s="131" t="str">
        <f>VLOOKUP(E90,'LISTADO ATM'!$A$2:$C$898,3,0)</f>
        <v>NORTE</v>
      </c>
      <c r="B90" s="126">
        <v>3335905582</v>
      </c>
      <c r="C90" s="133">
        <v>44347.78570601852</v>
      </c>
      <c r="D90" s="133" t="s">
        <v>2181</v>
      </c>
      <c r="E90" s="121">
        <v>538</v>
      </c>
      <c r="F90" s="131" t="str">
        <f>VLOOKUP(E90,VIP!$A$2:$O13618,2,0)</f>
        <v>DRBR538</v>
      </c>
      <c r="G90" s="131" t="str">
        <f>VLOOKUP(E90,'LISTADO ATM'!$A$2:$B$897,2,0)</f>
        <v>ATM  Autoservicio San Fco. Macorís</v>
      </c>
      <c r="H90" s="131" t="str">
        <f>VLOOKUP(E90,VIP!$A$2:$O18481,7,FALSE)</f>
        <v>Si</v>
      </c>
      <c r="I90" s="131" t="str">
        <f>VLOOKUP(E90,VIP!$A$2:$O10446,8,FALSE)</f>
        <v>Si</v>
      </c>
      <c r="J90" s="131" t="str">
        <f>VLOOKUP(E90,VIP!$A$2:$O10396,8,FALSE)</f>
        <v>Si</v>
      </c>
      <c r="K90" s="131" t="str">
        <f>VLOOKUP(E90,VIP!$A$2:$O13970,6,0)</f>
        <v>NO</v>
      </c>
      <c r="L90" s="143" t="s">
        <v>2549</v>
      </c>
      <c r="M90" s="132" t="s">
        <v>2446</v>
      </c>
      <c r="N90" s="132" t="s">
        <v>2453</v>
      </c>
      <c r="O90" s="131" t="s">
        <v>2550</v>
      </c>
      <c r="P90" s="131"/>
      <c r="Q90" s="140" t="s">
        <v>2549</v>
      </c>
      <c r="R90" s="93"/>
      <c r="T90" s="45"/>
      <c r="U90" s="87"/>
      <c r="V90" s="87"/>
      <c r="W90" s="87"/>
      <c r="X90" s="89"/>
      <c r="Y90" s="75"/>
    </row>
    <row r="91" spans="1:30" ht="18" x14ac:dyDescent="0.25">
      <c r="A91" s="131" t="str">
        <f>VLOOKUP(E91,'LISTADO ATM'!$A$2:$C$898,3,0)</f>
        <v>NORTE</v>
      </c>
      <c r="B91" s="124" t="s">
        <v>2617</v>
      </c>
      <c r="C91" s="133">
        <v>44347.78570601852</v>
      </c>
      <c r="D91" s="133" t="s">
        <v>2181</v>
      </c>
      <c r="E91" s="121">
        <v>840</v>
      </c>
      <c r="F91" s="131" t="str">
        <f>VLOOKUP(E91,VIP!$A$2:$O13617,2,0)</f>
        <v>DRBR840</v>
      </c>
      <c r="G91" s="131" t="str">
        <f>VLOOKUP(E91,'LISTADO ATM'!$A$2:$B$897,2,0)</f>
        <v xml:space="preserve">ATM PUCMM (Santiago) </v>
      </c>
      <c r="H91" s="131" t="str">
        <f>VLOOKUP(E91,VIP!$A$2:$O18480,7,FALSE)</f>
        <v>Si</v>
      </c>
      <c r="I91" s="131" t="str">
        <f>VLOOKUP(E91,VIP!$A$2:$O10445,8,FALSE)</f>
        <v>Si</v>
      </c>
      <c r="J91" s="131" t="str">
        <f>VLOOKUP(E91,VIP!$A$2:$O10395,8,FALSE)</f>
        <v>Si</v>
      </c>
      <c r="K91" s="131" t="str">
        <f>VLOOKUP(E91,VIP!$A$2:$O13969,6,0)</f>
        <v>NO</v>
      </c>
      <c r="L91" s="141" t="s">
        <v>2466</v>
      </c>
      <c r="M91" s="132" t="s">
        <v>2446</v>
      </c>
      <c r="N91" s="132" t="s">
        <v>2453</v>
      </c>
      <c r="O91" s="131" t="s">
        <v>2550</v>
      </c>
      <c r="P91" s="131"/>
      <c r="Q91" s="140" t="s">
        <v>2466</v>
      </c>
      <c r="R91" s="93"/>
      <c r="T91" s="45"/>
      <c r="U91" s="87"/>
      <c r="V91" s="87"/>
      <c r="W91" s="87"/>
      <c r="X91" s="89"/>
      <c r="Y91" s="75"/>
    </row>
    <row r="92" spans="1:30" ht="18" x14ac:dyDescent="0.25">
      <c r="A92" s="131" t="str">
        <f>VLOOKUP(E92,'LISTADO ATM'!$A$2:$C$898,3,0)</f>
        <v>SUR</v>
      </c>
      <c r="B92" s="124" t="s">
        <v>2567</v>
      </c>
      <c r="C92" s="133">
        <v>44347.787893518522</v>
      </c>
      <c r="D92" s="133" t="s">
        <v>2180</v>
      </c>
      <c r="E92" s="121">
        <v>584</v>
      </c>
      <c r="F92" s="131" t="str">
        <f>VLOOKUP(E92,VIP!$A$2:$O13616,2,0)</f>
        <v>DRBR404</v>
      </c>
      <c r="G92" s="131" t="str">
        <f>VLOOKUP(E92,'LISTADO ATM'!$A$2:$B$897,2,0)</f>
        <v xml:space="preserve">ATM Oficina San Cristóbal I </v>
      </c>
      <c r="H92" s="131" t="str">
        <f>VLOOKUP(E92,VIP!$A$2:$O18479,7,FALSE)</f>
        <v>Si</v>
      </c>
      <c r="I92" s="131" t="str">
        <f>VLOOKUP(E92,VIP!$A$2:$O10444,8,FALSE)</f>
        <v>Si</v>
      </c>
      <c r="J92" s="131" t="str">
        <f>VLOOKUP(E92,VIP!$A$2:$O10394,8,FALSE)</f>
        <v>Si</v>
      </c>
      <c r="K92" s="131" t="str">
        <f>VLOOKUP(E92,VIP!$A$2:$O13968,6,0)</f>
        <v>SI</v>
      </c>
      <c r="L92" s="141" t="s">
        <v>2557</v>
      </c>
      <c r="M92" s="132" t="s">
        <v>2446</v>
      </c>
      <c r="N92" s="132" t="s">
        <v>2453</v>
      </c>
      <c r="O92" s="131" t="s">
        <v>2455</v>
      </c>
      <c r="P92" s="131"/>
      <c r="Q92" s="140" t="s">
        <v>2557</v>
      </c>
      <c r="R92" s="93"/>
      <c r="T92" s="45"/>
      <c r="U92" s="87"/>
      <c r="V92" s="87"/>
      <c r="W92" s="87"/>
      <c r="X92" s="89"/>
      <c r="Y92" s="75"/>
    </row>
    <row r="93" spans="1:30" ht="18" x14ac:dyDescent="0.25">
      <c r="A93" s="131" t="str">
        <f>VLOOKUP(E93,'LISTADO ATM'!$A$2:$C$898,3,0)</f>
        <v>DISTRITO NACIONAL</v>
      </c>
      <c r="B93" s="124" t="s">
        <v>2566</v>
      </c>
      <c r="C93" s="133">
        <v>44347.793252314812</v>
      </c>
      <c r="D93" s="133" t="s">
        <v>2180</v>
      </c>
      <c r="E93" s="121">
        <v>931</v>
      </c>
      <c r="F93" s="131" t="str">
        <f>VLOOKUP(E93,VIP!$A$2:$O13614,2,0)</f>
        <v>DRBR24N</v>
      </c>
      <c r="G93" s="131" t="str">
        <f>VLOOKUP(E93,'LISTADO ATM'!$A$2:$B$897,2,0)</f>
        <v xml:space="preserve">ATM Autobanco Luperón I </v>
      </c>
      <c r="H93" s="131" t="str">
        <f>VLOOKUP(E93,VIP!$A$2:$O18477,7,FALSE)</f>
        <v>Si</v>
      </c>
      <c r="I93" s="131" t="str">
        <f>VLOOKUP(E93,VIP!$A$2:$O10442,8,FALSE)</f>
        <v>Si</v>
      </c>
      <c r="J93" s="131" t="str">
        <f>VLOOKUP(E93,VIP!$A$2:$O10392,8,FALSE)</f>
        <v>Si</v>
      </c>
      <c r="K93" s="131" t="str">
        <f>VLOOKUP(E93,VIP!$A$2:$O13966,6,0)</f>
        <v>NO</v>
      </c>
      <c r="L93" s="141" t="s">
        <v>2557</v>
      </c>
      <c r="M93" s="132" t="s">
        <v>2446</v>
      </c>
      <c r="N93" s="132" t="s">
        <v>2453</v>
      </c>
      <c r="O93" s="131" t="s">
        <v>2455</v>
      </c>
      <c r="P93" s="131"/>
      <c r="Q93" s="140" t="s">
        <v>2557</v>
      </c>
      <c r="R93" s="93"/>
      <c r="T93" s="45"/>
      <c r="U93" s="87"/>
      <c r="V93" s="87"/>
      <c r="W93" s="87"/>
      <c r="X93" s="89"/>
      <c r="Y93" s="75"/>
    </row>
    <row r="94" spans="1:30" ht="18" x14ac:dyDescent="0.25">
      <c r="A94" s="131" t="str">
        <f>VLOOKUP(E94,'LISTADO ATM'!$A$2:$C$898,3,0)</f>
        <v>ESTE</v>
      </c>
      <c r="B94" s="124" t="s">
        <v>2616</v>
      </c>
      <c r="C94" s="133">
        <v>44347.84270833333</v>
      </c>
      <c r="D94" s="133" t="s">
        <v>2449</v>
      </c>
      <c r="E94" s="121">
        <v>609</v>
      </c>
      <c r="F94" s="131" t="str">
        <f>VLOOKUP(E94,VIP!$A$2:$O13611,2,0)</f>
        <v>DRBR120</v>
      </c>
      <c r="G94" s="131" t="str">
        <f>VLOOKUP(E94,'LISTADO ATM'!$A$2:$B$897,2,0)</f>
        <v xml:space="preserve">ATM S/M Jumbo (San Pedro) </v>
      </c>
      <c r="H94" s="131" t="str">
        <f>VLOOKUP(E94,VIP!$A$2:$O18474,7,FALSE)</f>
        <v>Si</v>
      </c>
      <c r="I94" s="131" t="str">
        <f>VLOOKUP(E94,VIP!$A$2:$O10439,8,FALSE)</f>
        <v>Si</v>
      </c>
      <c r="J94" s="131" t="str">
        <f>VLOOKUP(E94,VIP!$A$2:$O10389,8,FALSE)</f>
        <v>Si</v>
      </c>
      <c r="K94" s="131" t="str">
        <f>VLOOKUP(E94,VIP!$A$2:$O13963,6,0)</f>
        <v>NO</v>
      </c>
      <c r="L94" s="141" t="s">
        <v>2418</v>
      </c>
      <c r="M94" s="132" t="s">
        <v>2446</v>
      </c>
      <c r="N94" s="132" t="s">
        <v>2453</v>
      </c>
      <c r="O94" s="131" t="s">
        <v>2454</v>
      </c>
      <c r="P94" s="131"/>
      <c r="Q94" s="140" t="s">
        <v>2418</v>
      </c>
      <c r="R94" s="93"/>
      <c r="T94" s="45"/>
      <c r="U94" s="87"/>
      <c r="V94" s="87"/>
      <c r="W94" s="87"/>
      <c r="X94" s="89"/>
      <c r="Y94" s="75"/>
    </row>
    <row r="95" spans="1:30" ht="18" x14ac:dyDescent="0.25">
      <c r="A95" s="131" t="str">
        <f>VLOOKUP(E95,'LISTADO ATM'!$A$2:$C$898,3,0)</f>
        <v>NORTE</v>
      </c>
      <c r="B95" s="124" t="s">
        <v>2615</v>
      </c>
      <c r="C95" s="133">
        <v>44347.844664351855</v>
      </c>
      <c r="D95" s="133" t="s">
        <v>2556</v>
      </c>
      <c r="E95" s="121">
        <v>288</v>
      </c>
      <c r="F95" s="131" t="str">
        <f>VLOOKUP(E95,VIP!$A$2:$O13610,2,0)</f>
        <v>DRBR288</v>
      </c>
      <c r="G95" s="131" t="str">
        <f>VLOOKUP(E95,'LISTADO ATM'!$A$2:$B$897,2,0)</f>
        <v xml:space="preserve">ATM Oficina Camino Real II (Puerto Plata) </v>
      </c>
      <c r="H95" s="131" t="str">
        <f>VLOOKUP(E95,VIP!$A$2:$O18473,7,FALSE)</f>
        <v>N/A</v>
      </c>
      <c r="I95" s="131" t="str">
        <f>VLOOKUP(E95,VIP!$A$2:$O10438,8,FALSE)</f>
        <v>N/A</v>
      </c>
      <c r="J95" s="131" t="str">
        <f>VLOOKUP(E95,VIP!$A$2:$O10388,8,FALSE)</f>
        <v>N/A</v>
      </c>
      <c r="K95" s="131" t="str">
        <f>VLOOKUP(E95,VIP!$A$2:$O13962,6,0)</f>
        <v>N/A</v>
      </c>
      <c r="L95" s="141" t="s">
        <v>2418</v>
      </c>
      <c r="M95" s="132" t="s">
        <v>2446</v>
      </c>
      <c r="N95" s="132" t="s">
        <v>2453</v>
      </c>
      <c r="O95" s="131" t="s">
        <v>2555</v>
      </c>
      <c r="P95" s="131"/>
      <c r="Q95" s="140" t="s">
        <v>2418</v>
      </c>
      <c r="R95" s="93"/>
      <c r="T95" s="45"/>
      <c r="U95" s="87"/>
      <c r="V95" s="87"/>
      <c r="W95" s="87"/>
      <c r="X95" s="89"/>
      <c r="Y95" s="75"/>
    </row>
    <row r="96" spans="1:30" ht="18" x14ac:dyDescent="0.25">
      <c r="A96" s="131" t="str">
        <f>VLOOKUP(E96,'LISTADO ATM'!$A$2:$C$898,3,0)</f>
        <v>DISTRITO NACIONAL</v>
      </c>
      <c r="B96" s="124" t="s">
        <v>2614</v>
      </c>
      <c r="C96" s="133">
        <v>44347.847083333334</v>
      </c>
      <c r="D96" s="133" t="s">
        <v>2449</v>
      </c>
      <c r="E96" s="121">
        <v>684</v>
      </c>
      <c r="F96" s="131" t="str">
        <f>VLOOKUP(E96,VIP!$A$2:$O13609,2,0)</f>
        <v>DRBR684</v>
      </c>
      <c r="G96" s="131" t="str">
        <f>VLOOKUP(E96,'LISTADO ATM'!$A$2:$B$897,2,0)</f>
        <v>ATM Estación Texaco Prolongación 27 Febrero</v>
      </c>
      <c r="H96" s="131" t="str">
        <f>VLOOKUP(E96,VIP!$A$2:$O18472,7,FALSE)</f>
        <v>NO</v>
      </c>
      <c r="I96" s="131" t="str">
        <f>VLOOKUP(E96,VIP!$A$2:$O10437,8,FALSE)</f>
        <v>NO</v>
      </c>
      <c r="J96" s="131" t="str">
        <f>VLOOKUP(E96,VIP!$A$2:$O10387,8,FALSE)</f>
        <v>NO</v>
      </c>
      <c r="K96" s="131" t="str">
        <f>VLOOKUP(E96,VIP!$A$2:$O13961,6,0)</f>
        <v>NO</v>
      </c>
      <c r="L96" s="141" t="s">
        <v>2442</v>
      </c>
      <c r="M96" s="132" t="s">
        <v>2446</v>
      </c>
      <c r="N96" s="132" t="s">
        <v>2453</v>
      </c>
      <c r="O96" s="131" t="s">
        <v>2454</v>
      </c>
      <c r="P96" s="131"/>
      <c r="Q96" s="140" t="s">
        <v>2442</v>
      </c>
      <c r="R96" s="93"/>
      <c r="T96" s="45"/>
      <c r="U96" s="87"/>
      <c r="V96" s="87"/>
      <c r="W96" s="87"/>
      <c r="X96" s="89"/>
      <c r="Y96" s="75"/>
    </row>
    <row r="97" spans="1:25" ht="18" x14ac:dyDescent="0.25">
      <c r="A97" s="131" t="str">
        <f>VLOOKUP(E97,'LISTADO ATM'!$A$2:$C$898,3,0)</f>
        <v>DISTRITO NACIONAL</v>
      </c>
      <c r="B97" s="124" t="s">
        <v>2613</v>
      </c>
      <c r="C97" s="133">
        <v>44347.849432870367</v>
      </c>
      <c r="D97" s="133" t="s">
        <v>2449</v>
      </c>
      <c r="E97" s="121">
        <v>629</v>
      </c>
      <c r="F97" s="131" t="str">
        <f>VLOOKUP(E97,VIP!$A$2:$O13608,2,0)</f>
        <v>DRBR24M</v>
      </c>
      <c r="G97" s="131" t="str">
        <f>VLOOKUP(E97,'LISTADO ATM'!$A$2:$B$897,2,0)</f>
        <v xml:space="preserve">ATM Oficina Americana Independencia I </v>
      </c>
      <c r="H97" s="131" t="str">
        <f>VLOOKUP(E97,VIP!$A$2:$O18471,7,FALSE)</f>
        <v>Si</v>
      </c>
      <c r="I97" s="131" t="str">
        <f>VLOOKUP(E97,VIP!$A$2:$O10436,8,FALSE)</f>
        <v>Si</v>
      </c>
      <c r="J97" s="131" t="str">
        <f>VLOOKUP(E97,VIP!$A$2:$O10386,8,FALSE)</f>
        <v>Si</v>
      </c>
      <c r="K97" s="131" t="str">
        <f>VLOOKUP(E97,VIP!$A$2:$O13960,6,0)</f>
        <v>SI</v>
      </c>
      <c r="L97" s="141" t="s">
        <v>2418</v>
      </c>
      <c r="M97" s="132" t="s">
        <v>2446</v>
      </c>
      <c r="N97" s="132" t="s">
        <v>2453</v>
      </c>
      <c r="O97" s="131" t="s">
        <v>2454</v>
      </c>
      <c r="P97" s="131"/>
      <c r="Q97" s="140" t="s">
        <v>2418</v>
      </c>
      <c r="R97" s="93"/>
      <c r="T97" s="45"/>
      <c r="U97" s="87"/>
      <c r="V97" s="87"/>
      <c r="W97" s="87"/>
      <c r="X97" s="89"/>
      <c r="Y97" s="75"/>
    </row>
    <row r="98" spans="1:25" ht="18" x14ac:dyDescent="0.25">
      <c r="A98" s="131" t="str">
        <f>VLOOKUP(E98,'LISTADO ATM'!$A$2:$C$898,3,0)</f>
        <v>ESTE</v>
      </c>
      <c r="B98" s="124" t="s">
        <v>2612</v>
      </c>
      <c r="C98" s="133">
        <v>44347.851203703707</v>
      </c>
      <c r="D98" s="133" t="s">
        <v>2449</v>
      </c>
      <c r="E98" s="121">
        <v>824</v>
      </c>
      <c r="F98" s="131" t="str">
        <f>VLOOKUP(E98,VIP!$A$2:$O13607,2,0)</f>
        <v>DRBR824</v>
      </c>
      <c r="G98" s="131" t="str">
        <f>VLOOKUP(E98,'LISTADO ATM'!$A$2:$B$897,2,0)</f>
        <v xml:space="preserve">ATM Multiplaza (Higuey) </v>
      </c>
      <c r="H98" s="131" t="str">
        <f>VLOOKUP(E98,VIP!$A$2:$O18470,7,FALSE)</f>
        <v>Si</v>
      </c>
      <c r="I98" s="131" t="str">
        <f>VLOOKUP(E98,VIP!$A$2:$O10435,8,FALSE)</f>
        <v>Si</v>
      </c>
      <c r="J98" s="131" t="str">
        <f>VLOOKUP(E98,VIP!$A$2:$O10385,8,FALSE)</f>
        <v>Si</v>
      </c>
      <c r="K98" s="131" t="str">
        <f>VLOOKUP(E98,VIP!$A$2:$O13959,6,0)</f>
        <v>NO</v>
      </c>
      <c r="L98" s="141" t="s">
        <v>2418</v>
      </c>
      <c r="M98" s="132" t="s">
        <v>2446</v>
      </c>
      <c r="N98" s="132" t="s">
        <v>2453</v>
      </c>
      <c r="O98" s="131" t="s">
        <v>2454</v>
      </c>
      <c r="P98" s="131"/>
      <c r="Q98" s="140" t="s">
        <v>2418</v>
      </c>
      <c r="R98" s="93"/>
      <c r="T98" s="45"/>
      <c r="U98" s="87"/>
      <c r="V98" s="87"/>
      <c r="W98" s="87"/>
      <c r="X98" s="89"/>
      <c r="Y98" s="75"/>
    </row>
    <row r="99" spans="1:25" ht="18" x14ac:dyDescent="0.25">
      <c r="A99" s="131" t="str">
        <f>VLOOKUP(E99,'LISTADO ATM'!$A$2:$C$898,3,0)</f>
        <v>NORTE</v>
      </c>
      <c r="B99" s="124" t="s">
        <v>2611</v>
      </c>
      <c r="C99" s="133">
        <v>44347.853125000001</v>
      </c>
      <c r="D99" s="133" t="s">
        <v>2556</v>
      </c>
      <c r="E99" s="121">
        <v>956</v>
      </c>
      <c r="F99" s="131" t="str">
        <f>VLOOKUP(E99,VIP!$A$2:$O13606,2,0)</f>
        <v>DRBR956</v>
      </c>
      <c r="G99" s="131" t="str">
        <f>VLOOKUP(E99,'LISTADO ATM'!$A$2:$B$897,2,0)</f>
        <v xml:space="preserve">ATM Autoservicio El Jaya (SFM) </v>
      </c>
      <c r="H99" s="131" t="str">
        <f>VLOOKUP(E99,VIP!$A$2:$O18469,7,FALSE)</f>
        <v>Si</v>
      </c>
      <c r="I99" s="131" t="str">
        <f>VLOOKUP(E99,VIP!$A$2:$O10434,8,FALSE)</f>
        <v>Si</v>
      </c>
      <c r="J99" s="131" t="str">
        <f>VLOOKUP(E99,VIP!$A$2:$O10384,8,FALSE)</f>
        <v>Si</v>
      </c>
      <c r="K99" s="131" t="str">
        <f>VLOOKUP(E99,VIP!$A$2:$O13958,6,0)</f>
        <v>NO</v>
      </c>
      <c r="L99" s="141" t="s">
        <v>2418</v>
      </c>
      <c r="M99" s="132" t="s">
        <v>2446</v>
      </c>
      <c r="N99" s="132" t="s">
        <v>2453</v>
      </c>
      <c r="O99" s="131" t="s">
        <v>2555</v>
      </c>
      <c r="P99" s="131"/>
      <c r="Q99" s="140" t="s">
        <v>2418</v>
      </c>
      <c r="R99" s="93"/>
      <c r="T99" s="45"/>
      <c r="U99" s="87"/>
      <c r="V99" s="87"/>
      <c r="W99" s="87"/>
      <c r="X99" s="89"/>
      <c r="Y99" s="75"/>
    </row>
    <row r="100" spans="1:25" ht="18" x14ac:dyDescent="0.25">
      <c r="A100" s="131" t="str">
        <f>VLOOKUP(E100,'LISTADO ATM'!$A$2:$C$898,3,0)</f>
        <v>NORTE</v>
      </c>
      <c r="B100" s="124" t="s">
        <v>2610</v>
      </c>
      <c r="C100" s="133">
        <v>44347.855347222219</v>
      </c>
      <c r="D100" s="133" t="s">
        <v>2556</v>
      </c>
      <c r="E100" s="121">
        <v>198</v>
      </c>
      <c r="F100" s="131" t="str">
        <f>VLOOKUP(E100,VIP!$A$2:$O13605,2,0)</f>
        <v>DRBR198</v>
      </c>
      <c r="G100" s="131" t="str">
        <f>VLOOKUP(E100,'LISTADO ATM'!$A$2:$B$897,2,0)</f>
        <v xml:space="preserve">ATM Almacenes El Encanto  (Santiago) </v>
      </c>
      <c r="H100" s="131" t="str">
        <f>VLOOKUP(E100,VIP!$A$2:$O18468,7,FALSE)</f>
        <v>NO</v>
      </c>
      <c r="I100" s="131" t="str">
        <f>VLOOKUP(E100,VIP!$A$2:$O10433,8,FALSE)</f>
        <v>NO</v>
      </c>
      <c r="J100" s="131" t="str">
        <f>VLOOKUP(E100,VIP!$A$2:$O10383,8,FALSE)</f>
        <v>NO</v>
      </c>
      <c r="K100" s="131" t="str">
        <f>VLOOKUP(E100,VIP!$A$2:$O13957,6,0)</f>
        <v>NO</v>
      </c>
      <c r="L100" s="141" t="s">
        <v>2418</v>
      </c>
      <c r="M100" s="132" t="s">
        <v>2446</v>
      </c>
      <c r="N100" s="132" t="s">
        <v>2453</v>
      </c>
      <c r="O100" s="131" t="s">
        <v>2555</v>
      </c>
      <c r="P100" s="131"/>
      <c r="Q100" s="140" t="s">
        <v>2418</v>
      </c>
      <c r="R100" s="93"/>
      <c r="T100" s="45"/>
      <c r="U100" s="87"/>
      <c r="V100" s="87"/>
      <c r="W100" s="87"/>
      <c r="X100" s="89"/>
      <c r="Y100" s="75"/>
    </row>
    <row r="101" spans="1:25" ht="18" x14ac:dyDescent="0.25">
      <c r="A101" s="131" t="str">
        <f>VLOOKUP(E101,'LISTADO ATM'!$A$2:$C$898,3,0)</f>
        <v>NORTE</v>
      </c>
      <c r="B101" s="124" t="s">
        <v>2609</v>
      </c>
      <c r="C101" s="133">
        <v>44347.857210648152</v>
      </c>
      <c r="D101" s="133" t="s">
        <v>2470</v>
      </c>
      <c r="E101" s="121">
        <v>645</v>
      </c>
      <c r="F101" s="131" t="str">
        <f>VLOOKUP(E101,VIP!$A$2:$O13604,2,0)</f>
        <v>DRBR329</v>
      </c>
      <c r="G101" s="131" t="str">
        <f>VLOOKUP(E101,'LISTADO ATM'!$A$2:$B$897,2,0)</f>
        <v xml:space="preserve">ATM UNP Cabrera </v>
      </c>
      <c r="H101" s="131" t="str">
        <f>VLOOKUP(E101,VIP!$A$2:$O18467,7,FALSE)</f>
        <v>Si</v>
      </c>
      <c r="I101" s="131" t="str">
        <f>VLOOKUP(E101,VIP!$A$2:$O10432,8,FALSE)</f>
        <v>Si</v>
      </c>
      <c r="J101" s="131" t="str">
        <f>VLOOKUP(E101,VIP!$A$2:$O10382,8,FALSE)</f>
        <v>Si</v>
      </c>
      <c r="K101" s="131" t="str">
        <f>VLOOKUP(E101,VIP!$A$2:$O13956,6,0)</f>
        <v>NO</v>
      </c>
      <c r="L101" s="141" t="s">
        <v>2418</v>
      </c>
      <c r="M101" s="132" t="s">
        <v>2446</v>
      </c>
      <c r="N101" s="132" t="s">
        <v>2453</v>
      </c>
      <c r="O101" s="131" t="s">
        <v>2554</v>
      </c>
      <c r="P101" s="131"/>
      <c r="Q101" s="140" t="s">
        <v>2418</v>
      </c>
      <c r="R101" s="93"/>
      <c r="T101" s="45"/>
      <c r="U101" s="87"/>
      <c r="V101" s="87"/>
      <c r="W101" s="87"/>
      <c r="X101" s="89"/>
      <c r="Y101" s="75"/>
    </row>
    <row r="102" spans="1:25" ht="18" x14ac:dyDescent="0.25">
      <c r="A102" s="131" t="str">
        <f>VLOOKUP(E102,'LISTADO ATM'!$A$2:$C$898,3,0)</f>
        <v>DISTRITO NACIONAL</v>
      </c>
      <c r="B102" s="124" t="s">
        <v>2608</v>
      </c>
      <c r="C102" s="133">
        <v>44347.860277777778</v>
      </c>
      <c r="D102" s="133" t="s">
        <v>2449</v>
      </c>
      <c r="E102" s="121">
        <v>541</v>
      </c>
      <c r="F102" s="131" t="str">
        <f>VLOOKUP(E102,VIP!$A$2:$O13603,2,0)</f>
        <v>DRBR541</v>
      </c>
      <c r="G102" s="131" t="str">
        <f>VLOOKUP(E102,'LISTADO ATM'!$A$2:$B$897,2,0)</f>
        <v xml:space="preserve">ATM Oficina Sambil II </v>
      </c>
      <c r="H102" s="131" t="str">
        <f>VLOOKUP(E102,VIP!$A$2:$O18466,7,FALSE)</f>
        <v>Si</v>
      </c>
      <c r="I102" s="131" t="str">
        <f>VLOOKUP(E102,VIP!$A$2:$O10431,8,FALSE)</f>
        <v>Si</v>
      </c>
      <c r="J102" s="131" t="str">
        <f>VLOOKUP(E102,VIP!$A$2:$O10381,8,FALSE)</f>
        <v>Si</v>
      </c>
      <c r="K102" s="131" t="str">
        <f>VLOOKUP(E102,VIP!$A$2:$O13955,6,0)</f>
        <v>SI</v>
      </c>
      <c r="L102" s="141" t="s">
        <v>2418</v>
      </c>
      <c r="M102" s="132" t="s">
        <v>2446</v>
      </c>
      <c r="N102" s="132" t="s">
        <v>2453</v>
      </c>
      <c r="O102" s="131" t="s">
        <v>2454</v>
      </c>
      <c r="P102" s="131"/>
      <c r="Q102" s="140" t="s">
        <v>2418</v>
      </c>
      <c r="R102" s="93"/>
      <c r="T102" s="45"/>
      <c r="U102" s="87"/>
      <c r="V102" s="87"/>
      <c r="W102" s="87"/>
      <c r="X102" s="89"/>
      <c r="Y102" s="75"/>
    </row>
    <row r="103" spans="1:25" ht="18" x14ac:dyDescent="0.25">
      <c r="A103" s="131" t="str">
        <f>VLOOKUP(E103,'LISTADO ATM'!$A$2:$C$898,3,0)</f>
        <v>DISTRITO NACIONAL</v>
      </c>
      <c r="B103" s="124" t="s">
        <v>2607</v>
      </c>
      <c r="C103" s="133">
        <v>44347.862638888888</v>
      </c>
      <c r="D103" s="133" t="s">
        <v>2470</v>
      </c>
      <c r="E103" s="121">
        <v>234</v>
      </c>
      <c r="F103" s="131" t="str">
        <f>VLOOKUP(E103,VIP!$A$2:$O13602,2,0)</f>
        <v>DRBR234</v>
      </c>
      <c r="G103" s="131" t="str">
        <f>VLOOKUP(E103,'LISTADO ATM'!$A$2:$B$897,2,0)</f>
        <v xml:space="preserve">ATM Oficina Boca Chica I </v>
      </c>
      <c r="H103" s="131" t="str">
        <f>VLOOKUP(E103,VIP!$A$2:$O18465,7,FALSE)</f>
        <v>Si</v>
      </c>
      <c r="I103" s="131" t="str">
        <f>VLOOKUP(E103,VIP!$A$2:$O10430,8,FALSE)</f>
        <v>Si</v>
      </c>
      <c r="J103" s="131" t="str">
        <f>VLOOKUP(E103,VIP!$A$2:$O10380,8,FALSE)</f>
        <v>Si</v>
      </c>
      <c r="K103" s="131" t="str">
        <f>VLOOKUP(E103,VIP!$A$2:$O13954,6,0)</f>
        <v>NO</v>
      </c>
      <c r="L103" s="141" t="s">
        <v>2418</v>
      </c>
      <c r="M103" s="132" t="s">
        <v>2446</v>
      </c>
      <c r="N103" s="132" t="s">
        <v>2453</v>
      </c>
      <c r="O103" s="131" t="s">
        <v>2554</v>
      </c>
      <c r="P103" s="131"/>
      <c r="Q103" s="140" t="s">
        <v>2418</v>
      </c>
      <c r="R103" s="93"/>
      <c r="T103" s="45"/>
      <c r="U103" s="87"/>
      <c r="V103" s="87"/>
      <c r="W103" s="87"/>
      <c r="X103" s="89"/>
      <c r="Y103" s="75"/>
    </row>
    <row r="104" spans="1:25" ht="18" x14ac:dyDescent="0.25">
      <c r="A104" s="131" t="str">
        <f>VLOOKUP(E104,'LISTADO ATM'!$A$2:$C$898,3,0)</f>
        <v>NORTE</v>
      </c>
      <c r="B104" s="124" t="s">
        <v>2606</v>
      </c>
      <c r="C104" s="133">
        <v>44347.865127314813</v>
      </c>
      <c r="D104" s="133" t="s">
        <v>2470</v>
      </c>
      <c r="E104" s="121">
        <v>736</v>
      </c>
      <c r="F104" s="131" t="str">
        <f>VLOOKUP(E104,VIP!$A$2:$O13601,2,0)</f>
        <v>DRBR071</v>
      </c>
      <c r="G104" s="131" t="str">
        <f>VLOOKUP(E104,'LISTADO ATM'!$A$2:$B$897,2,0)</f>
        <v xml:space="preserve">ATM Oficina Puerto Plata I </v>
      </c>
      <c r="H104" s="131" t="str">
        <f>VLOOKUP(E104,VIP!$A$2:$O18464,7,FALSE)</f>
        <v>Si</v>
      </c>
      <c r="I104" s="131" t="str">
        <f>VLOOKUP(E104,VIP!$A$2:$O10429,8,FALSE)</f>
        <v>Si</v>
      </c>
      <c r="J104" s="131" t="str">
        <f>VLOOKUP(E104,VIP!$A$2:$O10379,8,FALSE)</f>
        <v>Si</v>
      </c>
      <c r="K104" s="131" t="str">
        <f>VLOOKUP(E104,VIP!$A$2:$O13953,6,0)</f>
        <v>SI</v>
      </c>
      <c r="L104" s="141" t="s">
        <v>2442</v>
      </c>
      <c r="M104" s="132" t="s">
        <v>2446</v>
      </c>
      <c r="N104" s="132" t="s">
        <v>2453</v>
      </c>
      <c r="O104" s="131" t="s">
        <v>2554</v>
      </c>
      <c r="P104" s="131"/>
      <c r="Q104" s="140" t="s">
        <v>2442</v>
      </c>
      <c r="R104" s="93"/>
      <c r="T104" s="45"/>
      <c r="U104" s="87"/>
      <c r="V104" s="87"/>
      <c r="W104" s="87"/>
      <c r="X104" s="89"/>
      <c r="Y104" s="75"/>
    </row>
    <row r="105" spans="1:25" ht="18" x14ac:dyDescent="0.25">
      <c r="A105" s="131" t="str">
        <f>VLOOKUP(E105,'LISTADO ATM'!$A$2:$C$898,3,0)</f>
        <v>DISTRITO NACIONAL</v>
      </c>
      <c r="B105" s="124" t="s">
        <v>2605</v>
      </c>
      <c r="C105" s="133">
        <v>44347.868020833332</v>
      </c>
      <c r="D105" s="133" t="s">
        <v>2449</v>
      </c>
      <c r="E105" s="121">
        <v>363</v>
      </c>
      <c r="F105" s="131" t="str">
        <f>VLOOKUP(E105,VIP!$A$2:$O13600,2,0)</f>
        <v>DRBR363</v>
      </c>
      <c r="G105" s="131" t="str">
        <f>VLOOKUP(E105,'LISTADO ATM'!$A$2:$B$897,2,0)</f>
        <v>ATM Sirena Villa Mella</v>
      </c>
      <c r="H105" s="131" t="str">
        <f>VLOOKUP(E105,VIP!$A$2:$O18463,7,FALSE)</f>
        <v>N/A</v>
      </c>
      <c r="I105" s="131" t="str">
        <f>VLOOKUP(E105,VIP!$A$2:$O10428,8,FALSE)</f>
        <v>N/A</v>
      </c>
      <c r="J105" s="131" t="str">
        <f>VLOOKUP(E105,VIP!$A$2:$O10378,8,FALSE)</f>
        <v>N/A</v>
      </c>
      <c r="K105" s="131" t="str">
        <f>VLOOKUP(E105,VIP!$A$2:$O13952,6,0)</f>
        <v>N/A</v>
      </c>
      <c r="L105" s="141" t="s">
        <v>2418</v>
      </c>
      <c r="M105" s="132" t="s">
        <v>2446</v>
      </c>
      <c r="N105" s="132" t="s">
        <v>2453</v>
      </c>
      <c r="O105" s="131" t="s">
        <v>2454</v>
      </c>
      <c r="P105" s="131"/>
      <c r="Q105" s="140" t="s">
        <v>2418</v>
      </c>
      <c r="R105" s="93"/>
      <c r="T105" s="45"/>
      <c r="U105" s="87"/>
      <c r="V105" s="87"/>
      <c r="W105" s="87"/>
      <c r="X105" s="89"/>
      <c r="Y105" s="75"/>
    </row>
    <row r="106" spans="1:25" ht="18" x14ac:dyDescent="0.25">
      <c r="A106" s="131" t="str">
        <f>VLOOKUP(E106,'LISTADO ATM'!$A$2:$C$898,3,0)</f>
        <v>DISTRITO NACIONAL</v>
      </c>
      <c r="B106" s="124" t="s">
        <v>2604</v>
      </c>
      <c r="C106" s="133">
        <v>44347.868981481479</v>
      </c>
      <c r="D106" s="133" t="s">
        <v>2449</v>
      </c>
      <c r="E106" s="121">
        <v>896</v>
      </c>
      <c r="F106" s="131" t="str">
        <f>VLOOKUP(E106,VIP!$A$2:$O13599,2,0)</f>
        <v>DRBR896</v>
      </c>
      <c r="G106" s="131" t="str">
        <f>VLOOKUP(E106,'LISTADO ATM'!$A$2:$B$897,2,0)</f>
        <v xml:space="preserve">ATM Campamento Militar 16 de Agosto I </v>
      </c>
      <c r="H106" s="131" t="str">
        <f>VLOOKUP(E106,VIP!$A$2:$O18462,7,FALSE)</f>
        <v>Si</v>
      </c>
      <c r="I106" s="131" t="str">
        <f>VLOOKUP(E106,VIP!$A$2:$O10427,8,FALSE)</f>
        <v>Si</v>
      </c>
      <c r="J106" s="131" t="str">
        <f>VLOOKUP(E106,VIP!$A$2:$O10377,8,FALSE)</f>
        <v>Si</v>
      </c>
      <c r="K106" s="131" t="str">
        <f>VLOOKUP(E106,VIP!$A$2:$O13951,6,0)</f>
        <v>NO</v>
      </c>
      <c r="L106" s="141" t="s">
        <v>2442</v>
      </c>
      <c r="M106" s="132" t="s">
        <v>2446</v>
      </c>
      <c r="N106" s="132" t="s">
        <v>2453</v>
      </c>
      <c r="O106" s="131" t="s">
        <v>2454</v>
      </c>
      <c r="P106" s="131"/>
      <c r="Q106" s="140" t="s">
        <v>2442</v>
      </c>
      <c r="R106" s="93"/>
      <c r="T106" s="45"/>
      <c r="U106" s="87"/>
      <c r="V106" s="87"/>
      <c r="W106" s="87"/>
      <c r="X106" s="89"/>
      <c r="Y106" s="75"/>
    </row>
    <row r="107" spans="1:25" ht="18" x14ac:dyDescent="0.25">
      <c r="A107" s="131" t="str">
        <f>VLOOKUP(E107,'LISTADO ATM'!$A$2:$C$898,3,0)</f>
        <v>NORTE</v>
      </c>
      <c r="B107" s="124" t="s">
        <v>2603</v>
      </c>
      <c r="C107" s="133">
        <v>44347.873622685183</v>
      </c>
      <c r="D107" s="133" t="s">
        <v>2556</v>
      </c>
      <c r="E107" s="121">
        <v>853</v>
      </c>
      <c r="F107" s="131" t="str">
        <f>VLOOKUP(E107,VIP!$A$2:$O13598,2,0)</f>
        <v>DRBR853</v>
      </c>
      <c r="G107" s="131" t="str">
        <f>VLOOKUP(E107,'LISTADO ATM'!$A$2:$B$897,2,0)</f>
        <v xml:space="preserve">ATM Inversiones JF Group (Shell Canabacoa) </v>
      </c>
      <c r="H107" s="131" t="str">
        <f>VLOOKUP(E107,VIP!$A$2:$O18461,7,FALSE)</f>
        <v>Si</v>
      </c>
      <c r="I107" s="131" t="str">
        <f>VLOOKUP(E107,VIP!$A$2:$O10426,8,FALSE)</f>
        <v>Si</v>
      </c>
      <c r="J107" s="131" t="str">
        <f>VLOOKUP(E107,VIP!$A$2:$O10376,8,FALSE)</f>
        <v>Si</v>
      </c>
      <c r="K107" s="131" t="str">
        <f>VLOOKUP(E107,VIP!$A$2:$O13950,6,0)</f>
        <v>NO</v>
      </c>
      <c r="L107" s="141" t="s">
        <v>2442</v>
      </c>
      <c r="M107" s="132" t="s">
        <v>2446</v>
      </c>
      <c r="N107" s="132" t="s">
        <v>2453</v>
      </c>
      <c r="O107" s="131" t="s">
        <v>2555</v>
      </c>
      <c r="P107" s="131"/>
      <c r="Q107" s="140" t="s">
        <v>2442</v>
      </c>
      <c r="R107" s="93"/>
      <c r="T107" s="45"/>
      <c r="U107" s="87"/>
      <c r="V107" s="87"/>
      <c r="W107" s="87"/>
      <c r="X107" s="89"/>
      <c r="Y107" s="75"/>
    </row>
    <row r="108" spans="1:25" ht="18" x14ac:dyDescent="0.25">
      <c r="A108" s="131" t="str">
        <f>VLOOKUP(E108,'LISTADO ATM'!$A$2:$C$898,3,0)</f>
        <v>DISTRITO NACIONAL</v>
      </c>
      <c r="B108" s="124" t="s">
        <v>2602</v>
      </c>
      <c r="C108" s="133">
        <v>44347.87773148148</v>
      </c>
      <c r="D108" s="133" t="s">
        <v>2470</v>
      </c>
      <c r="E108" s="121">
        <v>527</v>
      </c>
      <c r="F108" s="131" t="str">
        <f>VLOOKUP(E108,VIP!$A$2:$O13597,2,0)</f>
        <v>DRBR527</v>
      </c>
      <c r="G108" s="131" t="str">
        <f>VLOOKUP(E108,'LISTADO ATM'!$A$2:$B$897,2,0)</f>
        <v>ATM Oficina Zona Oriental II</v>
      </c>
      <c r="H108" s="131" t="str">
        <f>VLOOKUP(E108,VIP!$A$2:$O18460,7,FALSE)</f>
        <v>Si</v>
      </c>
      <c r="I108" s="131" t="str">
        <f>VLOOKUP(E108,VIP!$A$2:$O10425,8,FALSE)</f>
        <v>Si</v>
      </c>
      <c r="J108" s="131" t="str">
        <f>VLOOKUP(E108,VIP!$A$2:$O10375,8,FALSE)</f>
        <v>Si</v>
      </c>
      <c r="K108" s="131" t="str">
        <f>VLOOKUP(E108,VIP!$A$2:$O13949,6,0)</f>
        <v>SI</v>
      </c>
      <c r="L108" s="141" t="s">
        <v>2418</v>
      </c>
      <c r="M108" s="132" t="s">
        <v>2446</v>
      </c>
      <c r="N108" s="132" t="s">
        <v>2453</v>
      </c>
      <c r="O108" s="131" t="s">
        <v>2554</v>
      </c>
      <c r="P108" s="131"/>
      <c r="Q108" s="140" t="s">
        <v>2418</v>
      </c>
      <c r="R108" s="93"/>
      <c r="T108" s="45"/>
      <c r="U108" s="87"/>
      <c r="V108" s="87"/>
      <c r="W108" s="87"/>
      <c r="X108" s="89"/>
      <c r="Y108" s="75"/>
    </row>
    <row r="109" spans="1:25" ht="18" x14ac:dyDescent="0.25">
      <c r="A109" s="131" t="str">
        <f>VLOOKUP(E109,'LISTADO ATM'!$A$2:$C$898,3,0)</f>
        <v>NORTE</v>
      </c>
      <c r="B109" s="124" t="s">
        <v>2601</v>
      </c>
      <c r="C109" s="133">
        <v>44347.880208333336</v>
      </c>
      <c r="D109" s="133" t="s">
        <v>2181</v>
      </c>
      <c r="E109" s="121">
        <v>501</v>
      </c>
      <c r="F109" s="131" t="str">
        <f>VLOOKUP(E109,VIP!$A$2:$O13596,2,0)</f>
        <v>DRBR501</v>
      </c>
      <c r="G109" s="131" t="str">
        <f>VLOOKUP(E109,'LISTADO ATM'!$A$2:$B$897,2,0)</f>
        <v xml:space="preserve">ATM UNP La Canela </v>
      </c>
      <c r="H109" s="131" t="str">
        <f>VLOOKUP(E109,VIP!$A$2:$O18459,7,FALSE)</f>
        <v>Si</v>
      </c>
      <c r="I109" s="131" t="str">
        <f>VLOOKUP(E109,VIP!$A$2:$O10424,8,FALSE)</f>
        <v>Si</v>
      </c>
      <c r="J109" s="131" t="str">
        <f>VLOOKUP(E109,VIP!$A$2:$O10374,8,FALSE)</f>
        <v>Si</v>
      </c>
      <c r="K109" s="131" t="str">
        <f>VLOOKUP(E109,VIP!$A$2:$O13948,6,0)</f>
        <v>NO</v>
      </c>
      <c r="L109" s="141" t="s">
        <v>2219</v>
      </c>
      <c r="M109" s="132" t="s">
        <v>2446</v>
      </c>
      <c r="N109" s="132" t="s">
        <v>2453</v>
      </c>
      <c r="O109" s="131" t="s">
        <v>2550</v>
      </c>
      <c r="P109" s="131"/>
      <c r="Q109" s="140" t="s">
        <v>2219</v>
      </c>
      <c r="R109" s="93"/>
      <c r="T109" s="45"/>
      <c r="U109" s="87"/>
      <c r="V109" s="87"/>
      <c r="W109" s="87"/>
      <c r="X109" s="89"/>
      <c r="Y109" s="75"/>
    </row>
    <row r="110" spans="1:25" ht="18" x14ac:dyDescent="0.25">
      <c r="A110" s="131" t="str">
        <f>VLOOKUP(E110,'LISTADO ATM'!$A$2:$C$898,3,0)</f>
        <v>NORTE</v>
      </c>
      <c r="B110" s="124" t="s">
        <v>2600</v>
      </c>
      <c r="C110" s="133">
        <v>44347.892569444448</v>
      </c>
      <c r="D110" s="133" t="s">
        <v>2470</v>
      </c>
      <c r="E110" s="121">
        <v>181</v>
      </c>
      <c r="F110" s="131" t="str">
        <f>VLOOKUP(E110,VIP!$A$2:$O13595,2,0)</f>
        <v>DRBR181</v>
      </c>
      <c r="G110" s="131" t="str">
        <f>VLOOKUP(E110,'LISTADO ATM'!$A$2:$B$897,2,0)</f>
        <v xml:space="preserve">ATM Oficina Sabaneta </v>
      </c>
      <c r="H110" s="131" t="str">
        <f>VLOOKUP(E110,VIP!$A$2:$O18458,7,FALSE)</f>
        <v>Si</v>
      </c>
      <c r="I110" s="131" t="str">
        <f>VLOOKUP(E110,VIP!$A$2:$O10423,8,FALSE)</f>
        <v>Si</v>
      </c>
      <c r="J110" s="131" t="str">
        <f>VLOOKUP(E110,VIP!$A$2:$O10373,8,FALSE)</f>
        <v>Si</v>
      </c>
      <c r="K110" s="131" t="str">
        <f>VLOOKUP(E110,VIP!$A$2:$O13947,6,0)</f>
        <v>SI</v>
      </c>
      <c r="L110" s="141" t="s">
        <v>2442</v>
      </c>
      <c r="M110" s="132" t="s">
        <v>2446</v>
      </c>
      <c r="N110" s="132" t="s">
        <v>2453</v>
      </c>
      <c r="O110" s="131" t="s">
        <v>2554</v>
      </c>
      <c r="P110" s="131"/>
      <c r="Q110" s="140" t="s">
        <v>2442</v>
      </c>
      <c r="R110" s="93"/>
      <c r="T110" s="45"/>
      <c r="U110" s="87"/>
      <c r="V110" s="87"/>
      <c r="W110" s="87"/>
      <c r="X110" s="89"/>
      <c r="Y110" s="75"/>
    </row>
    <row r="111" spans="1:25" ht="18" x14ac:dyDescent="0.25">
      <c r="A111" s="131" t="str">
        <f>VLOOKUP(E111,'LISTADO ATM'!$A$2:$C$898,3,0)</f>
        <v>NORTE</v>
      </c>
      <c r="B111" s="124" t="s">
        <v>2599</v>
      </c>
      <c r="C111" s="133">
        <v>44347.894618055558</v>
      </c>
      <c r="D111" s="133" t="s">
        <v>2556</v>
      </c>
      <c r="E111" s="121">
        <v>941</v>
      </c>
      <c r="F111" s="131" t="str">
        <f>VLOOKUP(E111,VIP!$A$2:$O13594,2,0)</f>
        <v>DRBR941</v>
      </c>
      <c r="G111" s="131" t="str">
        <f>VLOOKUP(E111,'LISTADO ATM'!$A$2:$B$897,2,0)</f>
        <v xml:space="preserve">ATM Estación Next (Puerto Plata) </v>
      </c>
      <c r="H111" s="131" t="str">
        <f>VLOOKUP(E111,VIP!$A$2:$O18457,7,FALSE)</f>
        <v>Si</v>
      </c>
      <c r="I111" s="131" t="str">
        <f>VLOOKUP(E111,VIP!$A$2:$O10422,8,FALSE)</f>
        <v>Si</v>
      </c>
      <c r="J111" s="131" t="str">
        <f>VLOOKUP(E111,VIP!$A$2:$O10372,8,FALSE)</f>
        <v>Si</v>
      </c>
      <c r="K111" s="131" t="str">
        <f>VLOOKUP(E111,VIP!$A$2:$O13946,6,0)</f>
        <v>NO</v>
      </c>
      <c r="L111" s="141" t="s">
        <v>2418</v>
      </c>
      <c r="M111" s="132" t="s">
        <v>2446</v>
      </c>
      <c r="N111" s="132" t="s">
        <v>2453</v>
      </c>
      <c r="O111" s="131" t="s">
        <v>2555</v>
      </c>
      <c r="P111" s="131"/>
      <c r="Q111" s="140" t="s">
        <v>2418</v>
      </c>
      <c r="R111" s="93"/>
      <c r="T111" s="45"/>
      <c r="U111" s="87"/>
      <c r="V111" s="87"/>
      <c r="W111" s="87"/>
      <c r="X111" s="89"/>
      <c r="Y111" s="75"/>
    </row>
    <row r="112" spans="1:25" ht="18" x14ac:dyDescent="0.25">
      <c r="A112" s="131" t="str">
        <f>VLOOKUP(E112,'LISTADO ATM'!$A$2:$C$898,3,0)</f>
        <v>DISTRITO NACIONAL</v>
      </c>
      <c r="B112" s="124">
        <v>3335905612</v>
      </c>
      <c r="C112" s="133">
        <v>44347.912997685184</v>
      </c>
      <c r="D112" s="133" t="s">
        <v>2180</v>
      </c>
      <c r="E112" s="121">
        <v>85</v>
      </c>
      <c r="F112" s="131" t="str">
        <f>VLOOKUP(E112,VIP!$A$2:$O13593,2,0)</f>
        <v>DRBR085</v>
      </c>
      <c r="G112" s="131" t="str">
        <f>VLOOKUP(E112,'LISTADO ATM'!$A$2:$B$897,2,0)</f>
        <v xml:space="preserve">ATM Oficina San Isidro (Fuerza Aérea) </v>
      </c>
      <c r="H112" s="131" t="str">
        <f>VLOOKUP(E112,VIP!$A$2:$O18456,7,FALSE)</f>
        <v>Si</v>
      </c>
      <c r="I112" s="131" t="str">
        <f>VLOOKUP(E112,VIP!$A$2:$O10421,8,FALSE)</f>
        <v>Si</v>
      </c>
      <c r="J112" s="131" t="str">
        <f>VLOOKUP(E112,VIP!$A$2:$O10371,8,FALSE)</f>
        <v>Si</v>
      </c>
      <c r="K112" s="131" t="str">
        <f>VLOOKUP(E112,VIP!$A$2:$O13945,6,0)</f>
        <v>NO</v>
      </c>
      <c r="L112" s="141" t="s">
        <v>2466</v>
      </c>
      <c r="M112" s="132" t="s">
        <v>2446</v>
      </c>
      <c r="N112" s="132" t="s">
        <v>2453</v>
      </c>
      <c r="O112" s="131" t="s">
        <v>2455</v>
      </c>
      <c r="P112" s="131"/>
      <c r="Q112" s="140" t="s">
        <v>2466</v>
      </c>
      <c r="R112" s="87"/>
      <c r="S112" s="89"/>
      <c r="T112" s="75"/>
    </row>
    <row r="113" spans="1:17" ht="18" x14ac:dyDescent="0.25">
      <c r="A113" s="131" t="str">
        <f>VLOOKUP(E113,'LISTADO ATM'!$A$2:$C$898,3,0)</f>
        <v>ESTE</v>
      </c>
      <c r="B113" s="124" t="s">
        <v>2621</v>
      </c>
      <c r="C113" s="133">
        <v>44347.976388888892</v>
      </c>
      <c r="D113" s="133" t="s">
        <v>2180</v>
      </c>
      <c r="E113" s="121">
        <v>399</v>
      </c>
      <c r="F113" s="131" t="str">
        <f>VLOOKUP(E113,VIP!$A$2:$O13618,2,0)</f>
        <v>DRBR399</v>
      </c>
      <c r="G113" s="131" t="str">
        <f>VLOOKUP(E113,'LISTADO ATM'!$A$2:$B$897,2,0)</f>
        <v xml:space="preserve">ATM Oficina La Romana II </v>
      </c>
      <c r="H113" s="131" t="str">
        <f>VLOOKUP(E113,VIP!$A$2:$O18481,7,FALSE)</f>
        <v>Si</v>
      </c>
      <c r="I113" s="131" t="str">
        <f>VLOOKUP(E113,VIP!$A$2:$O10446,8,FALSE)</f>
        <v>Si</v>
      </c>
      <c r="J113" s="131" t="str">
        <f>VLOOKUP(E113,VIP!$A$2:$O10396,8,FALSE)</f>
        <v>Si</v>
      </c>
      <c r="K113" s="131" t="str">
        <f>VLOOKUP(E113,VIP!$A$2:$O13970,6,0)</f>
        <v>NO</v>
      </c>
      <c r="L113" s="141" t="s">
        <v>2219</v>
      </c>
      <c r="M113" s="132" t="s">
        <v>2446</v>
      </c>
      <c r="N113" s="132" t="s">
        <v>2453</v>
      </c>
      <c r="O113" s="131" t="s">
        <v>2455</v>
      </c>
      <c r="P113" s="131"/>
      <c r="Q113" s="140" t="s">
        <v>2219</v>
      </c>
    </row>
    <row r="114" spans="1:17" ht="18" x14ac:dyDescent="0.25">
      <c r="A114" s="131" t="str">
        <f>VLOOKUP(E114,'LISTADO ATM'!$A$2:$C$898,3,0)</f>
        <v>DISTRITO NACIONAL</v>
      </c>
      <c r="B114" s="124" t="s">
        <v>2622</v>
      </c>
      <c r="C114" s="133">
        <v>44347.978472222225</v>
      </c>
      <c r="D114" s="133" t="s">
        <v>2180</v>
      </c>
      <c r="E114" s="121">
        <v>622</v>
      </c>
      <c r="F114" s="131" t="str">
        <f>VLOOKUP(E114,VIP!$A$2:$O13619,2,0)</f>
        <v>DRBR622</v>
      </c>
      <c r="G114" s="131" t="str">
        <f>VLOOKUP(E114,'LISTADO ATM'!$A$2:$B$897,2,0)</f>
        <v xml:space="preserve">ATM Ayuntamiento D.N. </v>
      </c>
      <c r="H114" s="131" t="str">
        <f>VLOOKUP(E114,VIP!$A$2:$O18482,7,FALSE)</f>
        <v>Si</v>
      </c>
      <c r="I114" s="131" t="str">
        <f>VLOOKUP(E114,VIP!$A$2:$O10447,8,FALSE)</f>
        <v>Si</v>
      </c>
      <c r="J114" s="131" t="str">
        <f>VLOOKUP(E114,VIP!$A$2:$O10397,8,FALSE)</f>
        <v>Si</v>
      </c>
      <c r="K114" s="131" t="str">
        <f>VLOOKUP(E114,VIP!$A$2:$O13971,6,0)</f>
        <v>NO</v>
      </c>
      <c r="L114" s="122" t="s">
        <v>2245</v>
      </c>
      <c r="M114" s="132" t="s">
        <v>2446</v>
      </c>
      <c r="N114" s="132" t="s">
        <v>2453</v>
      </c>
      <c r="O114" s="131" t="s">
        <v>2455</v>
      </c>
      <c r="P114" s="131"/>
      <c r="Q114" s="140" t="s">
        <v>2245</v>
      </c>
    </row>
    <row r="115" spans="1:17" ht="18" x14ac:dyDescent="0.25">
      <c r="A115" s="131" t="str">
        <f>VLOOKUP(E115,'LISTADO ATM'!$A$2:$C$898,3,0)</f>
        <v>ESTE</v>
      </c>
      <c r="B115" s="124" t="s">
        <v>2639</v>
      </c>
      <c r="C115" s="133">
        <v>44348.051689814813</v>
      </c>
      <c r="D115" s="133" t="s">
        <v>2180</v>
      </c>
      <c r="E115" s="121">
        <v>213</v>
      </c>
      <c r="F115" s="131" t="str">
        <f>VLOOKUP(E115,VIP!$A$2:$O13630,2,0)</f>
        <v>DRBR213</v>
      </c>
      <c r="G115" s="131" t="str">
        <f>VLOOKUP(E115,'LISTADO ATM'!$A$2:$B$897,2,0)</f>
        <v xml:space="preserve">ATM Almacenes Iberia (La Romana) </v>
      </c>
      <c r="H115" s="131" t="str">
        <f>VLOOKUP(E115,VIP!$A$2:$O18493,7,FALSE)</f>
        <v>Si</v>
      </c>
      <c r="I115" s="131" t="str">
        <f>VLOOKUP(E115,VIP!$A$2:$O10458,8,FALSE)</f>
        <v>Si</v>
      </c>
      <c r="J115" s="131" t="str">
        <f>VLOOKUP(E115,VIP!$A$2:$O10408,8,FALSE)</f>
        <v>Si</v>
      </c>
      <c r="K115" s="131" t="str">
        <f>VLOOKUP(E115,VIP!$A$2:$O13982,6,0)</f>
        <v>NO</v>
      </c>
      <c r="L115" s="122" t="s">
        <v>2245</v>
      </c>
      <c r="M115" s="132" t="s">
        <v>2446</v>
      </c>
      <c r="N115" s="132" t="s">
        <v>2453</v>
      </c>
      <c r="O115" s="131" t="s">
        <v>2455</v>
      </c>
      <c r="P115" s="131"/>
      <c r="Q115" s="140" t="s">
        <v>2245</v>
      </c>
    </row>
    <row r="116" spans="1:17" ht="18" x14ac:dyDescent="0.25">
      <c r="A116" s="131" t="str">
        <f>VLOOKUP(E116,'LISTADO ATM'!$A$2:$C$898,3,0)</f>
        <v>NORTE</v>
      </c>
      <c r="B116" s="124" t="s">
        <v>2638</v>
      </c>
      <c r="C116" s="133">
        <v>44348.052442129629</v>
      </c>
      <c r="D116" s="133" t="s">
        <v>2181</v>
      </c>
      <c r="E116" s="121">
        <v>201</v>
      </c>
      <c r="F116" s="131" t="str">
        <f>VLOOKUP(E116,VIP!$A$2:$O13629,2,0)</f>
        <v>DRBR201</v>
      </c>
      <c r="G116" s="131" t="str">
        <f>VLOOKUP(E116,'LISTADO ATM'!$A$2:$B$897,2,0)</f>
        <v xml:space="preserve">ATM Oficina Mao </v>
      </c>
      <c r="H116" s="131" t="str">
        <f>VLOOKUP(E116,VIP!$A$2:$O18492,7,FALSE)</f>
        <v>Si</v>
      </c>
      <c r="I116" s="131" t="str">
        <f>VLOOKUP(E116,VIP!$A$2:$O10457,8,FALSE)</f>
        <v>Si</v>
      </c>
      <c r="J116" s="131" t="str">
        <f>VLOOKUP(E116,VIP!$A$2:$O10407,8,FALSE)</f>
        <v>Si</v>
      </c>
      <c r="K116" s="131" t="str">
        <f>VLOOKUP(E116,VIP!$A$2:$O13981,6,0)</f>
        <v>SI</v>
      </c>
      <c r="L116" s="122" t="s">
        <v>2245</v>
      </c>
      <c r="M116" s="132" t="s">
        <v>2446</v>
      </c>
      <c r="N116" s="132" t="s">
        <v>2453</v>
      </c>
      <c r="O116" s="131" t="s">
        <v>2553</v>
      </c>
      <c r="P116" s="131"/>
      <c r="Q116" s="140" t="s">
        <v>2245</v>
      </c>
    </row>
    <row r="117" spans="1:17" ht="18" x14ac:dyDescent="0.25">
      <c r="A117" s="131" t="str">
        <f>VLOOKUP(E117,'LISTADO ATM'!$A$2:$C$898,3,0)</f>
        <v>ESTE</v>
      </c>
      <c r="B117" s="124" t="s">
        <v>2637</v>
      </c>
      <c r="C117" s="133">
        <v>44348.053379629629</v>
      </c>
      <c r="D117" s="133" t="s">
        <v>2180</v>
      </c>
      <c r="E117" s="121">
        <v>804</v>
      </c>
      <c r="F117" s="131" t="str">
        <f>VLOOKUP(E117,VIP!$A$2:$O13628,2,0)</f>
        <v>DRBR804</v>
      </c>
      <c r="G117" s="131" t="str">
        <f>VLOOKUP(E117,'LISTADO ATM'!$A$2:$B$897,2,0)</f>
        <v xml:space="preserve">ATM Hotel Be Live Punta Cana (Cabeza de Toro) </v>
      </c>
      <c r="H117" s="131" t="str">
        <f>VLOOKUP(E117,VIP!$A$2:$O18491,7,FALSE)</f>
        <v>Si</v>
      </c>
      <c r="I117" s="131" t="str">
        <f>VLOOKUP(E117,VIP!$A$2:$O10456,8,FALSE)</f>
        <v>Si</v>
      </c>
      <c r="J117" s="131" t="str">
        <f>VLOOKUP(E117,VIP!$A$2:$O10406,8,FALSE)</f>
        <v>Si</v>
      </c>
      <c r="K117" s="131" t="str">
        <f>VLOOKUP(E117,VIP!$A$2:$O13980,6,0)</f>
        <v>NO</v>
      </c>
      <c r="L117" s="122" t="s">
        <v>2245</v>
      </c>
      <c r="M117" s="132" t="s">
        <v>2446</v>
      </c>
      <c r="N117" s="132" t="s">
        <v>2453</v>
      </c>
      <c r="O117" s="131" t="s">
        <v>2455</v>
      </c>
      <c r="P117" s="131"/>
      <c r="Q117" s="140" t="s">
        <v>2245</v>
      </c>
    </row>
    <row r="118" spans="1:17" ht="18" x14ac:dyDescent="0.25">
      <c r="A118" s="131" t="str">
        <f>VLOOKUP(E118,'LISTADO ATM'!$A$2:$C$898,3,0)</f>
        <v>NORTE</v>
      </c>
      <c r="B118" s="124" t="s">
        <v>2636</v>
      </c>
      <c r="C118" s="133">
        <v>44348.212175925924</v>
      </c>
      <c r="D118" s="133" t="s">
        <v>2470</v>
      </c>
      <c r="E118" s="121">
        <v>936</v>
      </c>
      <c r="F118" s="131" t="str">
        <f>VLOOKUP(E118,VIP!$A$2:$O13627,2,0)</f>
        <v>DRBR936</v>
      </c>
      <c r="G118" s="131" t="str">
        <f>VLOOKUP(E118,'LISTADO ATM'!$A$2:$B$897,2,0)</f>
        <v xml:space="preserve">ATM Autobanco Oficina La Vega I </v>
      </c>
      <c r="H118" s="131" t="str">
        <f>VLOOKUP(E118,VIP!$A$2:$O18490,7,FALSE)</f>
        <v>Si</v>
      </c>
      <c r="I118" s="131" t="str">
        <f>VLOOKUP(E118,VIP!$A$2:$O10455,8,FALSE)</f>
        <v>Si</v>
      </c>
      <c r="J118" s="131" t="str">
        <f>VLOOKUP(E118,VIP!$A$2:$O10405,8,FALSE)</f>
        <v>Si</v>
      </c>
      <c r="K118" s="131" t="str">
        <f>VLOOKUP(E118,VIP!$A$2:$O13979,6,0)</f>
        <v>NO</v>
      </c>
      <c r="L118" s="122" t="s">
        <v>2418</v>
      </c>
      <c r="M118" s="132" t="s">
        <v>2446</v>
      </c>
      <c r="N118" s="132" t="s">
        <v>2453</v>
      </c>
      <c r="O118" s="131" t="s">
        <v>2471</v>
      </c>
      <c r="P118" s="131"/>
      <c r="Q118" s="140" t="s">
        <v>2418</v>
      </c>
    </row>
    <row r="119" spans="1:17" ht="18" x14ac:dyDescent="0.25">
      <c r="A119" s="131" t="str">
        <f>VLOOKUP(E119,'LISTADO ATM'!$A$2:$C$898,3,0)</f>
        <v>DISTRITO NACIONAL</v>
      </c>
      <c r="B119" s="124" t="s">
        <v>2635</v>
      </c>
      <c r="C119" s="133">
        <v>44348.239745370367</v>
      </c>
      <c r="D119" s="133" t="s">
        <v>2556</v>
      </c>
      <c r="E119" s="121">
        <v>614</v>
      </c>
      <c r="F119" s="131" t="str">
        <f>VLOOKUP(E119,VIP!$A$2:$O13626,2,0)</f>
        <v>DRBR614</v>
      </c>
      <c r="G119" s="131" t="str">
        <f>VLOOKUP(E119,'LISTADO ATM'!$A$2:$B$897,2,0)</f>
        <v>ATM S/M Bravo Pontezuela</v>
      </c>
      <c r="H119" s="131" t="str">
        <f>VLOOKUP(E119,VIP!$A$2:$O18489,7,FALSE)</f>
        <v>SI</v>
      </c>
      <c r="I119" s="131" t="str">
        <f>VLOOKUP(E119,VIP!$A$2:$O10454,8,FALSE)</f>
        <v>NO</v>
      </c>
      <c r="J119" s="131" t="str">
        <f>VLOOKUP(E119,VIP!$A$2:$O10404,8,FALSE)</f>
        <v>NO</v>
      </c>
      <c r="K119" s="131" t="str">
        <f>VLOOKUP(E119,VIP!$A$2:$O13978,6,0)</f>
        <v>NO</v>
      </c>
      <c r="L119" s="122" t="s">
        <v>2418</v>
      </c>
      <c r="M119" s="132" t="s">
        <v>2446</v>
      </c>
      <c r="N119" s="132" t="s">
        <v>2453</v>
      </c>
      <c r="O119" s="131" t="s">
        <v>2555</v>
      </c>
      <c r="P119" s="131"/>
      <c r="Q119" s="140" t="s">
        <v>2418</v>
      </c>
    </row>
    <row r="120" spans="1:17" ht="18" x14ac:dyDescent="0.25">
      <c r="A120" s="131" t="str">
        <f>VLOOKUP(E120,'LISTADO ATM'!$A$2:$C$898,3,0)</f>
        <v>NORTE</v>
      </c>
      <c r="B120" s="124" t="s">
        <v>2634</v>
      </c>
      <c r="C120" s="133">
        <v>44348.241122685184</v>
      </c>
      <c r="D120" s="133" t="s">
        <v>2470</v>
      </c>
      <c r="E120" s="121">
        <v>405</v>
      </c>
      <c r="F120" s="131" t="str">
        <f>VLOOKUP(E120,VIP!$A$2:$O13625,2,0)</f>
        <v>DRBR405</v>
      </c>
      <c r="G120" s="131" t="str">
        <f>VLOOKUP(E120,'LISTADO ATM'!$A$2:$B$897,2,0)</f>
        <v xml:space="preserve">ATM UNP Loma de Cabrera </v>
      </c>
      <c r="H120" s="131" t="str">
        <f>VLOOKUP(E120,VIP!$A$2:$O18488,7,FALSE)</f>
        <v>Si</v>
      </c>
      <c r="I120" s="131" t="str">
        <f>VLOOKUP(E120,VIP!$A$2:$O10453,8,FALSE)</f>
        <v>Si</v>
      </c>
      <c r="J120" s="131" t="str">
        <f>VLOOKUP(E120,VIP!$A$2:$O10403,8,FALSE)</f>
        <v>Si</v>
      </c>
      <c r="K120" s="131" t="str">
        <f>VLOOKUP(E120,VIP!$A$2:$O13977,6,0)</f>
        <v>NO</v>
      </c>
      <c r="L120" s="122" t="s">
        <v>2442</v>
      </c>
      <c r="M120" s="132" t="s">
        <v>2446</v>
      </c>
      <c r="N120" s="132" t="s">
        <v>2453</v>
      </c>
      <c r="O120" s="131" t="s">
        <v>2471</v>
      </c>
      <c r="P120" s="131"/>
      <c r="Q120" s="140" t="s">
        <v>2442</v>
      </c>
    </row>
    <row r="121" spans="1:17" ht="18" x14ac:dyDescent="0.25">
      <c r="A121" s="131" t="str">
        <f>VLOOKUP(E121,'LISTADO ATM'!$A$2:$C$898,3,0)</f>
        <v>SUR</v>
      </c>
      <c r="B121" s="124" t="s">
        <v>2633</v>
      </c>
      <c r="C121" s="133">
        <v>44348.246203703704</v>
      </c>
      <c r="D121" s="133" t="s">
        <v>2449</v>
      </c>
      <c r="E121" s="121">
        <v>995</v>
      </c>
      <c r="F121" s="131" t="str">
        <f>VLOOKUP(E121,VIP!$A$2:$O13624,2,0)</f>
        <v>DRBR545</v>
      </c>
      <c r="G121" s="131" t="str">
        <f>VLOOKUP(E121,'LISTADO ATM'!$A$2:$B$897,2,0)</f>
        <v xml:space="preserve">ATM Oficina San Cristobal III (Lobby) </v>
      </c>
      <c r="H121" s="131" t="str">
        <f>VLOOKUP(E121,VIP!$A$2:$O18487,7,FALSE)</f>
        <v>Si</v>
      </c>
      <c r="I121" s="131" t="str">
        <f>VLOOKUP(E121,VIP!$A$2:$O10452,8,FALSE)</f>
        <v>No</v>
      </c>
      <c r="J121" s="131" t="str">
        <f>VLOOKUP(E121,VIP!$A$2:$O10402,8,FALSE)</f>
        <v>No</v>
      </c>
      <c r="K121" s="131" t="str">
        <f>VLOOKUP(E121,VIP!$A$2:$O13976,6,0)</f>
        <v>NO</v>
      </c>
      <c r="L121" s="122" t="s">
        <v>2442</v>
      </c>
      <c r="M121" s="132" t="s">
        <v>2446</v>
      </c>
      <c r="N121" s="132" t="s">
        <v>2453</v>
      </c>
      <c r="O121" s="131" t="s">
        <v>2454</v>
      </c>
      <c r="P121" s="131"/>
      <c r="Q121" s="140" t="s">
        <v>2442</v>
      </c>
    </row>
    <row r="122" spans="1:17" ht="18" x14ac:dyDescent="0.25">
      <c r="A122" s="131" t="str">
        <f>VLOOKUP(E122,'LISTADO ATM'!$A$2:$C$898,3,0)</f>
        <v>DISTRITO NACIONAL</v>
      </c>
      <c r="B122" s="124" t="s">
        <v>2632</v>
      </c>
      <c r="C122" s="133">
        <v>44348.247534722221</v>
      </c>
      <c r="D122" s="133" t="s">
        <v>2449</v>
      </c>
      <c r="E122" s="121">
        <v>971</v>
      </c>
      <c r="F122" s="131" t="str">
        <f>VLOOKUP(E122,VIP!$A$2:$O13623,2,0)</f>
        <v>DRBR24U</v>
      </c>
      <c r="G122" s="131" t="str">
        <f>VLOOKUP(E122,'LISTADO ATM'!$A$2:$B$897,2,0)</f>
        <v xml:space="preserve">ATM Club Banreservas I </v>
      </c>
      <c r="H122" s="131" t="str">
        <f>VLOOKUP(E122,VIP!$A$2:$O18486,7,FALSE)</f>
        <v>Si</v>
      </c>
      <c r="I122" s="131" t="str">
        <f>VLOOKUP(E122,VIP!$A$2:$O10451,8,FALSE)</f>
        <v>Si</v>
      </c>
      <c r="J122" s="131" t="str">
        <f>VLOOKUP(E122,VIP!$A$2:$O10401,8,FALSE)</f>
        <v>Si</v>
      </c>
      <c r="K122" s="131" t="str">
        <f>VLOOKUP(E122,VIP!$A$2:$O13975,6,0)</f>
        <v>NO</v>
      </c>
      <c r="L122" s="122" t="s">
        <v>2442</v>
      </c>
      <c r="M122" s="132" t="s">
        <v>2446</v>
      </c>
      <c r="N122" s="132" t="s">
        <v>2453</v>
      </c>
      <c r="O122" s="131" t="s">
        <v>2454</v>
      </c>
      <c r="P122" s="131"/>
      <c r="Q122" s="140" t="s">
        <v>2442</v>
      </c>
    </row>
    <row r="123" spans="1:17" ht="18" x14ac:dyDescent="0.25">
      <c r="A123" s="131" t="str">
        <f>VLOOKUP(E123,'LISTADO ATM'!$A$2:$C$898,3,0)</f>
        <v>DISTRITO NACIONAL</v>
      </c>
      <c r="B123" s="124" t="s">
        <v>2631</v>
      </c>
      <c r="C123" s="133">
        <v>44348.24858796296</v>
      </c>
      <c r="D123" s="133" t="s">
        <v>2470</v>
      </c>
      <c r="E123" s="121">
        <v>911</v>
      </c>
      <c r="F123" s="131" t="str">
        <f>VLOOKUP(E123,VIP!$A$2:$O13622,2,0)</f>
        <v>DRBR911</v>
      </c>
      <c r="G123" s="131" t="str">
        <f>VLOOKUP(E123,'LISTADO ATM'!$A$2:$B$897,2,0)</f>
        <v xml:space="preserve">ATM Oficina Venezuela II </v>
      </c>
      <c r="H123" s="131" t="str">
        <f>VLOOKUP(E123,VIP!$A$2:$O18485,7,FALSE)</f>
        <v>Si</v>
      </c>
      <c r="I123" s="131" t="str">
        <f>VLOOKUP(E123,VIP!$A$2:$O10450,8,FALSE)</f>
        <v>Si</v>
      </c>
      <c r="J123" s="131" t="str">
        <f>VLOOKUP(E123,VIP!$A$2:$O10400,8,FALSE)</f>
        <v>Si</v>
      </c>
      <c r="K123" s="131" t="str">
        <f>VLOOKUP(E123,VIP!$A$2:$O13974,6,0)</f>
        <v>SI</v>
      </c>
      <c r="L123" s="122" t="s">
        <v>2442</v>
      </c>
      <c r="M123" s="132" t="s">
        <v>2446</v>
      </c>
      <c r="N123" s="132" t="s">
        <v>2453</v>
      </c>
      <c r="O123" s="131" t="s">
        <v>2471</v>
      </c>
      <c r="P123" s="131"/>
      <c r="Q123" s="140" t="s">
        <v>2442</v>
      </c>
    </row>
    <row r="124" spans="1:17" ht="18" x14ac:dyDescent="0.25">
      <c r="A124" s="131" t="str">
        <f>VLOOKUP(E124,'LISTADO ATM'!$A$2:$C$898,3,0)</f>
        <v>DISTRITO NACIONAL</v>
      </c>
      <c r="B124" s="124" t="s">
        <v>2630</v>
      </c>
      <c r="C124" s="133">
        <v>44348.264166666668</v>
      </c>
      <c r="D124" s="133" t="s">
        <v>2180</v>
      </c>
      <c r="E124" s="121">
        <v>415</v>
      </c>
      <c r="F124" s="131" t="str">
        <f>VLOOKUP(E124,VIP!$A$2:$O13621,2,0)</f>
        <v>DRBR415</v>
      </c>
      <c r="G124" s="131" t="str">
        <f>VLOOKUP(E124,'LISTADO ATM'!$A$2:$B$897,2,0)</f>
        <v xml:space="preserve">ATM Autobanco San Martín I </v>
      </c>
      <c r="H124" s="131" t="str">
        <f>VLOOKUP(E124,VIP!$A$2:$O18484,7,FALSE)</f>
        <v>Si</v>
      </c>
      <c r="I124" s="131" t="str">
        <f>VLOOKUP(E124,VIP!$A$2:$O10449,8,FALSE)</f>
        <v>Si</v>
      </c>
      <c r="J124" s="131" t="str">
        <f>VLOOKUP(E124,VIP!$A$2:$O10399,8,FALSE)</f>
        <v>Si</v>
      </c>
      <c r="K124" s="131" t="str">
        <f>VLOOKUP(E124,VIP!$A$2:$O13973,6,0)</f>
        <v>NO</v>
      </c>
      <c r="L124" s="122" t="s">
        <v>2466</v>
      </c>
      <c r="M124" s="132" t="s">
        <v>2446</v>
      </c>
      <c r="N124" s="132" t="s">
        <v>2453</v>
      </c>
      <c r="O124" s="131" t="s">
        <v>2455</v>
      </c>
      <c r="P124" s="131"/>
      <c r="Q124" s="140" t="s">
        <v>2466</v>
      </c>
    </row>
    <row r="125" spans="1:17" ht="18" x14ac:dyDescent="0.25">
      <c r="A125" s="131" t="str">
        <f>VLOOKUP(E125,'LISTADO ATM'!$A$2:$C$898,3,0)</f>
        <v>SUR</v>
      </c>
      <c r="B125" s="124" t="s">
        <v>2629</v>
      </c>
      <c r="C125" s="133">
        <v>44348.264745370368</v>
      </c>
      <c r="D125" s="133" t="s">
        <v>2180</v>
      </c>
      <c r="E125" s="121">
        <v>780</v>
      </c>
      <c r="F125" s="131" t="str">
        <f>VLOOKUP(E125,VIP!$A$2:$O13620,2,0)</f>
        <v>DRBR041</v>
      </c>
      <c r="G125" s="131" t="str">
        <f>VLOOKUP(E125,'LISTADO ATM'!$A$2:$B$897,2,0)</f>
        <v xml:space="preserve">ATM Oficina Barahona I </v>
      </c>
      <c r="H125" s="131" t="str">
        <f>VLOOKUP(E125,VIP!$A$2:$O18483,7,FALSE)</f>
        <v>Si</v>
      </c>
      <c r="I125" s="131" t="str">
        <f>VLOOKUP(E125,VIP!$A$2:$O10448,8,FALSE)</f>
        <v>Si</v>
      </c>
      <c r="J125" s="131" t="str">
        <f>VLOOKUP(E125,VIP!$A$2:$O10398,8,FALSE)</f>
        <v>Si</v>
      </c>
      <c r="K125" s="131" t="str">
        <f>VLOOKUP(E125,VIP!$A$2:$O13972,6,0)</f>
        <v>SI</v>
      </c>
      <c r="L125" s="122" t="s">
        <v>2219</v>
      </c>
      <c r="M125" s="132" t="s">
        <v>2446</v>
      </c>
      <c r="N125" s="132" t="s">
        <v>2453</v>
      </c>
      <c r="O125" s="131" t="s">
        <v>2455</v>
      </c>
      <c r="P125" s="131"/>
      <c r="Q125" s="140" t="s">
        <v>2219</v>
      </c>
    </row>
    <row r="126" spans="1:17" x14ac:dyDescent="0.25">
      <c r="E126" s="45"/>
      <c r="L126" s="87"/>
      <c r="O126" s="89"/>
      <c r="P126" s="75"/>
      <c r="Q126" s="43"/>
    </row>
    <row r="127" spans="1:17" x14ac:dyDescent="0.25">
      <c r="E127" s="45"/>
      <c r="L127" s="87"/>
      <c r="O127" s="89"/>
      <c r="P127" s="75"/>
      <c r="Q127" s="43"/>
    </row>
    <row r="128" spans="1:17" x14ac:dyDescent="0.25">
      <c r="E128" s="45"/>
      <c r="L128" s="87"/>
      <c r="O128" s="89"/>
      <c r="P128" s="75"/>
      <c r="Q128" s="43"/>
    </row>
    <row r="129" spans="5:17" x14ac:dyDescent="0.25">
      <c r="E129" s="45"/>
      <c r="L129" s="87"/>
      <c r="O129" s="89"/>
      <c r="P129" s="75"/>
      <c r="Q129" s="43"/>
    </row>
    <row r="130" spans="5:17" x14ac:dyDescent="0.25">
      <c r="E130" s="45"/>
      <c r="L130" s="87"/>
      <c r="O130" s="89"/>
      <c r="P130" s="75"/>
      <c r="Q130" s="43"/>
    </row>
    <row r="131" spans="5:17" x14ac:dyDescent="0.25">
      <c r="E131" s="45"/>
      <c r="L131" s="87"/>
      <c r="O131" s="89"/>
      <c r="P131" s="75"/>
      <c r="Q131" s="43"/>
    </row>
    <row r="132" spans="5:17" x14ac:dyDescent="0.25">
      <c r="E132" s="45"/>
      <c r="L132" s="87"/>
      <c r="O132" s="89"/>
      <c r="P132" s="75"/>
      <c r="Q132" s="43"/>
    </row>
    <row r="133" spans="5:17" x14ac:dyDescent="0.25">
      <c r="E133" s="45"/>
      <c r="L133" s="87"/>
      <c r="O133" s="89"/>
      <c r="P133" s="75"/>
      <c r="Q133" s="43"/>
    </row>
    <row r="134" spans="5:17" x14ac:dyDescent="0.25">
      <c r="E134" s="45"/>
      <c r="L134" s="87"/>
      <c r="O134" s="89"/>
      <c r="P134" s="75"/>
      <c r="Q134" s="43"/>
    </row>
    <row r="135" spans="5:17" x14ac:dyDescent="0.25">
      <c r="E135" s="45"/>
      <c r="L135" s="87"/>
      <c r="O135" s="89"/>
      <c r="P135" s="75"/>
      <c r="Q135" s="43"/>
    </row>
    <row r="136" spans="5:17" x14ac:dyDescent="0.25">
      <c r="E136" s="45"/>
      <c r="L136" s="87"/>
      <c r="O136" s="89"/>
      <c r="P136" s="75"/>
      <c r="Q136" s="43"/>
    </row>
    <row r="137" spans="5:17" x14ac:dyDescent="0.25">
      <c r="E137" s="45"/>
      <c r="L137" s="87"/>
      <c r="O137" s="89"/>
      <c r="P137" s="75"/>
      <c r="Q137" s="43"/>
    </row>
    <row r="138" spans="5:17" x14ac:dyDescent="0.25">
      <c r="E138" s="45"/>
      <c r="L138" s="87"/>
      <c r="O138" s="89"/>
      <c r="P138" s="75"/>
      <c r="Q138" s="43"/>
    </row>
    <row r="139" spans="5:17" x14ac:dyDescent="0.25">
      <c r="E139" s="45"/>
      <c r="L139" s="87"/>
      <c r="O139" s="89"/>
      <c r="P139" s="75"/>
      <c r="Q139" s="43"/>
    </row>
    <row r="140" spans="5:17" x14ac:dyDescent="0.25">
      <c r="E140" s="45"/>
      <c r="L140" s="87"/>
      <c r="O140" s="89"/>
      <c r="P140" s="75"/>
      <c r="Q140" s="43"/>
    </row>
    <row r="141" spans="5:17" x14ac:dyDescent="0.25">
      <c r="E141" s="45"/>
      <c r="L141" s="87"/>
      <c r="O141" s="89"/>
      <c r="P141" s="75"/>
      <c r="Q141" s="43"/>
    </row>
    <row r="142" spans="5:17" x14ac:dyDescent="0.25">
      <c r="E142" s="45"/>
      <c r="L142" s="87"/>
      <c r="O142" s="89"/>
      <c r="P142" s="75"/>
      <c r="Q142" s="43"/>
    </row>
    <row r="143" spans="5:17" x14ac:dyDescent="0.25">
      <c r="E143" s="45"/>
      <c r="L143" s="87"/>
      <c r="O143" s="89"/>
      <c r="P143" s="75"/>
      <c r="Q143" s="43"/>
    </row>
    <row r="144" spans="5:17" x14ac:dyDescent="0.25">
      <c r="E144" s="45"/>
      <c r="L144" s="87"/>
      <c r="O144" s="89"/>
      <c r="P144" s="75"/>
      <c r="Q144" s="43"/>
    </row>
    <row r="145" spans="5:17" x14ac:dyDescent="0.25">
      <c r="E145" s="45"/>
      <c r="L145" s="87"/>
      <c r="O145" s="89"/>
      <c r="P145" s="75"/>
      <c r="Q145" s="43"/>
    </row>
    <row r="146" spans="5:17" x14ac:dyDescent="0.25">
      <c r="E146" s="45"/>
      <c r="L146" s="87"/>
      <c r="O146" s="89"/>
      <c r="P146" s="75"/>
      <c r="Q146" s="43"/>
    </row>
    <row r="147" spans="5:17" x14ac:dyDescent="0.25">
      <c r="E147" s="45"/>
      <c r="L147" s="87"/>
      <c r="O147" s="89"/>
      <c r="P147" s="75"/>
      <c r="Q147" s="43"/>
    </row>
    <row r="148" spans="5:17" x14ac:dyDescent="0.25">
      <c r="E148" s="45"/>
      <c r="L148" s="87"/>
      <c r="O148" s="89"/>
      <c r="P148" s="75"/>
      <c r="Q148" s="43"/>
    </row>
    <row r="149" spans="5:17" x14ac:dyDescent="0.25">
      <c r="E149" s="45"/>
      <c r="L149" s="87"/>
      <c r="O149" s="89"/>
      <c r="P149" s="75"/>
      <c r="Q149" s="43"/>
    </row>
    <row r="150" spans="5:17" x14ac:dyDescent="0.25">
      <c r="E150" s="45"/>
      <c r="L150" s="87"/>
      <c r="O150" s="89"/>
      <c r="P150" s="75"/>
      <c r="Q150" s="43"/>
    </row>
    <row r="151" spans="5:17" x14ac:dyDescent="0.25">
      <c r="E151" s="45"/>
      <c r="L151" s="87"/>
      <c r="O151" s="89"/>
      <c r="P151" s="75"/>
      <c r="Q151" s="43"/>
    </row>
  </sheetData>
  <autoFilter ref="A4:Q111">
    <sortState ref="A5:Q125">
      <sortCondition ref="C4:C11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26:B1048576 B1:B4">
    <cfRule type="duplicateValues" dxfId="184" priority="285"/>
    <cfRule type="duplicateValues" dxfId="183" priority="287"/>
  </conditionalFormatting>
  <conditionalFormatting sqref="B126:B1048576 B1:B4">
    <cfRule type="duplicateValues" dxfId="182" priority="277"/>
  </conditionalFormatting>
  <conditionalFormatting sqref="B126:B1048576">
    <cfRule type="duplicateValues" dxfId="181" priority="262"/>
  </conditionalFormatting>
  <conditionalFormatting sqref="B126:B1048576">
    <cfRule type="duplicateValues" dxfId="180" priority="248"/>
    <cfRule type="duplicateValues" dxfId="179" priority="257"/>
  </conditionalFormatting>
  <conditionalFormatting sqref="E152:E1048576 E1:E113">
    <cfRule type="duplicateValues" dxfId="178" priority="121872"/>
    <cfRule type="duplicateValues" dxfId="177" priority="121873"/>
    <cfRule type="duplicateValues" dxfId="176" priority="121874"/>
  </conditionalFormatting>
  <conditionalFormatting sqref="E152:E1048576 E1:E113">
    <cfRule type="duplicateValues" dxfId="175" priority="121887"/>
  </conditionalFormatting>
  <conditionalFormatting sqref="E152:E1048576 E1:E113">
    <cfRule type="duplicateValues" dxfId="174" priority="121892"/>
    <cfRule type="duplicateValues" dxfId="173" priority="121893"/>
  </conditionalFormatting>
  <conditionalFormatting sqref="E27:E86">
    <cfRule type="duplicateValues" dxfId="172" priority="124165"/>
    <cfRule type="duplicateValues" dxfId="171" priority="124166"/>
    <cfRule type="duplicateValues" dxfId="170" priority="124167"/>
  </conditionalFormatting>
  <conditionalFormatting sqref="E27:E86">
    <cfRule type="duplicateValues" dxfId="169" priority="124171"/>
  </conditionalFormatting>
  <conditionalFormatting sqref="E27:E86">
    <cfRule type="duplicateValues" dxfId="168" priority="124173"/>
    <cfRule type="duplicateValues" dxfId="167" priority="124174"/>
  </conditionalFormatting>
  <conditionalFormatting sqref="B112">
    <cfRule type="duplicateValues" dxfId="166" priority="84"/>
    <cfRule type="duplicateValues" dxfId="165" priority="85"/>
    <cfRule type="duplicateValues" dxfId="164" priority="86"/>
  </conditionalFormatting>
  <conditionalFormatting sqref="B112">
    <cfRule type="duplicateValues" dxfId="163" priority="83"/>
  </conditionalFormatting>
  <conditionalFormatting sqref="B112">
    <cfRule type="duplicateValues" dxfId="162" priority="81"/>
    <cfRule type="duplicateValues" dxfId="161" priority="82"/>
  </conditionalFormatting>
  <conditionalFormatting sqref="B113">
    <cfRule type="duplicateValues" dxfId="160" priority="78"/>
    <cfRule type="duplicateValues" dxfId="159" priority="79"/>
    <cfRule type="duplicateValues" dxfId="158" priority="80"/>
  </conditionalFormatting>
  <conditionalFormatting sqref="B113">
    <cfRule type="duplicateValues" dxfId="157" priority="77"/>
  </conditionalFormatting>
  <conditionalFormatting sqref="B113">
    <cfRule type="duplicateValues" dxfId="156" priority="75"/>
    <cfRule type="duplicateValues" dxfId="155" priority="76"/>
  </conditionalFormatting>
  <conditionalFormatting sqref="E113">
    <cfRule type="duplicateValues" dxfId="154" priority="72"/>
    <cfRule type="duplicateValues" dxfId="153" priority="73"/>
    <cfRule type="duplicateValues" dxfId="152" priority="74"/>
  </conditionalFormatting>
  <conditionalFormatting sqref="E113">
    <cfRule type="duplicateValues" dxfId="151" priority="71"/>
  </conditionalFormatting>
  <conditionalFormatting sqref="E113">
    <cfRule type="duplicateValues" dxfId="150" priority="69"/>
    <cfRule type="duplicateValues" dxfId="149" priority="70"/>
  </conditionalFormatting>
  <conditionalFormatting sqref="E113">
    <cfRule type="duplicateValues" dxfId="148" priority="66"/>
    <cfRule type="duplicateValues" dxfId="147" priority="67"/>
    <cfRule type="duplicateValues" dxfId="146" priority="68"/>
  </conditionalFormatting>
  <conditionalFormatting sqref="E113">
    <cfRule type="duplicateValues" dxfId="145" priority="65"/>
  </conditionalFormatting>
  <conditionalFormatting sqref="E113">
    <cfRule type="duplicateValues" dxfId="144" priority="63"/>
    <cfRule type="duplicateValues" dxfId="143" priority="64"/>
  </conditionalFormatting>
  <conditionalFormatting sqref="B114">
    <cfRule type="duplicateValues" dxfId="142" priority="29"/>
  </conditionalFormatting>
  <conditionalFormatting sqref="B114">
    <cfRule type="duplicateValues" dxfId="141" priority="28"/>
  </conditionalFormatting>
  <conditionalFormatting sqref="E114">
    <cfRule type="duplicateValues" dxfId="140" priority="25"/>
    <cfRule type="duplicateValues" dxfId="139" priority="26"/>
    <cfRule type="duplicateValues" dxfId="138" priority="27"/>
  </conditionalFormatting>
  <conditionalFormatting sqref="E114">
    <cfRule type="duplicateValues" dxfId="137" priority="24"/>
  </conditionalFormatting>
  <conditionalFormatting sqref="E114">
    <cfRule type="duplicateValues" dxfId="136" priority="22"/>
    <cfRule type="duplicateValues" dxfId="135" priority="23"/>
  </conditionalFormatting>
  <conditionalFormatting sqref="E114">
    <cfRule type="duplicateValues" dxfId="134" priority="19"/>
    <cfRule type="duplicateValues" dxfId="133" priority="20"/>
    <cfRule type="duplicateValues" dxfId="132" priority="21"/>
  </conditionalFormatting>
  <conditionalFormatting sqref="E114">
    <cfRule type="duplicateValues" dxfId="131" priority="18"/>
  </conditionalFormatting>
  <conditionalFormatting sqref="E114">
    <cfRule type="duplicateValues" dxfId="130" priority="16"/>
    <cfRule type="duplicateValues" dxfId="129" priority="17"/>
  </conditionalFormatting>
  <conditionalFormatting sqref="E5:E26">
    <cfRule type="duplicateValues" dxfId="128" priority="124373"/>
    <cfRule type="duplicateValues" dxfId="127" priority="124374"/>
    <cfRule type="duplicateValues" dxfId="126" priority="124375"/>
  </conditionalFormatting>
  <conditionalFormatting sqref="E5:E26">
    <cfRule type="duplicateValues" dxfId="125" priority="124376"/>
  </conditionalFormatting>
  <conditionalFormatting sqref="B5:B86">
    <cfRule type="duplicateValues" dxfId="124" priority="124377"/>
    <cfRule type="duplicateValues" dxfId="123" priority="124378"/>
    <cfRule type="duplicateValues" dxfId="122" priority="124379"/>
  </conditionalFormatting>
  <conditionalFormatting sqref="B5:B86">
    <cfRule type="duplicateValues" dxfId="121" priority="124380"/>
  </conditionalFormatting>
  <conditionalFormatting sqref="B5:B86">
    <cfRule type="duplicateValues" dxfId="120" priority="124381"/>
    <cfRule type="duplicateValues" dxfId="119" priority="124382"/>
  </conditionalFormatting>
  <conditionalFormatting sqref="B87:B111">
    <cfRule type="duplicateValues" dxfId="118" priority="124404"/>
    <cfRule type="duplicateValues" dxfId="117" priority="124405"/>
    <cfRule type="duplicateValues" dxfId="116" priority="124406"/>
  </conditionalFormatting>
  <conditionalFormatting sqref="B87:B111">
    <cfRule type="duplicateValues" dxfId="115" priority="124410"/>
  </conditionalFormatting>
  <conditionalFormatting sqref="B87:B111">
    <cfRule type="duplicateValues" dxfId="114" priority="124412"/>
    <cfRule type="duplicateValues" dxfId="113" priority="124413"/>
  </conditionalFormatting>
  <conditionalFormatting sqref="E5:E113">
    <cfRule type="duplicateValues" dxfId="112" priority="124416"/>
    <cfRule type="duplicateValues" dxfId="111" priority="124417"/>
    <cfRule type="duplicateValues" dxfId="110" priority="124418"/>
  </conditionalFormatting>
  <conditionalFormatting sqref="E5:E113">
    <cfRule type="duplicateValues" dxfId="109" priority="124422"/>
  </conditionalFormatting>
  <conditionalFormatting sqref="E5:E113">
    <cfRule type="duplicateValues" dxfId="108" priority="124424"/>
    <cfRule type="duplicateValues" dxfId="107" priority="124425"/>
  </conditionalFormatting>
  <conditionalFormatting sqref="B115:B125">
    <cfRule type="duplicateValues" dxfId="106" priority="15"/>
  </conditionalFormatting>
  <conditionalFormatting sqref="B115:B125">
    <cfRule type="duplicateValues" dxfId="105" priority="14"/>
  </conditionalFormatting>
  <conditionalFormatting sqref="E115:E125">
    <cfRule type="duplicateValues" dxfId="104" priority="11"/>
    <cfRule type="duplicateValues" dxfId="103" priority="12"/>
    <cfRule type="duplicateValues" dxfId="102" priority="13"/>
  </conditionalFormatting>
  <conditionalFormatting sqref="E115:E125">
    <cfRule type="duplicateValues" dxfId="101" priority="10"/>
  </conditionalFormatting>
  <conditionalFormatting sqref="E115:E125">
    <cfRule type="duplicateValues" dxfId="100" priority="8"/>
    <cfRule type="duplicateValues" dxfId="99" priority="9"/>
  </conditionalFormatting>
  <conditionalFormatting sqref="E115:E125">
    <cfRule type="duplicateValues" dxfId="98" priority="5"/>
    <cfRule type="duplicateValues" dxfId="97" priority="6"/>
    <cfRule type="duplicateValues" dxfId="96" priority="7"/>
  </conditionalFormatting>
  <conditionalFormatting sqref="E115:E125">
    <cfRule type="duplicateValues" dxfId="95" priority="4"/>
  </conditionalFormatting>
  <conditionalFormatting sqref="E115:E125">
    <cfRule type="duplicateValues" dxfId="94" priority="2"/>
    <cfRule type="duplicateValues" dxfId="93" priority="3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"/>
  <sheetViews>
    <sheetView zoomScale="70" zoomScaleNormal="70" workbookViewId="0">
      <selection activeCell="H14" sqref="H14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x14ac:dyDescent="0.25">
      <c r="A1" s="159" t="s">
        <v>2150</v>
      </c>
      <c r="B1" s="160"/>
      <c r="C1" s="160"/>
      <c r="D1" s="160"/>
      <c r="E1" s="161"/>
      <c r="F1" s="157" t="s">
        <v>2597</v>
      </c>
      <c r="G1" s="158"/>
    </row>
    <row r="2" spans="1:9" ht="25.5" x14ac:dyDescent="0.25">
      <c r="A2" s="162" t="s">
        <v>2451</v>
      </c>
      <c r="B2" s="163"/>
      <c r="C2" s="163"/>
      <c r="D2" s="163"/>
      <c r="E2" s="164"/>
      <c r="F2" s="147" t="s">
        <v>2596</v>
      </c>
      <c r="G2" s="146">
        <f>G3+G4</f>
        <v>121</v>
      </c>
      <c r="H2" s="147" t="s">
        <v>2624</v>
      </c>
      <c r="I2" s="146">
        <f>'Sin Efectivo'!B144</f>
        <v>131</v>
      </c>
    </row>
    <row r="3" spans="1:9" ht="18" x14ac:dyDescent="0.25">
      <c r="B3" s="95"/>
      <c r="C3" s="95"/>
      <c r="D3" s="95"/>
      <c r="E3" s="102"/>
      <c r="F3" s="147" t="s">
        <v>2595</v>
      </c>
      <c r="G3" s="146">
        <f>COUNTIF(REPORTE!A:Q,"fuera de Servicio")</f>
        <v>121</v>
      </c>
      <c r="H3" s="147" t="s">
        <v>2625</v>
      </c>
      <c r="I3" s="146">
        <f>'Sin Efectivo'!B224</f>
        <v>12</v>
      </c>
    </row>
    <row r="4" spans="1:9" ht="18.75" thickBot="1" x14ac:dyDescent="0.3">
      <c r="A4" s="101" t="s">
        <v>2413</v>
      </c>
      <c r="B4" s="123">
        <v>44347.25</v>
      </c>
      <c r="C4" s="95"/>
      <c r="D4" s="95"/>
      <c r="E4" s="103"/>
      <c r="F4" s="147" t="s">
        <v>2559</v>
      </c>
      <c r="G4" s="146">
        <f>COUNTIF(REPORTE!A:Q,"En Servicio")</f>
        <v>0</v>
      </c>
      <c r="H4" s="147" t="s">
        <v>2626</v>
      </c>
      <c r="I4" s="146">
        <f>'Sin Efectivo'!B158</f>
        <v>10</v>
      </c>
    </row>
    <row r="5" spans="1:9" ht="18.75" thickBot="1" x14ac:dyDescent="0.3">
      <c r="A5" s="101" t="s">
        <v>2414</v>
      </c>
      <c r="B5" s="123">
        <v>44347.708333333336</v>
      </c>
      <c r="C5" s="136"/>
      <c r="D5" s="95"/>
      <c r="E5" s="103"/>
      <c r="F5" s="147" t="s">
        <v>2561</v>
      </c>
      <c r="G5" s="146">
        <f>COUNTIF(REPORTE!A:Q,"reinicio exitoso")</f>
        <v>0</v>
      </c>
      <c r="H5" s="147" t="s">
        <v>2627</v>
      </c>
      <c r="I5" s="146">
        <f>'Sin Efectivo'!B256</f>
        <v>9</v>
      </c>
    </row>
    <row r="6" spans="1:9" ht="18" x14ac:dyDescent="0.25">
      <c r="B6" s="95"/>
      <c r="C6" s="95"/>
      <c r="D6" s="95"/>
      <c r="E6" s="104"/>
      <c r="F6" s="147" t="s">
        <v>2562</v>
      </c>
      <c r="G6" s="146">
        <f>COUNTIF(REPORTE!A:Q,"carga exitosa")</f>
        <v>0</v>
      </c>
    </row>
    <row r="7" spans="1:9" ht="18" x14ac:dyDescent="0.25">
      <c r="A7" s="165" t="s">
        <v>2415</v>
      </c>
      <c r="B7" s="166"/>
      <c r="C7" s="166"/>
      <c r="D7" s="166"/>
      <c r="E7" s="167"/>
      <c r="F7" s="147" t="s">
        <v>2623</v>
      </c>
      <c r="G7" s="146">
        <f>'Sin Efectivo'!B205</f>
        <v>38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str">
        <f>VLOOKUP(B9,'[1]LISTADO ATM'!$A$2:$C$822,3,0)</f>
        <v>DISTRITO NACIONAL</v>
      </c>
      <c r="B9" s="124">
        <v>325</v>
      </c>
      <c r="C9" s="126" t="str">
        <f>VLOOKUP(B9,'[1]LISTADO ATM'!$A$2:$B$822,2,0)</f>
        <v>ATM Casa Edwin</v>
      </c>
      <c r="D9" s="125" t="s">
        <v>2551</v>
      </c>
      <c r="E9" s="126">
        <v>3335903492</v>
      </c>
    </row>
    <row r="10" spans="1:9" ht="18" x14ac:dyDescent="0.25">
      <c r="A10" s="94" t="str">
        <f>VLOOKUP(B10,'[1]LISTADO ATM'!$A$2:$C$822,3,0)</f>
        <v>DISTRITO NACIONAL</v>
      </c>
      <c r="B10" s="124">
        <v>563</v>
      </c>
      <c r="C10" s="126" t="str">
        <f>VLOOKUP(B10,'[1]LISTADO ATM'!$A$2:$B$822,2,0)</f>
        <v xml:space="preserve">ATM Base Aérea San Isidro </v>
      </c>
      <c r="D10" s="125" t="s">
        <v>2551</v>
      </c>
      <c r="E10" s="126">
        <v>3335903577</v>
      </c>
    </row>
    <row r="11" spans="1:9" ht="18" x14ac:dyDescent="0.25">
      <c r="A11" s="94" t="str">
        <f>VLOOKUP(B11,'[1]LISTADO ATM'!$A$2:$C$822,3,0)</f>
        <v>SUR</v>
      </c>
      <c r="B11" s="124">
        <v>995</v>
      </c>
      <c r="C11" s="126" t="str">
        <f>VLOOKUP(B11,'[1]LISTADO ATM'!$A$2:$B$822,2,0)</f>
        <v xml:space="preserve">ATM Oficina San Cristobal III (Lobby) </v>
      </c>
      <c r="D11" s="125" t="s">
        <v>2551</v>
      </c>
      <c r="E11" s="126">
        <v>3335903530</v>
      </c>
    </row>
    <row r="12" spans="1:9" ht="18" x14ac:dyDescent="0.25">
      <c r="A12" s="94" t="str">
        <f>VLOOKUP(B12,'[1]LISTADO ATM'!$A$2:$C$822,3,0)</f>
        <v>SUR</v>
      </c>
      <c r="B12" s="124">
        <v>781</v>
      </c>
      <c r="C12" s="126" t="str">
        <f>VLOOKUP(B12,'[1]LISTADO ATM'!$A$2:$B$822,2,0)</f>
        <v xml:space="preserve">ATM Estación Isla Barahona </v>
      </c>
      <c r="D12" s="125" t="s">
        <v>2551</v>
      </c>
      <c r="E12" s="128">
        <v>3335903449</v>
      </c>
    </row>
    <row r="13" spans="1:9" ht="18" x14ac:dyDescent="0.25">
      <c r="A13" s="94" t="str">
        <f>VLOOKUP(B13,'[1]LISTADO ATM'!$A$2:$C$822,3,0)</f>
        <v>NORTE</v>
      </c>
      <c r="B13" s="124">
        <v>749</v>
      </c>
      <c r="C13" s="126" t="str">
        <f>VLOOKUP(B13,'[1]LISTADO ATM'!$A$2:$B$822,2,0)</f>
        <v xml:space="preserve">ATM Oficina Yaque </v>
      </c>
      <c r="D13" s="125" t="s">
        <v>2551</v>
      </c>
      <c r="E13" s="128">
        <v>3335903466</v>
      </c>
    </row>
    <row r="14" spans="1:9" ht="18" x14ac:dyDescent="0.25">
      <c r="A14" s="94" t="str">
        <f>VLOOKUP(B14,'[1]LISTADO ATM'!$A$2:$C$822,3,0)</f>
        <v>NORTE</v>
      </c>
      <c r="B14" s="124">
        <v>142</v>
      </c>
      <c r="C14" s="126" t="str">
        <f>VLOOKUP(B14,'[1]LISTADO ATM'!$A$2:$B$822,2,0)</f>
        <v xml:space="preserve">ATM Centro de Caja Galerías Bonao </v>
      </c>
      <c r="D14" s="125" t="s">
        <v>2551</v>
      </c>
      <c r="E14" s="128">
        <v>3335903469</v>
      </c>
    </row>
    <row r="15" spans="1:9" ht="18" x14ac:dyDescent="0.25">
      <c r="A15" s="94" t="str">
        <f>VLOOKUP(B15,'[1]LISTADO ATM'!$A$2:$C$822,3,0)</f>
        <v>ESTE</v>
      </c>
      <c r="B15" s="124">
        <v>268</v>
      </c>
      <c r="C15" s="126" t="str">
        <f>VLOOKUP(B15,'[1]LISTADO ATM'!$A$2:$B$822,2,0)</f>
        <v xml:space="preserve">ATM Autobanco La Altagracia (Higuey) </v>
      </c>
      <c r="D15" s="125" t="s">
        <v>2551</v>
      </c>
      <c r="E15" s="128">
        <v>3335903490</v>
      </c>
    </row>
    <row r="16" spans="1:9" ht="18" x14ac:dyDescent="0.25">
      <c r="A16" s="94" t="str">
        <f>VLOOKUP(B16,'[1]LISTADO ATM'!$A$2:$C$822,3,0)</f>
        <v>SUR</v>
      </c>
      <c r="B16" s="124">
        <v>182</v>
      </c>
      <c r="C16" s="126" t="str">
        <f>VLOOKUP(B16,'[1]LISTADO ATM'!$A$2:$B$822,2,0)</f>
        <v xml:space="preserve">ATM Barahona Comb </v>
      </c>
      <c r="D16" s="125" t="s">
        <v>2551</v>
      </c>
      <c r="E16" s="128">
        <v>3335903528</v>
      </c>
    </row>
    <row r="17" spans="1:5" ht="18" x14ac:dyDescent="0.25">
      <c r="A17" s="94" t="str">
        <f>VLOOKUP(B17,'[1]LISTADO ATM'!$A$2:$C$822,3,0)</f>
        <v>DISTRITO NACIONAL</v>
      </c>
      <c r="B17" s="124">
        <v>85</v>
      </c>
      <c r="C17" s="126" t="str">
        <f>VLOOKUP(B17,'[1]LISTADO ATM'!$A$2:$B$822,2,0)</f>
        <v xml:space="preserve">ATM Oficina San Isidro (Fuerza Aérea) </v>
      </c>
      <c r="D17" s="125" t="s">
        <v>2551</v>
      </c>
      <c r="E17" s="128">
        <v>3335903582</v>
      </c>
    </row>
    <row r="18" spans="1:5" ht="18" x14ac:dyDescent="0.25">
      <c r="A18" s="94" t="str">
        <f>VLOOKUP(B18,'[1]LISTADO ATM'!$A$2:$C$822,3,0)</f>
        <v>NORTE</v>
      </c>
      <c r="B18" s="124">
        <v>154</v>
      </c>
      <c r="C18" s="126" t="str">
        <f>VLOOKUP(B18,'[1]LISTADO ATM'!$A$2:$B$822,2,0)</f>
        <v xml:space="preserve">ATM Oficina Sánchez </v>
      </c>
      <c r="D18" s="125" t="s">
        <v>2551</v>
      </c>
      <c r="E18" s="128">
        <v>3335903603</v>
      </c>
    </row>
    <row r="19" spans="1:5" ht="18" x14ac:dyDescent="0.25">
      <c r="A19" s="94" t="str">
        <f>VLOOKUP(B19,'[1]LISTADO ATM'!$A$2:$C$822,3,0)</f>
        <v>NORTE</v>
      </c>
      <c r="B19" s="124">
        <v>712</v>
      </c>
      <c r="C19" s="126" t="str">
        <f>VLOOKUP(B19,'[1]LISTADO ATM'!$A$2:$B$822,2,0)</f>
        <v xml:space="preserve">ATM Oficina Imbert </v>
      </c>
      <c r="D19" s="125" t="s">
        <v>2551</v>
      </c>
      <c r="E19" s="128">
        <v>3335903605</v>
      </c>
    </row>
    <row r="20" spans="1:5" ht="18" x14ac:dyDescent="0.25">
      <c r="A20" s="94" t="str">
        <f>VLOOKUP(B20,'[1]LISTADO ATM'!$A$2:$C$822,3,0)</f>
        <v>ESTE</v>
      </c>
      <c r="B20" s="124">
        <v>117</v>
      </c>
      <c r="C20" s="126" t="str">
        <f>VLOOKUP(B20,'[1]LISTADO ATM'!$A$2:$B$822,2,0)</f>
        <v xml:space="preserve">ATM Oficina El Seybo </v>
      </c>
      <c r="D20" s="125" t="s">
        <v>2551</v>
      </c>
      <c r="E20" s="128">
        <v>3335903623</v>
      </c>
    </row>
    <row r="21" spans="1:5" ht="18" x14ac:dyDescent="0.25">
      <c r="A21" s="94" t="str">
        <f>VLOOKUP(B21,'[1]LISTADO ATM'!$A$2:$C$822,3,0)</f>
        <v>SUR</v>
      </c>
      <c r="B21" s="124">
        <v>783</v>
      </c>
      <c r="C21" s="126" t="str">
        <f>VLOOKUP(B21,'[1]LISTADO ATM'!$A$2:$B$822,2,0)</f>
        <v xml:space="preserve">ATM Autobanco Alfa y Omega (Barahona) </v>
      </c>
      <c r="D21" s="125" t="s">
        <v>2551</v>
      </c>
      <c r="E21" s="128">
        <v>3335903630</v>
      </c>
    </row>
    <row r="22" spans="1:5" ht="18" x14ac:dyDescent="0.25">
      <c r="A22" s="94" t="str">
        <f>VLOOKUP(B22,'[1]LISTADO ATM'!$A$2:$C$822,3,0)</f>
        <v>ESTE</v>
      </c>
      <c r="B22" s="124">
        <v>219</v>
      </c>
      <c r="C22" s="126" t="str">
        <f>VLOOKUP(B22,'[1]LISTADO ATM'!$A$2:$B$822,2,0)</f>
        <v xml:space="preserve">ATM Oficina La Altagracia (Higuey) </v>
      </c>
      <c r="D22" s="125" t="s">
        <v>2551</v>
      </c>
      <c r="E22" s="128">
        <v>3335903649</v>
      </c>
    </row>
    <row r="23" spans="1:5" ht="18" x14ac:dyDescent="0.25">
      <c r="A23" s="94" t="str">
        <f>VLOOKUP(B23,'[1]LISTADO ATM'!$A$2:$C$822,3,0)</f>
        <v>ESTE</v>
      </c>
      <c r="B23" s="124">
        <v>776</v>
      </c>
      <c r="C23" s="126" t="str">
        <f>VLOOKUP(B23,'[1]LISTADO ATM'!$A$2:$B$822,2,0)</f>
        <v xml:space="preserve">ATM Oficina Monte Plata </v>
      </c>
      <c r="D23" s="125" t="s">
        <v>2551</v>
      </c>
      <c r="E23" s="128">
        <v>3335903665</v>
      </c>
    </row>
    <row r="24" spans="1:5" ht="18" x14ac:dyDescent="0.25">
      <c r="A24" s="94" t="str">
        <f>VLOOKUP(B24,'[1]LISTADO ATM'!$A$2:$C$822,3,0)</f>
        <v>SUR</v>
      </c>
      <c r="B24" s="124">
        <v>891</v>
      </c>
      <c r="C24" s="126" t="str">
        <f>VLOOKUP(B24,'[1]LISTADO ATM'!$A$2:$B$822,2,0)</f>
        <v xml:space="preserve">ATM Estación Texaco (Barahona) </v>
      </c>
      <c r="D24" s="125" t="s">
        <v>2551</v>
      </c>
      <c r="E24" s="128">
        <v>3335903669</v>
      </c>
    </row>
    <row r="25" spans="1:5" ht="18" x14ac:dyDescent="0.25">
      <c r="A25" s="94" t="str">
        <f>VLOOKUP(B25,'[1]LISTADO ATM'!$A$2:$C$822,3,0)</f>
        <v>DISTRITO NACIONAL</v>
      </c>
      <c r="B25" s="124">
        <v>125</v>
      </c>
      <c r="C25" s="126" t="str">
        <f>VLOOKUP(B25,'[1]LISTADO ATM'!$A$2:$B$822,2,0)</f>
        <v xml:space="preserve">ATM Dirección General de Aduanas II </v>
      </c>
      <c r="D25" s="125" t="s">
        <v>2551</v>
      </c>
      <c r="E25" s="138">
        <v>3335903185</v>
      </c>
    </row>
    <row r="26" spans="1:5" ht="18" x14ac:dyDescent="0.25">
      <c r="A26" s="94" t="str">
        <f>VLOOKUP(B26,'[1]LISTADO ATM'!$A$2:$C$822,3,0)</f>
        <v>DISTRITO NACIONAL</v>
      </c>
      <c r="B26" s="124">
        <v>224</v>
      </c>
      <c r="C26" s="126" t="str">
        <f>VLOOKUP(B26,'[1]LISTADO ATM'!$A$2:$B$822,2,0)</f>
        <v xml:space="preserve">ATM S/M Nacional El Millón (Núñez de Cáceres) </v>
      </c>
      <c r="D26" s="125" t="s">
        <v>2551</v>
      </c>
      <c r="E26" s="138">
        <v>3335903328</v>
      </c>
    </row>
    <row r="27" spans="1:5" ht="18" x14ac:dyDescent="0.25">
      <c r="A27" s="94" t="str">
        <f>VLOOKUP(B27,'[1]LISTADO ATM'!$A$2:$C$822,3,0)</f>
        <v>NORTE</v>
      </c>
      <c r="B27" s="124">
        <v>292</v>
      </c>
      <c r="C27" s="126" t="str">
        <f>VLOOKUP(B27,'[1]LISTADO ATM'!$A$2:$B$822,2,0)</f>
        <v xml:space="preserve">ATM UNP Castañuelas (Montecristi) </v>
      </c>
      <c r="D27" s="125" t="s">
        <v>2551</v>
      </c>
      <c r="E27" s="138">
        <v>3335903500</v>
      </c>
    </row>
    <row r="28" spans="1:5" ht="18" x14ac:dyDescent="0.25">
      <c r="A28" s="94" t="str">
        <f>VLOOKUP(B28,'[1]LISTADO ATM'!$A$2:$C$822,3,0)</f>
        <v>DISTRITO NACIONAL</v>
      </c>
      <c r="B28" s="124">
        <v>911</v>
      </c>
      <c r="C28" s="126" t="str">
        <f>VLOOKUP(B28,'[1]LISTADO ATM'!$A$2:$B$822,2,0)</f>
        <v xml:space="preserve">ATM Oficina Venezuela II </v>
      </c>
      <c r="D28" s="125" t="s">
        <v>2551</v>
      </c>
      <c r="E28" s="138">
        <v>3335903529</v>
      </c>
    </row>
    <row r="29" spans="1:5" ht="18" x14ac:dyDescent="0.25">
      <c r="A29" s="94" t="str">
        <f>VLOOKUP(B29,'[1]LISTADO ATM'!$A$2:$C$822,3,0)</f>
        <v>DISTRITO NACIONAL</v>
      </c>
      <c r="B29" s="124">
        <v>957</v>
      </c>
      <c r="C29" s="126" t="str">
        <f>VLOOKUP(B29,'[1]LISTADO ATM'!$A$2:$B$822,2,0)</f>
        <v xml:space="preserve">ATM Oficina Venezuela </v>
      </c>
      <c r="D29" s="125" t="s">
        <v>2551</v>
      </c>
      <c r="E29" s="138">
        <v>3335903531</v>
      </c>
    </row>
    <row r="30" spans="1:5" ht="18" x14ac:dyDescent="0.25">
      <c r="A30" s="94" t="str">
        <f>VLOOKUP(B30,'[1]LISTADO ATM'!$A$2:$C$822,3,0)</f>
        <v>SUR</v>
      </c>
      <c r="B30" s="124">
        <v>962</v>
      </c>
      <c r="C30" s="126" t="str">
        <f>VLOOKUP(B30,'[1]LISTADO ATM'!$A$2:$B$822,2,0)</f>
        <v xml:space="preserve">ATM Oficina Villa Ofelia II (San Juan) </v>
      </c>
      <c r="D30" s="125" t="s">
        <v>2551</v>
      </c>
      <c r="E30" s="138">
        <v>3335903578</v>
      </c>
    </row>
    <row r="31" spans="1:5" ht="18" x14ac:dyDescent="0.25">
      <c r="A31" s="94" t="str">
        <f>VLOOKUP(B31,'[1]LISTADO ATM'!$A$2:$C$822,3,0)</f>
        <v>DISTRITO NACIONAL</v>
      </c>
      <c r="B31" s="124">
        <v>611</v>
      </c>
      <c r="C31" s="126" t="str">
        <f>VLOOKUP(B31,'[1]LISTADO ATM'!$A$2:$B$822,2,0)</f>
        <v xml:space="preserve">ATM DGII Sede Central </v>
      </c>
      <c r="D31" s="125" t="s">
        <v>2551</v>
      </c>
      <c r="E31" s="138">
        <v>3335904460</v>
      </c>
    </row>
    <row r="32" spans="1:5" ht="18" x14ac:dyDescent="0.25">
      <c r="A32" s="94" t="str">
        <f>VLOOKUP(B32,'[1]LISTADO ATM'!$A$2:$C$822,3,0)</f>
        <v>DISTRITO NACIONAL</v>
      </c>
      <c r="B32" s="124">
        <v>717</v>
      </c>
      <c r="C32" s="126" t="str">
        <f>VLOOKUP(B32,'[1]LISTADO ATM'!$A$2:$B$822,2,0)</f>
        <v xml:space="preserve">ATM Oficina Los Alcarrizos </v>
      </c>
      <c r="D32" s="125" t="s">
        <v>2551</v>
      </c>
      <c r="E32" s="128">
        <v>3335903168</v>
      </c>
    </row>
    <row r="33" spans="1:5" ht="18" x14ac:dyDescent="0.25">
      <c r="A33" s="94" t="str">
        <f>VLOOKUP(B33,'[1]LISTADO ATM'!$A$2:$C$822,3,0)</f>
        <v>ESTE</v>
      </c>
      <c r="B33" s="124">
        <v>634</v>
      </c>
      <c r="C33" s="126" t="str">
        <f>VLOOKUP(B33,'[1]LISTADO ATM'!$A$2:$B$822,2,0)</f>
        <v xml:space="preserve">ATM Ayuntamiento Los Llanos (SPM) </v>
      </c>
      <c r="D33" s="125" t="s">
        <v>2551</v>
      </c>
      <c r="E33" s="128">
        <v>3335903358</v>
      </c>
    </row>
    <row r="34" spans="1:5" ht="18" x14ac:dyDescent="0.25">
      <c r="A34" s="94" t="str">
        <f>VLOOKUP(B34,'[1]LISTADO ATM'!$A$2:$C$822,3,0)</f>
        <v>DISTRITO NACIONAL</v>
      </c>
      <c r="B34" s="124">
        <v>165</v>
      </c>
      <c r="C34" s="126" t="str">
        <f>VLOOKUP(B34,'[1]LISTADO ATM'!$A$2:$B$822,2,0)</f>
        <v>ATM Autoservicio Megacentro</v>
      </c>
      <c r="D34" s="125" t="s">
        <v>2551</v>
      </c>
      <c r="E34" s="128">
        <v>3335903407</v>
      </c>
    </row>
    <row r="35" spans="1:5" ht="18" x14ac:dyDescent="0.25">
      <c r="A35" s="94" t="str">
        <f>VLOOKUP(B35,'[1]LISTADO ATM'!$A$2:$C$822,3,0)</f>
        <v>DISTRITO NACIONAL</v>
      </c>
      <c r="B35" s="124">
        <v>701</v>
      </c>
      <c r="C35" s="126" t="str">
        <f>VLOOKUP(B35,'[1]LISTADO ATM'!$A$2:$B$822,2,0)</f>
        <v>ATM Autoservicio Los Alcarrizos</v>
      </c>
      <c r="D35" s="125" t="s">
        <v>2551</v>
      </c>
      <c r="E35" s="128">
        <v>3335903447</v>
      </c>
    </row>
    <row r="36" spans="1:5" ht="18" x14ac:dyDescent="0.25">
      <c r="A36" s="94" t="str">
        <f>VLOOKUP(B36,'[1]LISTADO ATM'!$A$2:$C$822,3,0)</f>
        <v>DISTRITO NACIONAL</v>
      </c>
      <c r="B36" s="124">
        <v>887</v>
      </c>
      <c r="C36" s="126" t="str">
        <f>VLOOKUP(B36,'[1]LISTADO ATM'!$A$2:$B$822,2,0)</f>
        <v>ATM S/M Bravo Los Proceres</v>
      </c>
      <c r="D36" s="125" t="s">
        <v>2551</v>
      </c>
      <c r="E36" s="128">
        <v>3335903448</v>
      </c>
    </row>
    <row r="37" spans="1:5" ht="18" x14ac:dyDescent="0.25">
      <c r="A37" s="94" t="str">
        <f>VLOOKUP(B37,'[1]LISTADO ATM'!$A$2:$C$822,3,0)</f>
        <v>NORTE</v>
      </c>
      <c r="B37" s="124">
        <v>431</v>
      </c>
      <c r="C37" s="126" t="str">
        <f>VLOOKUP(B37,'[1]LISTADO ATM'!$A$2:$B$822,2,0)</f>
        <v xml:space="preserve">ATM Autoservicio Sol (Santiago) </v>
      </c>
      <c r="D37" s="125" t="s">
        <v>2551</v>
      </c>
      <c r="E37" s="128">
        <v>3335903461</v>
      </c>
    </row>
    <row r="38" spans="1:5" ht="18" x14ac:dyDescent="0.25">
      <c r="A38" s="94" t="str">
        <f>VLOOKUP(B38,'[1]LISTADO ATM'!$A$2:$C$822,3,0)</f>
        <v>NORTE</v>
      </c>
      <c r="B38" s="124">
        <v>119</v>
      </c>
      <c r="C38" s="126" t="str">
        <f>VLOOKUP(B38,'[1]LISTADO ATM'!$A$2:$B$822,2,0)</f>
        <v>ATM Oficina La Barranquita</v>
      </c>
      <c r="D38" s="125" t="s">
        <v>2551</v>
      </c>
      <c r="E38" s="128">
        <v>3335903495</v>
      </c>
    </row>
    <row r="39" spans="1:5" ht="18" x14ac:dyDescent="0.25">
      <c r="A39" s="94" t="str">
        <f>VLOOKUP(B39,'[1]LISTADO ATM'!$A$2:$C$822,3,0)</f>
        <v>ESTE</v>
      </c>
      <c r="B39" s="124">
        <v>842</v>
      </c>
      <c r="C39" s="126" t="str">
        <f>VLOOKUP(B39,'[1]LISTADO ATM'!$A$2:$B$822,2,0)</f>
        <v xml:space="preserve">ATM Plaza Orense II (La Romana) </v>
      </c>
      <c r="D39" s="125" t="s">
        <v>2551</v>
      </c>
      <c r="E39" s="128">
        <v>3335903497</v>
      </c>
    </row>
    <row r="40" spans="1:5" ht="18" x14ac:dyDescent="0.25">
      <c r="A40" s="94" t="str">
        <f>VLOOKUP(B40,'[1]LISTADO ATM'!$A$2:$C$822,3,0)</f>
        <v>NORTE</v>
      </c>
      <c r="B40" s="124">
        <v>774</v>
      </c>
      <c r="C40" s="126" t="str">
        <f>VLOOKUP(B40,'[1]LISTADO ATM'!$A$2:$B$822,2,0)</f>
        <v xml:space="preserve">ATM Oficina Montecristi </v>
      </c>
      <c r="D40" s="125" t="s">
        <v>2551</v>
      </c>
      <c r="E40" s="128">
        <v>3335903525</v>
      </c>
    </row>
    <row r="41" spans="1:5" ht="18" x14ac:dyDescent="0.25">
      <c r="A41" s="94" t="str">
        <f>VLOOKUP(B41,'[1]LISTADO ATM'!$A$2:$C$822,3,0)</f>
        <v>DISTRITO NACIONAL</v>
      </c>
      <c r="B41" s="124">
        <v>192</v>
      </c>
      <c r="C41" s="126" t="str">
        <f>VLOOKUP(B41,'[1]LISTADO ATM'!$A$2:$B$822,2,0)</f>
        <v xml:space="preserve">ATM Autobanco Luperón II </v>
      </c>
      <c r="D41" s="125" t="s">
        <v>2551</v>
      </c>
      <c r="E41" s="128">
        <v>3335903527</v>
      </c>
    </row>
    <row r="42" spans="1:5" ht="18" x14ac:dyDescent="0.25">
      <c r="A42" s="94" t="str">
        <f>VLOOKUP(B42,'[1]LISTADO ATM'!$A$2:$C$822,3,0)</f>
        <v>DISTRITO NACIONAL</v>
      </c>
      <c r="B42" s="124">
        <v>424</v>
      </c>
      <c r="C42" s="126" t="str">
        <f>VLOOKUP(B42,'[1]LISTADO ATM'!$A$2:$B$822,2,0)</f>
        <v xml:space="preserve">ATM UNP Jumbo Luperón I </v>
      </c>
      <c r="D42" s="125" t="s">
        <v>2551</v>
      </c>
      <c r="E42" s="128">
        <v>3335903561</v>
      </c>
    </row>
    <row r="43" spans="1:5" ht="18" x14ac:dyDescent="0.25">
      <c r="A43" s="94" t="str">
        <f>VLOOKUP(B43,'[1]LISTADO ATM'!$A$2:$C$822,3,0)</f>
        <v>SUR</v>
      </c>
      <c r="B43" s="124">
        <v>767</v>
      </c>
      <c r="C43" s="126" t="str">
        <f>VLOOKUP(B43,'[1]LISTADO ATM'!$A$2:$B$822,2,0)</f>
        <v xml:space="preserve">ATM S/M Diverso (Azua) </v>
      </c>
      <c r="D43" s="125" t="s">
        <v>2551</v>
      </c>
      <c r="E43" s="128">
        <v>3335903564</v>
      </c>
    </row>
    <row r="44" spans="1:5" ht="18" x14ac:dyDescent="0.25">
      <c r="A44" s="94" t="str">
        <f>VLOOKUP(B44,'[1]LISTADO ATM'!$A$2:$C$822,3,0)</f>
        <v>SUR</v>
      </c>
      <c r="B44" s="124">
        <v>750</v>
      </c>
      <c r="C44" s="126" t="str">
        <f>VLOOKUP(B44,'[1]LISTADO ATM'!$A$2:$B$822,2,0)</f>
        <v xml:space="preserve">ATM UNP Duvergé </v>
      </c>
      <c r="D44" s="125" t="s">
        <v>2551</v>
      </c>
      <c r="E44" s="128">
        <v>3335903566</v>
      </c>
    </row>
    <row r="45" spans="1:5" ht="18" x14ac:dyDescent="0.25">
      <c r="A45" s="94" t="str">
        <f>VLOOKUP(B45,'[1]LISTADO ATM'!$A$2:$C$822,3,0)</f>
        <v>ESTE</v>
      </c>
      <c r="B45" s="124">
        <v>609</v>
      </c>
      <c r="C45" s="126" t="str">
        <f>VLOOKUP(B45,'[1]LISTADO ATM'!$A$2:$B$822,2,0)</f>
        <v xml:space="preserve">ATM S/M Jumbo (San Pedro) </v>
      </c>
      <c r="D45" s="125" t="s">
        <v>2551</v>
      </c>
      <c r="E45" s="128">
        <v>3335903587</v>
      </c>
    </row>
    <row r="46" spans="1:5" ht="18" x14ac:dyDescent="0.25">
      <c r="A46" s="94" t="str">
        <f>VLOOKUP(B46,'[1]LISTADO ATM'!$A$2:$C$822,3,0)</f>
        <v>ESTE</v>
      </c>
      <c r="B46" s="124">
        <v>742</v>
      </c>
      <c r="C46" s="126" t="str">
        <f>VLOOKUP(B46,'[1]LISTADO ATM'!$A$2:$B$822,2,0)</f>
        <v xml:space="preserve">ATM Oficina Plaza del Rey (La Romana) </v>
      </c>
      <c r="D46" s="125" t="s">
        <v>2551</v>
      </c>
      <c r="E46" s="128">
        <v>3335903588</v>
      </c>
    </row>
    <row r="47" spans="1:5" ht="18" x14ac:dyDescent="0.25">
      <c r="A47" s="94" t="str">
        <f>VLOOKUP(B47,'[1]LISTADO ATM'!$A$2:$C$822,3,0)</f>
        <v>DISTRITO NACIONAL</v>
      </c>
      <c r="B47" s="124">
        <v>425</v>
      </c>
      <c r="C47" s="126" t="str">
        <f>VLOOKUP(B47,'[1]LISTADO ATM'!$A$2:$B$822,2,0)</f>
        <v xml:space="preserve">ATM UNP Jumbo Luperón II </v>
      </c>
      <c r="D47" s="125" t="s">
        <v>2551</v>
      </c>
      <c r="E47" s="128">
        <v>3335903604</v>
      </c>
    </row>
    <row r="48" spans="1:5" ht="18" x14ac:dyDescent="0.25">
      <c r="A48" s="94" t="str">
        <f>VLOOKUP(B48,'[1]LISTADO ATM'!$A$2:$C$822,3,0)</f>
        <v>ESTE</v>
      </c>
      <c r="B48" s="124">
        <v>612</v>
      </c>
      <c r="C48" s="126" t="str">
        <f>VLOOKUP(B48,'[1]LISTADO ATM'!$A$2:$B$822,2,0)</f>
        <v xml:space="preserve">ATM Plaza Orense (La Romana) </v>
      </c>
      <c r="D48" s="125" t="s">
        <v>2551</v>
      </c>
      <c r="E48" s="128">
        <v>3335903608</v>
      </c>
    </row>
    <row r="49" spans="1:5" ht="18" x14ac:dyDescent="0.25">
      <c r="A49" s="94" t="str">
        <f>VLOOKUP(B49,'[1]LISTADO ATM'!$A$2:$C$822,3,0)</f>
        <v>DISTRITO NACIONAL</v>
      </c>
      <c r="B49" s="124">
        <v>406</v>
      </c>
      <c r="C49" s="126" t="str">
        <f>VLOOKUP(B49,'[1]LISTADO ATM'!$A$2:$B$822,2,0)</f>
        <v xml:space="preserve">ATM UNP Plaza Lama Máximo Gómez </v>
      </c>
      <c r="D49" s="125" t="s">
        <v>2551</v>
      </c>
      <c r="E49" s="128">
        <v>3335903615</v>
      </c>
    </row>
    <row r="50" spans="1:5" ht="18" x14ac:dyDescent="0.25">
      <c r="A50" s="94" t="str">
        <f>VLOOKUP(B50,'[1]LISTADO ATM'!$A$2:$C$822,3,0)</f>
        <v>DISTRITO NACIONAL</v>
      </c>
      <c r="B50" s="124">
        <v>884</v>
      </c>
      <c r="C50" s="126" t="str">
        <f>VLOOKUP(B50,'[1]LISTADO ATM'!$A$2:$B$822,2,0)</f>
        <v xml:space="preserve">ATM UNP Olé Sabana Perdida </v>
      </c>
      <c r="D50" s="125" t="s">
        <v>2551</v>
      </c>
      <c r="E50" s="128">
        <v>3335903635</v>
      </c>
    </row>
    <row r="51" spans="1:5" ht="18" x14ac:dyDescent="0.25">
      <c r="A51" s="94" t="str">
        <f>VLOOKUP(B51,'[1]LISTADO ATM'!$A$2:$C$822,3,0)</f>
        <v>NORTE</v>
      </c>
      <c r="B51" s="124">
        <v>151</v>
      </c>
      <c r="C51" s="126" t="str">
        <f>VLOOKUP(B51,'[1]LISTADO ATM'!$A$2:$B$822,2,0)</f>
        <v xml:space="preserve">ATM Oficina Nagua </v>
      </c>
      <c r="D51" s="125" t="s">
        <v>2551</v>
      </c>
      <c r="E51" s="128">
        <v>3335903660</v>
      </c>
    </row>
    <row r="52" spans="1:5" ht="18" x14ac:dyDescent="0.25">
      <c r="A52" s="94" t="str">
        <f>VLOOKUP(B52,'[1]LISTADO ATM'!$A$2:$C$822,3,0)</f>
        <v>NORTE</v>
      </c>
      <c r="B52" s="124">
        <v>256</v>
      </c>
      <c r="C52" s="126" t="str">
        <f>VLOOKUP(B52,'[1]LISTADO ATM'!$A$2:$B$822,2,0)</f>
        <v xml:space="preserve">ATM Oficina Licey Al Medio </v>
      </c>
      <c r="D52" s="125" t="s">
        <v>2551</v>
      </c>
      <c r="E52" s="128">
        <v>3335903661</v>
      </c>
    </row>
    <row r="53" spans="1:5" ht="18" x14ac:dyDescent="0.25">
      <c r="A53" s="94" t="str">
        <f>VLOOKUP(B53,'[1]LISTADO ATM'!$A$2:$C$822,3,0)</f>
        <v>NORTE</v>
      </c>
      <c r="B53" s="124">
        <v>373</v>
      </c>
      <c r="C53" s="126" t="str">
        <f>VLOOKUP(B53,'[1]LISTADO ATM'!$A$2:$B$822,2,0)</f>
        <v>S/M Tangui Nagua</v>
      </c>
      <c r="D53" s="125" t="s">
        <v>2551</v>
      </c>
      <c r="E53" s="128">
        <v>3335903663</v>
      </c>
    </row>
    <row r="54" spans="1:5" ht="18" x14ac:dyDescent="0.25">
      <c r="A54" s="94" t="str">
        <f>VLOOKUP(B54,'[1]LISTADO ATM'!$A$2:$C$822,3,0)</f>
        <v>SUR</v>
      </c>
      <c r="B54" s="124">
        <v>766</v>
      </c>
      <c r="C54" s="126" t="str">
        <f>VLOOKUP(B54,'[1]LISTADO ATM'!$A$2:$B$822,2,0)</f>
        <v xml:space="preserve">ATM Oficina Azua II </v>
      </c>
      <c r="D54" s="125" t="s">
        <v>2551</v>
      </c>
      <c r="E54" s="128">
        <v>3335903664</v>
      </c>
    </row>
    <row r="55" spans="1:5" ht="18" x14ac:dyDescent="0.25">
      <c r="A55" s="94" t="str">
        <f>VLOOKUP(B55,'[1]LISTADO ATM'!$A$2:$C$822,3,0)</f>
        <v>ESTE</v>
      </c>
      <c r="B55" s="124">
        <v>158</v>
      </c>
      <c r="C55" s="126" t="str">
        <f>VLOOKUP(B55,'[1]LISTADO ATM'!$A$2:$B$822,2,0)</f>
        <v xml:space="preserve">ATM Oficina Romana Norte </v>
      </c>
      <c r="D55" s="125" t="s">
        <v>2551</v>
      </c>
      <c r="E55" s="128">
        <v>3335903667</v>
      </c>
    </row>
    <row r="56" spans="1:5" ht="18" x14ac:dyDescent="0.25">
      <c r="A56" s="94" t="str">
        <f>VLOOKUP(B56,'[1]LISTADO ATM'!$A$2:$C$822,3,0)</f>
        <v>DISTRITO NACIONAL</v>
      </c>
      <c r="B56" s="124">
        <v>493</v>
      </c>
      <c r="C56" s="126" t="str">
        <f>VLOOKUP(B56,'[1]LISTADO ATM'!$A$2:$B$822,2,0)</f>
        <v xml:space="preserve">ATM Oficina Haina Occidental II </v>
      </c>
      <c r="D56" s="125" t="s">
        <v>2551</v>
      </c>
      <c r="E56" s="128">
        <v>3335903567</v>
      </c>
    </row>
    <row r="57" spans="1:5" ht="18" x14ac:dyDescent="0.25">
      <c r="A57" s="94" t="str">
        <f>VLOOKUP(B57,'[1]LISTADO ATM'!$A$2:$C$822,3,0)</f>
        <v>NORTE</v>
      </c>
      <c r="B57" s="124">
        <v>732</v>
      </c>
      <c r="C57" s="126" t="str">
        <f>VLOOKUP(B57,'[1]LISTADO ATM'!$A$2:$B$822,2,0)</f>
        <v xml:space="preserve">ATM Molino del Valle (Santiago) </v>
      </c>
      <c r="D57" s="125" t="s">
        <v>2551</v>
      </c>
      <c r="E57" s="128">
        <v>3335903958</v>
      </c>
    </row>
    <row r="58" spans="1:5" ht="18" x14ac:dyDescent="0.25">
      <c r="A58" s="94" t="str">
        <f>VLOOKUP(B58,'[1]LISTADO ATM'!$A$2:$C$822,3,0)</f>
        <v>DISTRITO NACIONAL</v>
      </c>
      <c r="B58" s="124">
        <v>929</v>
      </c>
      <c r="C58" s="126" t="str">
        <f>VLOOKUP(B58,'[1]LISTADO ATM'!$A$2:$B$822,2,0)</f>
        <v>ATM Autoservicio Nacional El Conde</v>
      </c>
      <c r="D58" s="125" t="s">
        <v>2551</v>
      </c>
      <c r="E58" s="128">
        <v>3335904089</v>
      </c>
    </row>
    <row r="59" spans="1:5" ht="18" x14ac:dyDescent="0.25">
      <c r="A59" s="94" t="str">
        <f>VLOOKUP(B59,'[1]LISTADO ATM'!$A$2:$C$822,3,0)</f>
        <v>NORTE</v>
      </c>
      <c r="B59" s="124">
        <v>144</v>
      </c>
      <c r="C59" s="126" t="str">
        <f>VLOOKUP(B59,'[1]LISTADO ATM'!$A$2:$B$822,2,0)</f>
        <v xml:space="preserve">ATM Oficina Villa Altagracia </v>
      </c>
      <c r="D59" s="125" t="s">
        <v>2551</v>
      </c>
      <c r="E59" s="128">
        <v>3335904391</v>
      </c>
    </row>
    <row r="60" spans="1:5" ht="18" x14ac:dyDescent="0.25">
      <c r="A60" s="94" t="str">
        <f>VLOOKUP(B60,'[1]LISTADO ATM'!$A$2:$C$822,3,0)</f>
        <v>NORTE</v>
      </c>
      <c r="B60" s="124">
        <v>760</v>
      </c>
      <c r="C60" s="126" t="str">
        <f>VLOOKUP(B60,'[1]LISTADO ATM'!$A$2:$B$822,2,0)</f>
        <v xml:space="preserve">ATM UNP Cruce Guayacanes (Mao) </v>
      </c>
      <c r="D60" s="125" t="s">
        <v>2551</v>
      </c>
      <c r="E60" s="128">
        <v>3335904474</v>
      </c>
    </row>
    <row r="61" spans="1:5" ht="18" x14ac:dyDescent="0.25">
      <c r="A61" s="94" t="str">
        <f>VLOOKUP(B61,'[1]LISTADO ATM'!$A$2:$C$822,3,0)</f>
        <v>NORTE</v>
      </c>
      <c r="B61" s="124">
        <v>649</v>
      </c>
      <c r="C61" s="126" t="str">
        <f>VLOOKUP(B61,'[1]LISTADO ATM'!$A$2:$B$822,2,0)</f>
        <v xml:space="preserve">ATM Oficina Galería 56 (San Francisco de Macorís) </v>
      </c>
      <c r="D61" s="125" t="s">
        <v>2551</v>
      </c>
      <c r="E61" s="128">
        <v>3335904781</v>
      </c>
    </row>
    <row r="62" spans="1:5" ht="18" x14ac:dyDescent="0.25">
      <c r="A62" s="94" t="str">
        <f>VLOOKUP(B62,'[1]LISTADO ATM'!$A$2:$C$822,3,0)</f>
        <v>DISTRITO NACIONAL</v>
      </c>
      <c r="B62" s="124">
        <v>755</v>
      </c>
      <c r="C62" s="126" t="str">
        <f>VLOOKUP(B62,'[1]LISTADO ATM'!$A$2:$B$822,2,0)</f>
        <v xml:space="preserve">ATM Oficina Galería del Este (Plaza) </v>
      </c>
      <c r="D62" s="125" t="s">
        <v>2551</v>
      </c>
      <c r="E62" s="138">
        <v>3335903143</v>
      </c>
    </row>
    <row r="63" spans="1:5" ht="18" x14ac:dyDescent="0.25">
      <c r="A63" s="94" t="str">
        <f>VLOOKUP(B63,'[1]LISTADO ATM'!$A$2:$C$822,3,0)</f>
        <v>ESTE</v>
      </c>
      <c r="B63" s="124">
        <v>385</v>
      </c>
      <c r="C63" s="126" t="str">
        <f>VLOOKUP(B63,'[1]LISTADO ATM'!$A$2:$B$822,2,0)</f>
        <v xml:space="preserve">ATM Plaza Verón I </v>
      </c>
      <c r="D63" s="125" t="s">
        <v>2551</v>
      </c>
      <c r="E63" s="138">
        <v>3335903494</v>
      </c>
    </row>
    <row r="64" spans="1:5" ht="18" x14ac:dyDescent="0.25">
      <c r="A64" s="94" t="str">
        <f>VLOOKUP(B64,'[1]LISTADO ATM'!$A$2:$C$822,3,0)</f>
        <v>DISTRITO NACIONAL</v>
      </c>
      <c r="B64" s="124">
        <v>823</v>
      </c>
      <c r="C64" s="126" t="str">
        <f>VLOOKUP(B64,'[1]LISTADO ATM'!$A$2:$B$822,2,0)</f>
        <v xml:space="preserve">ATM UNP El Carril (Haina) </v>
      </c>
      <c r="D64" s="125" t="s">
        <v>2551</v>
      </c>
      <c r="E64" s="138">
        <v>3335903532</v>
      </c>
    </row>
    <row r="65" spans="1:5" ht="18" x14ac:dyDescent="0.25">
      <c r="A65" s="94" t="str">
        <f>VLOOKUP(B65,'[1]LISTADO ATM'!$A$2:$C$822,3,0)</f>
        <v>DISTRITO NACIONAL</v>
      </c>
      <c r="B65" s="124">
        <v>875</v>
      </c>
      <c r="C65" s="126" t="str">
        <f>VLOOKUP(B65,'[1]LISTADO ATM'!$A$2:$B$822,2,0)</f>
        <v xml:space="preserve">ATM Texaco Aut. Duarte KM 14 1/2 (Los Alcarrizos) </v>
      </c>
      <c r="D65" s="125" t="s">
        <v>2551</v>
      </c>
      <c r="E65" s="138">
        <v>3335903533</v>
      </c>
    </row>
    <row r="66" spans="1:5" ht="18" x14ac:dyDescent="0.25">
      <c r="A66" s="94" t="str">
        <f>VLOOKUP(B66,'[1]LISTADO ATM'!$A$2:$C$822,3,0)</f>
        <v>DISTRITO NACIONAL</v>
      </c>
      <c r="B66" s="124">
        <v>267</v>
      </c>
      <c r="C66" s="126" t="str">
        <f>VLOOKUP(B66,'[1]LISTADO ATM'!$A$2:$B$822,2,0)</f>
        <v xml:space="preserve">ATM Centro de Caja México </v>
      </c>
      <c r="D66" s="125" t="s">
        <v>2551</v>
      </c>
      <c r="E66" s="138">
        <v>3335903579</v>
      </c>
    </row>
    <row r="67" spans="1:5" ht="18" x14ac:dyDescent="0.25">
      <c r="A67" s="94" t="str">
        <f>VLOOKUP(B67,'[1]LISTADO ATM'!$A$2:$C$822,3,0)</f>
        <v>DISTRITO NACIONAL</v>
      </c>
      <c r="B67" s="124">
        <v>557</v>
      </c>
      <c r="C67" s="126" t="str">
        <f>VLOOKUP(B67,'[1]LISTADO ATM'!$A$2:$B$822,2,0)</f>
        <v xml:space="preserve">ATM Multicentro La Sirena Ave. Mella </v>
      </c>
      <c r="D67" s="125" t="s">
        <v>2551</v>
      </c>
      <c r="E67" s="138">
        <v>3335903584</v>
      </c>
    </row>
    <row r="68" spans="1:5" ht="18" x14ac:dyDescent="0.25">
      <c r="A68" s="94" t="str">
        <f>VLOOKUP(B68,'[1]LISTADO ATM'!$A$2:$C$822,3,0)</f>
        <v>SUR</v>
      </c>
      <c r="B68" s="124">
        <v>873</v>
      </c>
      <c r="C68" s="126" t="str">
        <f>VLOOKUP(B68,'[1]LISTADO ATM'!$A$2:$B$822,2,0)</f>
        <v xml:space="preserve">ATM Centro de Caja San Cristóbal II </v>
      </c>
      <c r="D68" s="125" t="s">
        <v>2551</v>
      </c>
      <c r="E68" s="138">
        <v>3335903606</v>
      </c>
    </row>
    <row r="69" spans="1:5" ht="18" x14ac:dyDescent="0.25">
      <c r="A69" s="94" t="str">
        <f>VLOOKUP(B69,'[1]LISTADO ATM'!$A$2:$C$822,3,0)</f>
        <v>NORTE</v>
      </c>
      <c r="B69" s="124">
        <v>636</v>
      </c>
      <c r="C69" s="126" t="str">
        <f>VLOOKUP(B69,'[1]LISTADO ATM'!$A$2:$B$822,2,0)</f>
        <v xml:space="preserve">ATM Oficina Tamboríl </v>
      </c>
      <c r="D69" s="125" t="s">
        <v>2551</v>
      </c>
      <c r="E69" s="138">
        <v>3335903607</v>
      </c>
    </row>
    <row r="70" spans="1:5" ht="18" x14ac:dyDescent="0.25">
      <c r="A70" s="94" t="str">
        <f>VLOOKUP(B70,'[1]LISTADO ATM'!$A$2:$C$822,3,0)</f>
        <v>DISTRITO NACIONAL</v>
      </c>
      <c r="B70" s="124">
        <v>438</v>
      </c>
      <c r="C70" s="126" t="str">
        <f>VLOOKUP(B70,'[1]LISTADO ATM'!$A$2:$B$822,2,0)</f>
        <v xml:space="preserve">ATM Autobanco Torre IV </v>
      </c>
      <c r="D70" s="125" t="s">
        <v>2551</v>
      </c>
      <c r="E70" s="138">
        <v>3335903624</v>
      </c>
    </row>
    <row r="71" spans="1:5" ht="18" x14ac:dyDescent="0.25">
      <c r="A71" s="94" t="str">
        <f>VLOOKUP(B71,'[1]LISTADO ATM'!$A$2:$C$822,3,0)</f>
        <v>SUR</v>
      </c>
      <c r="B71" s="124">
        <v>765</v>
      </c>
      <c r="C71" s="126" t="str">
        <f>VLOOKUP(B71,'[1]LISTADO ATM'!$A$2:$B$822,2,0)</f>
        <v xml:space="preserve">ATM Oficina Azua I </v>
      </c>
      <c r="D71" s="125" t="s">
        <v>2551</v>
      </c>
      <c r="E71" s="138">
        <v>3335903628</v>
      </c>
    </row>
    <row r="72" spans="1:5" ht="18" x14ac:dyDescent="0.25">
      <c r="A72" s="94" t="str">
        <f>VLOOKUP(B72,'[1]LISTADO ATM'!$A$2:$C$822,3,0)</f>
        <v>DISTRITO NACIONAL</v>
      </c>
      <c r="B72" s="124">
        <v>302</v>
      </c>
      <c r="C72" s="126" t="str">
        <f>VLOOKUP(B72,'[1]LISTADO ATM'!$A$2:$B$822,2,0)</f>
        <v xml:space="preserve">ATM S/M Aprezio Los Mameyes  </v>
      </c>
      <c r="D72" s="125" t="s">
        <v>2551</v>
      </c>
      <c r="E72" s="138">
        <v>3335903662</v>
      </c>
    </row>
    <row r="73" spans="1:5" ht="18" x14ac:dyDescent="0.25">
      <c r="A73" s="94" t="str">
        <f>VLOOKUP(B73,'[1]LISTADO ATM'!$A$2:$C$822,3,0)</f>
        <v>NORTE</v>
      </c>
      <c r="B73" s="124">
        <v>77</v>
      </c>
      <c r="C73" s="126" t="str">
        <f>VLOOKUP(B73,'[1]LISTADO ATM'!$A$2:$B$822,2,0)</f>
        <v xml:space="preserve">ATM Oficina Cruce de Imbert </v>
      </c>
      <c r="D73" s="125" t="s">
        <v>2551</v>
      </c>
      <c r="E73" s="138">
        <v>3335903563</v>
      </c>
    </row>
    <row r="74" spans="1:5" ht="18" x14ac:dyDescent="0.25">
      <c r="A74" s="94" t="str">
        <f>VLOOKUP(B74,'[1]LISTADO ATM'!$A$2:$C$822,3,0)</f>
        <v>DISTRITO NACIONAL</v>
      </c>
      <c r="B74" s="124">
        <v>60</v>
      </c>
      <c r="C74" s="126" t="str">
        <f>VLOOKUP(B74,'[1]LISTADO ATM'!$A$2:$B$822,2,0)</f>
        <v xml:space="preserve">ATM Autobanco 27 de Febrero </v>
      </c>
      <c r="D74" s="125" t="s">
        <v>2551</v>
      </c>
      <c r="E74" s="138">
        <v>3335904496</v>
      </c>
    </row>
    <row r="75" spans="1:5" ht="18" x14ac:dyDescent="0.25">
      <c r="A75" s="94" t="str">
        <f>VLOOKUP(B75,'[1]LISTADO ATM'!$A$2:$C$822,3,0)</f>
        <v>DISTRITO NACIONAL</v>
      </c>
      <c r="B75" s="124">
        <v>115</v>
      </c>
      <c r="C75" s="126" t="str">
        <f>VLOOKUP(B75,'[1]LISTADO ATM'!$A$2:$B$822,2,0)</f>
        <v xml:space="preserve">ATM Oficina Megacentro I </v>
      </c>
      <c r="D75" s="125" t="s">
        <v>2551</v>
      </c>
      <c r="E75" s="138">
        <v>3335903551</v>
      </c>
    </row>
    <row r="76" spans="1:5" ht="18" x14ac:dyDescent="0.25">
      <c r="A76" s="94" t="str">
        <f>VLOOKUP(B76,'[1]LISTADO ATM'!$A$2:$C$822,3,0)</f>
        <v>SUR</v>
      </c>
      <c r="B76" s="124">
        <v>45</v>
      </c>
      <c r="C76" s="126" t="str">
        <f>VLOOKUP(B76,'[1]LISTADO ATM'!$A$2:$B$822,2,0)</f>
        <v xml:space="preserve">ATM Oficina Tamayo </v>
      </c>
      <c r="D76" s="125" t="s">
        <v>2551</v>
      </c>
      <c r="E76" s="128">
        <v>3335904428</v>
      </c>
    </row>
    <row r="77" spans="1:5" ht="18" x14ac:dyDescent="0.25">
      <c r="A77" s="94" t="str">
        <f>VLOOKUP(B77,'[1]LISTADO ATM'!$A$2:$C$822,3,0)</f>
        <v>DISTRITO NACIONAL</v>
      </c>
      <c r="B77" s="124">
        <v>525</v>
      </c>
      <c r="C77" s="126" t="str">
        <f>VLOOKUP(B77,'[1]LISTADO ATM'!$A$2:$B$822,2,0)</f>
        <v>ATM S/M Bravo Las Americas</v>
      </c>
      <c r="D77" s="125" t="s">
        <v>2551</v>
      </c>
      <c r="E77" s="128">
        <v>3335903496</v>
      </c>
    </row>
    <row r="78" spans="1:5" ht="18" x14ac:dyDescent="0.25">
      <c r="A78" s="94" t="str">
        <f>VLOOKUP(B78,'[1]LISTADO ATM'!$A$2:$C$822,3,0)</f>
        <v>DISTRITO NACIONAL</v>
      </c>
      <c r="B78" s="124">
        <v>821</v>
      </c>
      <c r="C78" s="126" t="str">
        <f>VLOOKUP(B78,'[1]LISTADO ATM'!$A$2:$B$822,2,0)</f>
        <v xml:space="preserve">ATM S/M Bravo Churchill </v>
      </c>
      <c r="D78" s="125" t="s">
        <v>2551</v>
      </c>
      <c r="E78" s="128">
        <v>3335903499</v>
      </c>
    </row>
    <row r="79" spans="1:5" ht="18" x14ac:dyDescent="0.25">
      <c r="A79" s="94" t="str">
        <f>VLOOKUP(B79,'[1]LISTADO ATM'!$A$2:$C$822,3,0)</f>
        <v>SUR</v>
      </c>
      <c r="B79" s="124">
        <v>615</v>
      </c>
      <c r="C79" s="126" t="str">
        <f>VLOOKUP(B79,'[1]LISTADO ATM'!$A$2:$B$822,2,0)</f>
        <v xml:space="preserve">ATM Estación Sunix Cabral (Barahona) </v>
      </c>
      <c r="D79" s="125" t="s">
        <v>2551</v>
      </c>
      <c r="E79" s="128">
        <v>3335903542</v>
      </c>
    </row>
    <row r="80" spans="1:5" ht="18" x14ac:dyDescent="0.25">
      <c r="A80" s="94" t="str">
        <f>VLOOKUP(B80,'[1]LISTADO ATM'!$A$2:$C$822,3,0)</f>
        <v>ESTE</v>
      </c>
      <c r="B80" s="124">
        <v>963</v>
      </c>
      <c r="C80" s="126" t="str">
        <f>VLOOKUP(B80,'[1]LISTADO ATM'!$A$2:$B$822,2,0)</f>
        <v xml:space="preserve">ATM Multiplaza La Romana </v>
      </c>
      <c r="D80" s="125" t="s">
        <v>2551</v>
      </c>
      <c r="E80" s="128">
        <v>3335903565</v>
      </c>
    </row>
    <row r="81" spans="1:5" ht="18" x14ac:dyDescent="0.25">
      <c r="A81" s="94" t="str">
        <f>VLOOKUP(B81,'[1]LISTADO ATM'!$A$2:$C$822,3,0)</f>
        <v>ESTE</v>
      </c>
      <c r="B81" s="124">
        <v>660</v>
      </c>
      <c r="C81" s="126" t="str">
        <f>VLOOKUP(B81,'[1]LISTADO ATM'!$A$2:$B$822,2,0)</f>
        <v>ATM Oficina Romana Norte II</v>
      </c>
      <c r="D81" s="125" t="s">
        <v>2551</v>
      </c>
      <c r="E81" s="128">
        <v>3335903572</v>
      </c>
    </row>
    <row r="82" spans="1:5" ht="18" x14ac:dyDescent="0.25">
      <c r="A82" s="94" t="str">
        <f>VLOOKUP(B82,'[1]LISTADO ATM'!$A$2:$C$822,3,0)</f>
        <v>NORTE</v>
      </c>
      <c r="B82" s="124">
        <v>396</v>
      </c>
      <c r="C82" s="126" t="str">
        <f>VLOOKUP(B82,'[1]LISTADO ATM'!$A$2:$B$822,2,0)</f>
        <v xml:space="preserve">ATM Oficina Plaza Ulloa (La Fuente) </v>
      </c>
      <c r="D82" s="125" t="s">
        <v>2551</v>
      </c>
      <c r="E82" s="128">
        <v>3335903585</v>
      </c>
    </row>
    <row r="83" spans="1:5" ht="18" x14ac:dyDescent="0.25">
      <c r="A83" s="94" t="str">
        <f>VLOOKUP(B83,'[1]LISTADO ATM'!$A$2:$C$822,3,0)</f>
        <v>DISTRITO NACIONAL</v>
      </c>
      <c r="B83" s="124">
        <v>139</v>
      </c>
      <c r="C83" s="126" t="str">
        <f>VLOOKUP(B83,'[1]LISTADO ATM'!$A$2:$B$822,2,0)</f>
        <v xml:space="preserve">ATM Oficina Plaza Lama Zona Oriental I </v>
      </c>
      <c r="D83" s="125" t="s">
        <v>2551</v>
      </c>
      <c r="E83" s="128">
        <v>3335903609</v>
      </c>
    </row>
    <row r="84" spans="1:5" ht="18" x14ac:dyDescent="0.25">
      <c r="A84" s="94" t="str">
        <f>VLOOKUP(B84,'[1]LISTADO ATM'!$A$2:$C$822,3,0)</f>
        <v>ESTE</v>
      </c>
      <c r="B84" s="124">
        <v>912</v>
      </c>
      <c r="C84" s="126" t="str">
        <f>VLOOKUP(B84,'[1]LISTADO ATM'!$A$2:$B$822,2,0)</f>
        <v xml:space="preserve">ATM Oficina San Pedro II </v>
      </c>
      <c r="D84" s="125" t="s">
        <v>2551</v>
      </c>
      <c r="E84" s="128">
        <v>3335903616</v>
      </c>
    </row>
    <row r="85" spans="1:5" ht="18" x14ac:dyDescent="0.25">
      <c r="A85" s="94" t="str">
        <f>VLOOKUP(B85,'[1]LISTADO ATM'!$A$2:$C$822,3,0)</f>
        <v>SUR</v>
      </c>
      <c r="B85" s="124">
        <v>342</v>
      </c>
      <c r="C85" s="126" t="str">
        <f>VLOOKUP(B85,'[1]LISTADO ATM'!$A$2:$B$822,2,0)</f>
        <v>ATM Oficina Obras Públicas Azua</v>
      </c>
      <c r="D85" s="125" t="s">
        <v>2551</v>
      </c>
      <c r="E85" s="128">
        <v>3335903689</v>
      </c>
    </row>
    <row r="86" spans="1:5" ht="18" x14ac:dyDescent="0.25">
      <c r="A86" s="94" t="str">
        <f>VLOOKUP(B86,'[1]LISTADO ATM'!$A$2:$C$822,3,0)</f>
        <v>DISTRITO NACIONAL</v>
      </c>
      <c r="B86" s="124">
        <v>967</v>
      </c>
      <c r="C86" s="126" t="str">
        <f>VLOOKUP(B86,'[1]LISTADO ATM'!$A$2:$B$822,2,0)</f>
        <v xml:space="preserve">ATM UNP Hiper Olé Autopista Duarte </v>
      </c>
      <c r="D86" s="125" t="s">
        <v>2551</v>
      </c>
      <c r="E86" s="128">
        <v>3335903696</v>
      </c>
    </row>
    <row r="87" spans="1:5" ht="18" x14ac:dyDescent="0.25">
      <c r="A87" s="94" t="str">
        <f>VLOOKUP(B87,'[1]LISTADO ATM'!$A$2:$C$822,3,0)</f>
        <v>DISTRITO NACIONAL</v>
      </c>
      <c r="B87" s="124">
        <v>696</v>
      </c>
      <c r="C87" s="126" t="str">
        <f>VLOOKUP(B87,'[1]LISTADO ATM'!$A$2:$B$822,2,0)</f>
        <v>ATM Olé Jacobo Majluta</v>
      </c>
      <c r="D87" s="125" t="s">
        <v>2551</v>
      </c>
      <c r="E87" s="128">
        <v>3335904424</v>
      </c>
    </row>
    <row r="88" spans="1:5" ht="18" x14ac:dyDescent="0.25">
      <c r="A88" s="94" t="str">
        <f>VLOOKUP(B88,'[1]LISTADO ATM'!$A$2:$C$822,3,0)</f>
        <v>NORTE</v>
      </c>
      <c r="B88" s="124">
        <v>728</v>
      </c>
      <c r="C88" s="126" t="str">
        <f>VLOOKUP(B88,'[1]LISTADO ATM'!$A$2:$B$822,2,0)</f>
        <v xml:space="preserve">ATM UNP La Vega Oficina Regional Norcentral </v>
      </c>
      <c r="D88" s="125" t="s">
        <v>2551</v>
      </c>
      <c r="E88" s="128">
        <v>3335904841</v>
      </c>
    </row>
    <row r="89" spans="1:5" ht="18" x14ac:dyDescent="0.25">
      <c r="A89" s="94" t="str">
        <f>VLOOKUP(B89,'[1]LISTADO ATM'!$A$2:$C$822,3,0)</f>
        <v>DISTRITO NACIONAL</v>
      </c>
      <c r="B89" s="124">
        <v>596</v>
      </c>
      <c r="C89" s="126" t="str">
        <f>VLOOKUP(B89,'[1]LISTADO ATM'!$A$2:$B$822,2,0)</f>
        <v xml:space="preserve">ATM Autobanco Malecón Center </v>
      </c>
      <c r="D89" s="125" t="s">
        <v>2551</v>
      </c>
      <c r="E89" s="128">
        <v>3335903818</v>
      </c>
    </row>
    <row r="90" spans="1:5" ht="18" x14ac:dyDescent="0.25">
      <c r="A90" s="94" t="str">
        <f>VLOOKUP(B90,'[1]LISTADO ATM'!$A$2:$C$822,3,0)</f>
        <v>DISTRITO NACIONAL</v>
      </c>
      <c r="B90" s="124">
        <v>676</v>
      </c>
      <c r="C90" s="126" t="str">
        <f>VLOOKUP(B90,'[1]LISTADO ATM'!$A$2:$B$822,2,0)</f>
        <v>ATM S/M Bravo Colina Del Oeste</v>
      </c>
      <c r="D90" s="125" t="s">
        <v>2551</v>
      </c>
      <c r="E90" s="138">
        <v>3335903400</v>
      </c>
    </row>
    <row r="91" spans="1:5" ht="18" x14ac:dyDescent="0.25">
      <c r="A91" s="94" t="str">
        <f>VLOOKUP(B91,'[1]LISTADO ATM'!$A$2:$C$822,3,0)</f>
        <v>NORTE</v>
      </c>
      <c r="B91" s="124">
        <v>987</v>
      </c>
      <c r="C91" s="126" t="str">
        <f>VLOOKUP(B91,'[1]LISTADO ATM'!$A$2:$B$822,2,0)</f>
        <v xml:space="preserve">ATM S/M Jumbo (Moca) </v>
      </c>
      <c r="D91" s="125" t="s">
        <v>2551</v>
      </c>
      <c r="E91" s="138">
        <v>3335903555</v>
      </c>
    </row>
    <row r="92" spans="1:5" ht="18" x14ac:dyDescent="0.25">
      <c r="A92" s="94" t="str">
        <f>VLOOKUP(B92,'[1]LISTADO ATM'!$A$2:$C$822,3,0)</f>
        <v>NORTE</v>
      </c>
      <c r="B92" s="124">
        <v>411</v>
      </c>
      <c r="C92" s="126" t="str">
        <f>VLOOKUP(B92,'[1]LISTADO ATM'!$A$2:$B$822,2,0)</f>
        <v xml:space="preserve">ATM UNP Piedra Blanca </v>
      </c>
      <c r="D92" s="125" t="s">
        <v>2551</v>
      </c>
      <c r="E92" s="138">
        <v>3335903590</v>
      </c>
    </row>
    <row r="93" spans="1:5" ht="18" x14ac:dyDescent="0.25">
      <c r="A93" s="94" t="str">
        <f>VLOOKUP(B93,'[1]LISTADO ATM'!$A$2:$C$822,3,0)</f>
        <v>NORTE</v>
      </c>
      <c r="B93" s="124">
        <v>333</v>
      </c>
      <c r="C93" s="126" t="str">
        <f>VLOOKUP(B93,'[1]LISTADO ATM'!$A$2:$B$822,2,0)</f>
        <v>ATM Oficina Turey Maimón</v>
      </c>
      <c r="D93" s="125" t="s">
        <v>2551</v>
      </c>
      <c r="E93" s="138">
        <v>3335903610</v>
      </c>
    </row>
    <row r="94" spans="1:5" ht="18" x14ac:dyDescent="0.25">
      <c r="A94" s="94" t="str">
        <f>VLOOKUP(B94,'[1]LISTADO ATM'!$A$2:$C$822,3,0)</f>
        <v>SUR</v>
      </c>
      <c r="B94" s="124">
        <v>699</v>
      </c>
      <c r="C94" s="126" t="str">
        <f>VLOOKUP(B94,'[1]LISTADO ATM'!$A$2:$B$822,2,0)</f>
        <v>ATM S/M Bravo Bani</v>
      </c>
      <c r="D94" s="125" t="s">
        <v>2551</v>
      </c>
      <c r="E94" s="138">
        <v>3335903668</v>
      </c>
    </row>
    <row r="95" spans="1:5" ht="18" x14ac:dyDescent="0.25">
      <c r="A95" s="94" t="str">
        <f>VLOOKUP(B95,'[1]LISTADO ATM'!$A$2:$C$822,3,0)</f>
        <v>DISTRITO NACIONAL</v>
      </c>
      <c r="B95" s="124">
        <v>407</v>
      </c>
      <c r="C95" s="126" t="str">
        <f>VLOOKUP(B95,'[1]LISTADO ATM'!$A$2:$B$822,2,0)</f>
        <v xml:space="preserve">ATM Multicentro La Sirena Villa Mella </v>
      </c>
      <c r="D95" s="125" t="s">
        <v>2551</v>
      </c>
      <c r="E95" s="138">
        <v>3335904295</v>
      </c>
    </row>
    <row r="96" spans="1:5" ht="18" x14ac:dyDescent="0.25">
      <c r="A96" s="94" t="str">
        <f>VLOOKUP(B96,'[1]LISTADO ATM'!$A$2:$C$822,3,0)</f>
        <v>NORTE</v>
      </c>
      <c r="B96" s="124">
        <v>413</v>
      </c>
      <c r="C96" s="126" t="str">
        <f>VLOOKUP(B96,'[1]LISTADO ATM'!$A$2:$B$822,2,0)</f>
        <v xml:space="preserve">ATM UNP Las Galeras Samaná </v>
      </c>
      <c r="D96" s="125" t="s">
        <v>2551</v>
      </c>
      <c r="E96" s="138">
        <v>3335904338</v>
      </c>
    </row>
    <row r="97" spans="1:5" ht="18" x14ac:dyDescent="0.25">
      <c r="A97" s="94" t="str">
        <f>VLOOKUP(B97,'[1]LISTADO ATM'!$A$2:$C$822,3,0)</f>
        <v>DISTRITO NACIONAL</v>
      </c>
      <c r="B97" s="124">
        <v>554</v>
      </c>
      <c r="C97" s="126" t="str">
        <f>VLOOKUP(B97,'[1]LISTADO ATM'!$A$2:$B$822,2,0)</f>
        <v xml:space="preserve">ATM Oficina Isabel La Católica I </v>
      </c>
      <c r="D97" s="125" t="s">
        <v>2551</v>
      </c>
      <c r="E97" s="138">
        <v>3335904414</v>
      </c>
    </row>
    <row r="98" spans="1:5" ht="18" x14ac:dyDescent="0.25">
      <c r="A98" s="94" t="str">
        <f>VLOOKUP(B98,'[1]LISTADO ATM'!$A$2:$C$822,3,0)</f>
        <v>DISTRITO NACIONAL</v>
      </c>
      <c r="B98" s="124">
        <v>232</v>
      </c>
      <c r="C98" s="126" t="str">
        <f>VLOOKUP(B98,'[1]LISTADO ATM'!$A$2:$B$822,2,0)</f>
        <v xml:space="preserve">ATM S/M Nacional Charles de Gaulle </v>
      </c>
      <c r="D98" s="125" t="s">
        <v>2551</v>
      </c>
      <c r="E98" s="138">
        <v>3335904735</v>
      </c>
    </row>
    <row r="99" spans="1:5" ht="18" x14ac:dyDescent="0.25">
      <c r="A99" s="94" t="str">
        <f>VLOOKUP(B99,'[1]LISTADO ATM'!$A$2:$C$822,3,0)</f>
        <v>ESTE</v>
      </c>
      <c r="B99" s="124">
        <v>217</v>
      </c>
      <c r="C99" s="126" t="str">
        <f>VLOOKUP(B99,'[1]LISTADO ATM'!$A$2:$B$822,2,0)</f>
        <v xml:space="preserve">ATM Oficina Bávaro </v>
      </c>
      <c r="D99" s="125" t="s">
        <v>2551</v>
      </c>
      <c r="E99" s="138">
        <v>3335904816</v>
      </c>
    </row>
    <row r="100" spans="1:5" ht="18" x14ac:dyDescent="0.25">
      <c r="A100" s="94" t="str">
        <f>VLOOKUP(B100,'[1]LISTADO ATM'!$A$2:$C$822,3,0)</f>
        <v>SUR</v>
      </c>
      <c r="B100" s="124">
        <v>6</v>
      </c>
      <c r="C100" s="126" t="str">
        <f>VLOOKUP(B100,'[1]LISTADO ATM'!$A$2:$B$822,2,0)</f>
        <v xml:space="preserve">ATM Plaza WAO San Juan </v>
      </c>
      <c r="D100" s="125" t="s">
        <v>2551</v>
      </c>
      <c r="E100" s="138">
        <v>3335904833</v>
      </c>
    </row>
    <row r="101" spans="1:5" ht="18" x14ac:dyDescent="0.25">
      <c r="A101" s="94" t="str">
        <f>VLOOKUP(B101,'[1]LISTADO ATM'!$A$2:$C$822,3,0)</f>
        <v>NORTE</v>
      </c>
      <c r="B101" s="124">
        <v>172</v>
      </c>
      <c r="C101" s="126" t="str">
        <f>VLOOKUP(B101,'[1]LISTADO ATM'!$A$2:$B$822,2,0)</f>
        <v xml:space="preserve">ATM UNP Guaucí </v>
      </c>
      <c r="D101" s="125" t="s">
        <v>2551</v>
      </c>
      <c r="E101" s="138">
        <v>3335904945</v>
      </c>
    </row>
    <row r="102" spans="1:5" ht="18" x14ac:dyDescent="0.25">
      <c r="A102" s="94" t="str">
        <f>VLOOKUP(B102,'[1]LISTADO ATM'!$A$2:$C$822,3,0)</f>
        <v>NORTE</v>
      </c>
      <c r="B102" s="124">
        <v>282</v>
      </c>
      <c r="C102" s="126" t="str">
        <f>VLOOKUP(B102,'[1]LISTADO ATM'!$A$2:$B$822,2,0)</f>
        <v xml:space="preserve">ATM Autobanco Nibaje </v>
      </c>
      <c r="D102" s="125" t="s">
        <v>2551</v>
      </c>
      <c r="E102" s="138">
        <v>3335904955</v>
      </c>
    </row>
    <row r="103" spans="1:5" ht="18" x14ac:dyDescent="0.25">
      <c r="A103" s="124" t="s">
        <v>1273</v>
      </c>
      <c r="B103" s="124">
        <v>721</v>
      </c>
      <c r="C103" s="124" t="s">
        <v>1669</v>
      </c>
      <c r="D103" s="125" t="s">
        <v>2551</v>
      </c>
      <c r="E103" s="128">
        <v>3335903479</v>
      </c>
    </row>
    <row r="104" spans="1:5" ht="18" x14ac:dyDescent="0.25">
      <c r="A104" s="124" t="s">
        <v>1276</v>
      </c>
      <c r="B104" s="124">
        <v>950</v>
      </c>
      <c r="C104" s="124" t="s">
        <v>1845</v>
      </c>
      <c r="D104" s="125" t="s">
        <v>2551</v>
      </c>
      <c r="E104" s="128">
        <v>3335903480</v>
      </c>
    </row>
    <row r="105" spans="1:5" ht="18" x14ac:dyDescent="0.25">
      <c r="A105" s="124" t="s">
        <v>1276</v>
      </c>
      <c r="B105" s="124">
        <v>965</v>
      </c>
      <c r="C105" s="124" t="s">
        <v>2283</v>
      </c>
      <c r="D105" s="125" t="s">
        <v>2551</v>
      </c>
      <c r="E105" s="128">
        <v>3335903481</v>
      </c>
    </row>
    <row r="106" spans="1:5" ht="18" x14ac:dyDescent="0.25">
      <c r="A106" s="124" t="s">
        <v>1274</v>
      </c>
      <c r="B106" s="124">
        <v>104</v>
      </c>
      <c r="C106" s="124" t="s">
        <v>1362</v>
      </c>
      <c r="D106" s="125" t="s">
        <v>2551</v>
      </c>
      <c r="E106" s="128">
        <v>3335903503</v>
      </c>
    </row>
    <row r="107" spans="1:5" ht="18" x14ac:dyDescent="0.25">
      <c r="A107" s="124" t="s">
        <v>1273</v>
      </c>
      <c r="B107" s="124">
        <v>722</v>
      </c>
      <c r="C107" s="124" t="s">
        <v>1670</v>
      </c>
      <c r="D107" s="125" t="s">
        <v>2551</v>
      </c>
      <c r="E107" s="128">
        <v>3335903560</v>
      </c>
    </row>
    <row r="108" spans="1:5" ht="18" x14ac:dyDescent="0.25">
      <c r="A108" s="124" t="s">
        <v>1273</v>
      </c>
      <c r="B108" s="124">
        <v>516</v>
      </c>
      <c r="C108" s="124" t="s">
        <v>1552</v>
      </c>
      <c r="D108" s="125" t="s">
        <v>2551</v>
      </c>
      <c r="E108" s="128">
        <v>3335903573</v>
      </c>
    </row>
    <row r="109" spans="1:5" ht="18" x14ac:dyDescent="0.25">
      <c r="A109" s="124" t="s">
        <v>1276</v>
      </c>
      <c r="B109" s="124">
        <v>157</v>
      </c>
      <c r="C109" s="124" t="s">
        <v>1388</v>
      </c>
      <c r="D109" s="125" t="s">
        <v>2551</v>
      </c>
      <c r="E109" s="128">
        <v>3335903580</v>
      </c>
    </row>
    <row r="110" spans="1:5" ht="18" x14ac:dyDescent="0.25">
      <c r="A110" s="124" t="s">
        <v>1274</v>
      </c>
      <c r="B110" s="124">
        <v>613</v>
      </c>
      <c r="C110" s="124" t="s">
        <v>1624</v>
      </c>
      <c r="D110" s="125" t="s">
        <v>2551</v>
      </c>
      <c r="E110" s="128">
        <v>3335903600</v>
      </c>
    </row>
    <row r="111" spans="1:5" ht="18" x14ac:dyDescent="0.25">
      <c r="A111" s="124" t="s">
        <v>1276</v>
      </c>
      <c r="B111" s="124">
        <v>604</v>
      </c>
      <c r="C111" s="124" t="s">
        <v>1615</v>
      </c>
      <c r="D111" s="125" t="s">
        <v>2551</v>
      </c>
      <c r="E111" s="128">
        <v>3335904443</v>
      </c>
    </row>
    <row r="112" spans="1:5" ht="18" x14ac:dyDescent="0.25">
      <c r="A112" s="124" t="s">
        <v>1276</v>
      </c>
      <c r="B112" s="124">
        <v>877</v>
      </c>
      <c r="C112" s="124" t="s">
        <v>1792</v>
      </c>
      <c r="D112" s="125" t="s">
        <v>2551</v>
      </c>
      <c r="E112" s="128">
        <v>3335903224</v>
      </c>
    </row>
    <row r="113" spans="1:5" ht="18" x14ac:dyDescent="0.25">
      <c r="A113" s="124" t="s">
        <v>1276</v>
      </c>
      <c r="B113" s="124">
        <v>602</v>
      </c>
      <c r="C113" s="124" t="s">
        <v>2391</v>
      </c>
      <c r="D113" s="125" t="s">
        <v>2551</v>
      </c>
      <c r="E113" s="128" t="s">
        <v>2563</v>
      </c>
    </row>
    <row r="114" spans="1:5" ht="18" x14ac:dyDescent="0.25">
      <c r="A114" s="94" t="s">
        <v>1273</v>
      </c>
      <c r="B114" s="124">
        <v>719</v>
      </c>
      <c r="C114" s="126" t="s">
        <v>1667</v>
      </c>
      <c r="D114" s="125" t="s">
        <v>2551</v>
      </c>
      <c r="E114" s="138">
        <v>3335903151</v>
      </c>
    </row>
    <row r="115" spans="1:5" ht="18" x14ac:dyDescent="0.25">
      <c r="A115" s="94" t="s">
        <v>1276</v>
      </c>
      <c r="B115" s="124">
        <v>886</v>
      </c>
      <c r="C115" s="126" t="s">
        <v>1799</v>
      </c>
      <c r="D115" s="125" t="s">
        <v>2551</v>
      </c>
      <c r="E115" s="138">
        <v>3335903617</v>
      </c>
    </row>
    <row r="116" spans="1:5" ht="18" x14ac:dyDescent="0.25">
      <c r="A116" s="94" t="s">
        <v>1276</v>
      </c>
      <c r="B116" s="124">
        <v>380</v>
      </c>
      <c r="C116" s="126" t="s">
        <v>1481</v>
      </c>
      <c r="D116" s="125" t="s">
        <v>2551</v>
      </c>
      <c r="E116" s="138">
        <v>3335903653</v>
      </c>
    </row>
    <row r="117" spans="1:5" ht="18" x14ac:dyDescent="0.25">
      <c r="A117" s="94" t="s">
        <v>1273</v>
      </c>
      <c r="B117" s="124">
        <v>147</v>
      </c>
      <c r="C117" s="126" t="s">
        <v>1383</v>
      </c>
      <c r="D117" s="125" t="s">
        <v>2551</v>
      </c>
      <c r="E117" s="138">
        <v>3335903659</v>
      </c>
    </row>
    <row r="118" spans="1:5" ht="18" x14ac:dyDescent="0.25">
      <c r="A118" s="94" t="s">
        <v>1275</v>
      </c>
      <c r="B118" s="124">
        <v>885</v>
      </c>
      <c r="C118" s="126" t="s">
        <v>1798</v>
      </c>
      <c r="D118" s="125" t="s">
        <v>2551</v>
      </c>
      <c r="E118" s="138">
        <v>3335903670</v>
      </c>
    </row>
    <row r="119" spans="1:5" ht="18" x14ac:dyDescent="0.25">
      <c r="A119" s="94" t="s">
        <v>1276</v>
      </c>
      <c r="B119" s="124">
        <v>703</v>
      </c>
      <c r="C119" s="126" t="s">
        <v>1654</v>
      </c>
      <c r="D119" s="125" t="s">
        <v>2551</v>
      </c>
      <c r="E119" s="138">
        <v>3335903691</v>
      </c>
    </row>
    <row r="120" spans="1:5" ht="18" x14ac:dyDescent="0.25">
      <c r="A120" s="94" t="s">
        <v>1273</v>
      </c>
      <c r="B120" s="124">
        <v>734</v>
      </c>
      <c r="C120" s="126" t="s">
        <v>1682</v>
      </c>
      <c r="D120" s="125" t="s">
        <v>2551</v>
      </c>
      <c r="E120" s="138">
        <v>3335904787</v>
      </c>
    </row>
    <row r="121" spans="1:5" ht="18" x14ac:dyDescent="0.25">
      <c r="A121" s="94" t="s">
        <v>1276</v>
      </c>
      <c r="B121" s="124">
        <v>79</v>
      </c>
      <c r="C121" s="126" t="s">
        <v>1344</v>
      </c>
      <c r="D121" s="125" t="s">
        <v>2551</v>
      </c>
      <c r="E121" s="138">
        <v>3335904819</v>
      </c>
    </row>
    <row r="122" spans="1:5" ht="18" x14ac:dyDescent="0.25">
      <c r="A122" s="94" t="s">
        <v>1275</v>
      </c>
      <c r="B122" s="124">
        <v>825</v>
      </c>
      <c r="C122" s="126" t="s">
        <v>1749</v>
      </c>
      <c r="D122" s="125" t="s">
        <v>2551</v>
      </c>
      <c r="E122" s="138">
        <v>3335904889</v>
      </c>
    </row>
    <row r="123" spans="1:5" ht="18" x14ac:dyDescent="0.25">
      <c r="A123" s="94" t="s">
        <v>1273</v>
      </c>
      <c r="B123" s="124">
        <v>567</v>
      </c>
      <c r="C123" s="126" t="s">
        <v>1589</v>
      </c>
      <c r="D123" s="125" t="s">
        <v>2551</v>
      </c>
      <c r="E123" s="138">
        <v>3335904866</v>
      </c>
    </row>
    <row r="124" spans="1:5" ht="18" x14ac:dyDescent="0.25">
      <c r="A124" s="94" t="s">
        <v>1273</v>
      </c>
      <c r="B124" s="124">
        <v>706</v>
      </c>
      <c r="C124" s="126" t="s">
        <v>2362</v>
      </c>
      <c r="D124" s="125" t="s">
        <v>2551</v>
      </c>
      <c r="E124" s="138">
        <v>3335905117</v>
      </c>
    </row>
    <row r="125" spans="1:5" ht="18" x14ac:dyDescent="0.25">
      <c r="A125" s="94" t="s">
        <v>1273</v>
      </c>
      <c r="B125" s="124">
        <v>735</v>
      </c>
      <c r="C125" s="126" t="s">
        <v>1683</v>
      </c>
      <c r="D125" s="125" t="s">
        <v>2551</v>
      </c>
      <c r="E125" s="138">
        <v>3335905140</v>
      </c>
    </row>
    <row r="126" spans="1:5" ht="18" x14ac:dyDescent="0.25">
      <c r="A126" s="94" t="s">
        <v>1276</v>
      </c>
      <c r="B126" s="124">
        <v>53</v>
      </c>
      <c r="C126" s="126" t="s">
        <v>1329</v>
      </c>
      <c r="D126" s="125" t="s">
        <v>2551</v>
      </c>
      <c r="E126" s="138">
        <v>3335905197</v>
      </c>
    </row>
    <row r="127" spans="1:5" ht="18" x14ac:dyDescent="0.25">
      <c r="A127" s="124" t="str">
        <f>VLOOKUP(B127,'[1]LISTADO ATM'!$A$2:$C$822,3,0)</f>
        <v>NORTE</v>
      </c>
      <c r="B127" s="124">
        <v>985</v>
      </c>
      <c r="C127" s="126" t="str">
        <f>VLOOKUP(B127,'[1]LISTADO ATM'!$A$2:$B$822,2,0)</f>
        <v xml:space="preserve">ATM Oficina Dajabón II </v>
      </c>
      <c r="D127" s="125" t="s">
        <v>2551</v>
      </c>
      <c r="E127" s="128">
        <v>3335904900</v>
      </c>
    </row>
    <row r="128" spans="1:5" ht="18" x14ac:dyDescent="0.25">
      <c r="A128" s="124" t="s">
        <v>1276</v>
      </c>
      <c r="B128" s="124">
        <v>304</v>
      </c>
      <c r="C128" s="124" t="s">
        <v>1464</v>
      </c>
      <c r="D128" s="125" t="s">
        <v>2551</v>
      </c>
      <c r="E128" s="128">
        <v>3335903498</v>
      </c>
    </row>
    <row r="129" spans="1:5" ht="18" x14ac:dyDescent="0.25">
      <c r="A129" s="124" t="s">
        <v>1276</v>
      </c>
      <c r="B129" s="124">
        <v>716</v>
      </c>
      <c r="C129" s="124" t="s">
        <v>1664</v>
      </c>
      <c r="D129" s="125" t="s">
        <v>2551</v>
      </c>
      <c r="E129" s="128">
        <v>3335903576</v>
      </c>
    </row>
    <row r="130" spans="1:5" ht="18" x14ac:dyDescent="0.25">
      <c r="A130" s="124" t="s">
        <v>1276</v>
      </c>
      <c r="B130" s="124">
        <v>747</v>
      </c>
      <c r="C130" s="124" t="s">
        <v>1694</v>
      </c>
      <c r="D130" s="125" t="s">
        <v>2551</v>
      </c>
      <c r="E130" s="128">
        <v>3335903596</v>
      </c>
    </row>
    <row r="131" spans="1:5" ht="18" x14ac:dyDescent="0.25">
      <c r="A131" s="124" t="s">
        <v>1276</v>
      </c>
      <c r="B131" s="124">
        <v>632</v>
      </c>
      <c r="C131" s="124" t="s">
        <v>1639</v>
      </c>
      <c r="D131" s="125" t="s">
        <v>2551</v>
      </c>
      <c r="E131" s="128">
        <v>3335903626</v>
      </c>
    </row>
    <row r="132" spans="1:5" ht="18" x14ac:dyDescent="0.25">
      <c r="A132" s="124" t="s">
        <v>1276</v>
      </c>
      <c r="B132" s="124">
        <v>88</v>
      </c>
      <c r="C132" s="124" t="s">
        <v>1348</v>
      </c>
      <c r="D132" s="125" t="s">
        <v>2551</v>
      </c>
      <c r="E132" s="128">
        <v>3335903658</v>
      </c>
    </row>
    <row r="133" spans="1:5" ht="18" x14ac:dyDescent="0.25">
      <c r="A133" s="124" t="s">
        <v>1276</v>
      </c>
      <c r="B133" s="124">
        <v>497</v>
      </c>
      <c r="C133" s="124" t="s">
        <v>2619</v>
      </c>
      <c r="D133" s="125" t="s">
        <v>2551</v>
      </c>
      <c r="E133" s="128">
        <v>3335904449</v>
      </c>
    </row>
    <row r="134" spans="1:5" ht="18" x14ac:dyDescent="0.25">
      <c r="A134" s="124" t="s">
        <v>1275</v>
      </c>
      <c r="B134" s="124">
        <v>137</v>
      </c>
      <c r="C134" s="124" t="s">
        <v>1376</v>
      </c>
      <c r="D134" s="125" t="s">
        <v>2551</v>
      </c>
      <c r="E134" s="128">
        <v>3335904965</v>
      </c>
    </row>
    <row r="135" spans="1:5" ht="18" x14ac:dyDescent="0.25">
      <c r="A135" s="124" t="s">
        <v>1276</v>
      </c>
      <c r="B135" s="124">
        <v>594</v>
      </c>
      <c r="C135" s="124" t="s">
        <v>1613</v>
      </c>
      <c r="D135" s="125" t="s">
        <v>2551</v>
      </c>
      <c r="E135" s="128">
        <v>3335905099</v>
      </c>
    </row>
    <row r="136" spans="1:5" ht="18" x14ac:dyDescent="0.25">
      <c r="A136" s="124" t="s">
        <v>1276</v>
      </c>
      <c r="B136" s="124">
        <v>22</v>
      </c>
      <c r="C136" s="124" t="s">
        <v>2382</v>
      </c>
      <c r="D136" s="125" t="s">
        <v>2551</v>
      </c>
      <c r="E136" s="128">
        <v>3335905274</v>
      </c>
    </row>
    <row r="137" spans="1:5" ht="18" x14ac:dyDescent="0.25">
      <c r="A137" s="94" t="s">
        <v>1273</v>
      </c>
      <c r="B137" s="124">
        <v>678</v>
      </c>
      <c r="C137" s="126" t="s">
        <v>2403</v>
      </c>
      <c r="D137" s="125" t="s">
        <v>2551</v>
      </c>
      <c r="E137" s="138">
        <v>3335903094</v>
      </c>
    </row>
    <row r="138" spans="1:5" ht="18" x14ac:dyDescent="0.25">
      <c r="A138" s="94" t="s">
        <v>1273</v>
      </c>
      <c r="B138" s="124">
        <v>43</v>
      </c>
      <c r="C138" s="126" t="s">
        <v>1323</v>
      </c>
      <c r="D138" s="125" t="s">
        <v>2551</v>
      </c>
      <c r="E138" s="138">
        <v>3335903097</v>
      </c>
    </row>
    <row r="139" spans="1:5" ht="18" x14ac:dyDescent="0.25">
      <c r="A139" s="94" t="s">
        <v>1273</v>
      </c>
      <c r="B139" s="124">
        <v>708</v>
      </c>
      <c r="C139" s="126" t="s">
        <v>1657</v>
      </c>
      <c r="D139" s="125" t="s">
        <v>2551</v>
      </c>
      <c r="E139" s="138">
        <v>3335904953</v>
      </c>
    </row>
    <row r="140" spans="1:5" ht="18" x14ac:dyDescent="0.25">
      <c r="A140" s="94" t="s">
        <v>1273</v>
      </c>
      <c r="B140" s="124"/>
      <c r="C140" s="126" t="s">
        <v>2362</v>
      </c>
      <c r="D140" s="125" t="s">
        <v>2551</v>
      </c>
      <c r="E140" s="138"/>
    </row>
    <row r="141" spans="1:5" ht="18" x14ac:dyDescent="0.25">
      <c r="A141" s="94" t="s">
        <v>1273</v>
      </c>
      <c r="B141" s="124"/>
      <c r="C141" s="126" t="s">
        <v>1683</v>
      </c>
      <c r="D141" s="125" t="s">
        <v>2551</v>
      </c>
      <c r="E141" s="138"/>
    </row>
    <row r="142" spans="1:5" ht="18" x14ac:dyDescent="0.25">
      <c r="A142" s="94" t="s">
        <v>1276</v>
      </c>
      <c r="B142" s="124"/>
      <c r="C142" s="126" t="s">
        <v>1329</v>
      </c>
      <c r="D142" s="125" t="s">
        <v>2551</v>
      </c>
      <c r="E142" s="138"/>
    </row>
    <row r="143" spans="1:5" ht="18" x14ac:dyDescent="0.25">
      <c r="A143" s="124" t="e">
        <f>VLOOKUP(B143,'[1]LISTADO ATM'!$A$2:$C$822,3,0)</f>
        <v>#N/A</v>
      </c>
      <c r="B143" s="124"/>
      <c r="C143" s="126" t="e">
        <f>VLOOKUP(B143,'[1]LISTADO ATM'!$A$2:$B$822,2,0)</f>
        <v>#N/A</v>
      </c>
      <c r="D143" s="125" t="s">
        <v>2551</v>
      </c>
      <c r="E143" s="128"/>
    </row>
    <row r="144" spans="1:5" ht="18.75" thickBot="1" x14ac:dyDescent="0.3">
      <c r="A144" s="97" t="s">
        <v>2473</v>
      </c>
      <c r="B144" s="139">
        <f>COUNT(B9:B143)</f>
        <v>131</v>
      </c>
      <c r="C144" s="168"/>
      <c r="D144" s="169"/>
      <c r="E144" s="170"/>
    </row>
    <row r="145" spans="1:5" x14ac:dyDescent="0.25">
      <c r="B145" s="99"/>
      <c r="E145" s="99"/>
    </row>
    <row r="146" spans="1:5" ht="18" x14ac:dyDescent="0.25">
      <c r="A146" s="165" t="s">
        <v>2474</v>
      </c>
      <c r="B146" s="166"/>
      <c r="C146" s="166"/>
      <c r="D146" s="166"/>
      <c r="E146" s="167"/>
    </row>
    <row r="147" spans="1:5" ht="18" x14ac:dyDescent="0.25">
      <c r="A147" s="96" t="s">
        <v>15</v>
      </c>
      <c r="B147" s="96" t="s">
        <v>2416</v>
      </c>
      <c r="C147" s="96" t="s">
        <v>46</v>
      </c>
      <c r="D147" s="96" t="s">
        <v>2419</v>
      </c>
      <c r="E147" s="96" t="s">
        <v>2417</v>
      </c>
    </row>
    <row r="148" spans="1:5" ht="18" x14ac:dyDescent="0.25">
      <c r="A148" s="94" t="str">
        <f>VLOOKUP(B148,'[1]LISTADO ATM'!$A$2:$C$822,3,0)</f>
        <v>NORTE</v>
      </c>
      <c r="B148" s="124">
        <v>654</v>
      </c>
      <c r="C148" s="126" t="str">
        <f>VLOOKUP(B148,'[1]LISTADO ATM'!$A$2:$B$822,2,0)</f>
        <v>ATM Autoservicio S/M Jumbo Puerto Plata</v>
      </c>
      <c r="D148" s="125" t="s">
        <v>2544</v>
      </c>
      <c r="E148" s="126">
        <v>3335903654</v>
      </c>
    </row>
    <row r="149" spans="1:5" ht="18" x14ac:dyDescent="0.25">
      <c r="A149" s="94" t="str">
        <f>VLOOKUP(B149,'[1]LISTADO ATM'!$A$2:$C$822,3,0)</f>
        <v>DISTRITO NACIONAL</v>
      </c>
      <c r="B149" s="124">
        <v>818</v>
      </c>
      <c r="C149" s="126" t="str">
        <f>VLOOKUP(B149,'[1]LISTADO ATM'!$A$2:$B$822,2,0)</f>
        <v xml:space="preserve">ATM Juridicción Inmobiliaria </v>
      </c>
      <c r="D149" s="125" t="s">
        <v>2544</v>
      </c>
      <c r="E149" s="126">
        <v>3335902160</v>
      </c>
    </row>
    <row r="150" spans="1:5" ht="18" x14ac:dyDescent="0.25">
      <c r="A150" s="94" t="str">
        <f>VLOOKUP(B150,'[1]LISTADO ATM'!$A$2:$C$822,3,0)</f>
        <v>DISTRITO NACIONAL</v>
      </c>
      <c r="B150" s="124">
        <v>410</v>
      </c>
      <c r="C150" s="126" t="str">
        <f>VLOOKUP(B150,'[1]LISTADO ATM'!$A$2:$B$822,2,0)</f>
        <v xml:space="preserve">ATM Oficina Las Palmas de Herrera II </v>
      </c>
      <c r="D150" s="125" t="s">
        <v>2544</v>
      </c>
      <c r="E150" s="126">
        <v>3335903647</v>
      </c>
    </row>
    <row r="151" spans="1:5" ht="18" x14ac:dyDescent="0.25">
      <c r="A151" s="94" t="str">
        <f>VLOOKUP(B151,'[1]LISTADO ATM'!$A$2:$C$822,3,0)</f>
        <v>NORTE</v>
      </c>
      <c r="B151" s="124">
        <v>746</v>
      </c>
      <c r="C151" s="126" t="str">
        <f>VLOOKUP(B151,'[1]LISTADO ATM'!$A$2:$B$822,2,0)</f>
        <v xml:space="preserve">ATM Oficina Las Terrenas </v>
      </c>
      <c r="D151" s="125" t="s">
        <v>2544</v>
      </c>
      <c r="E151" s="126">
        <v>3335903657</v>
      </c>
    </row>
    <row r="152" spans="1:5" ht="18" x14ac:dyDescent="0.25">
      <c r="A152" s="94" t="str">
        <f>VLOOKUP(B152,'[1]LISTADO ATM'!$A$2:$C$822,3,0)</f>
        <v>NORTE</v>
      </c>
      <c r="B152" s="124">
        <v>64</v>
      </c>
      <c r="C152" s="126" t="str">
        <f>VLOOKUP(B152,'[1]LISTADO ATM'!$A$2:$B$822,2,0)</f>
        <v xml:space="preserve">ATM COOPALINA (Cotuí) </v>
      </c>
      <c r="D152" s="125" t="s">
        <v>2544</v>
      </c>
      <c r="E152" s="126">
        <v>3335903570</v>
      </c>
    </row>
    <row r="153" spans="1:5" ht="18" x14ac:dyDescent="0.25">
      <c r="A153" s="94" t="str">
        <f>VLOOKUP(B153,'[1]LISTADO ATM'!$A$2:$C$822,3,0)</f>
        <v>ESTE</v>
      </c>
      <c r="B153" s="124">
        <v>211</v>
      </c>
      <c r="C153" s="126" t="str">
        <f>VLOOKUP(B153,'[1]LISTADO ATM'!$A$2:$B$822,2,0)</f>
        <v xml:space="preserve">ATM Oficina La Romana I </v>
      </c>
      <c r="D153" s="125" t="s">
        <v>2544</v>
      </c>
      <c r="E153" s="126">
        <v>3335903133</v>
      </c>
    </row>
    <row r="154" spans="1:5" ht="18" x14ac:dyDescent="0.25">
      <c r="A154" s="94" t="str">
        <f>VLOOKUP(B154,'[1]LISTADO ATM'!$A$2:$C$822,3,0)</f>
        <v>DISTRITO NACIONAL</v>
      </c>
      <c r="B154" s="124">
        <v>347</v>
      </c>
      <c r="C154" s="126" t="str">
        <f>VLOOKUP(B154,'[1]LISTADO ATM'!$A$2:$B$822,2,0)</f>
        <v>ATM Patio de Colombia</v>
      </c>
      <c r="D154" s="125" t="s">
        <v>2544</v>
      </c>
      <c r="E154" s="126">
        <v>3335903314</v>
      </c>
    </row>
    <row r="155" spans="1:5" ht="18" x14ac:dyDescent="0.25">
      <c r="A155" s="94" t="str">
        <f>VLOOKUP(B155,'[1]LISTADO ATM'!$A$2:$C$822,3,0)</f>
        <v>ESTE</v>
      </c>
      <c r="B155" s="124">
        <v>399</v>
      </c>
      <c r="C155" s="126" t="str">
        <f>VLOOKUP(B155,'[1]LISTADO ATM'!$A$2:$B$822,2,0)</f>
        <v xml:space="preserve">ATM Oficina La Romana II </v>
      </c>
      <c r="D155" s="125" t="s">
        <v>2544</v>
      </c>
      <c r="E155" s="126">
        <v>3335903636</v>
      </c>
    </row>
    <row r="156" spans="1:5" ht="18" x14ac:dyDescent="0.25">
      <c r="A156" s="94" t="s">
        <v>1275</v>
      </c>
      <c r="B156" s="124">
        <v>5</v>
      </c>
      <c r="C156" s="126" t="s">
        <v>2003</v>
      </c>
      <c r="D156" s="125" t="s">
        <v>2544</v>
      </c>
      <c r="E156" s="126">
        <v>3335903517</v>
      </c>
    </row>
    <row r="157" spans="1:5" ht="18" x14ac:dyDescent="0.25">
      <c r="A157" s="94" t="s">
        <v>1274</v>
      </c>
      <c r="B157" s="124">
        <v>480</v>
      </c>
      <c r="C157" s="126" t="s">
        <v>2187</v>
      </c>
      <c r="D157" s="125" t="s">
        <v>2544</v>
      </c>
      <c r="E157" s="126">
        <v>3335903557</v>
      </c>
    </row>
    <row r="158" spans="1:5" ht="18.75" thickBot="1" x14ac:dyDescent="0.3">
      <c r="A158" s="97" t="s">
        <v>2473</v>
      </c>
      <c r="B158" s="139">
        <f>COUNT(B148:B157)</f>
        <v>10</v>
      </c>
      <c r="C158" s="168"/>
      <c r="D158" s="169"/>
      <c r="E158" s="170"/>
    </row>
    <row r="159" spans="1:5" ht="15.75" thickBot="1" x14ac:dyDescent="0.3">
      <c r="B159" s="99"/>
      <c r="E159" s="99"/>
    </row>
    <row r="160" spans="1:5" ht="18.75" thickBot="1" x14ac:dyDescent="0.3">
      <c r="A160" s="174" t="s">
        <v>2475</v>
      </c>
      <c r="B160" s="175"/>
      <c r="C160" s="175"/>
      <c r="D160" s="175"/>
      <c r="E160" s="176"/>
    </row>
    <row r="161" spans="1:5" ht="18" x14ac:dyDescent="0.25">
      <c r="A161" s="96" t="s">
        <v>15</v>
      </c>
      <c r="B161" s="96" t="s">
        <v>2416</v>
      </c>
      <c r="C161" s="96" t="s">
        <v>46</v>
      </c>
      <c r="D161" s="96" t="s">
        <v>2419</v>
      </c>
      <c r="E161" s="96" t="s">
        <v>2417</v>
      </c>
    </row>
    <row r="162" spans="1:5" ht="18" x14ac:dyDescent="0.25">
      <c r="A162" s="124" t="str">
        <f>VLOOKUP(B162,'[1]LISTADO ATM'!$A$2:$C$822,3,0)</f>
        <v>DISTRITO NACIONAL</v>
      </c>
      <c r="B162" s="124">
        <v>593</v>
      </c>
      <c r="C162" s="124" t="str">
        <f>VLOOKUP(B162,'[1]LISTADO ATM'!$A$2:$B$822,2,0)</f>
        <v xml:space="preserve">ATM Ministerio Fuerzas Armadas II </v>
      </c>
      <c r="D162" s="127" t="s">
        <v>2437</v>
      </c>
      <c r="E162" s="128">
        <v>3335902252</v>
      </c>
    </row>
    <row r="163" spans="1:5" ht="18" x14ac:dyDescent="0.25">
      <c r="A163" s="124" t="str">
        <f>VLOOKUP(B163,'[1]LISTADO ATM'!$A$2:$C$822,3,0)</f>
        <v>SUR</v>
      </c>
      <c r="B163" s="124">
        <v>403</v>
      </c>
      <c r="C163" s="124" t="str">
        <f>VLOOKUP(B163,'[1]LISTADO ATM'!$A$2:$B$822,2,0)</f>
        <v xml:space="preserve">ATM Oficina Vicente Noble </v>
      </c>
      <c r="D163" s="127" t="s">
        <v>2437</v>
      </c>
      <c r="E163" s="128">
        <v>3335903491</v>
      </c>
    </row>
    <row r="164" spans="1:5" ht="18" x14ac:dyDescent="0.25">
      <c r="A164" s="124" t="str">
        <f>VLOOKUP(B164,'[1]LISTADO ATM'!$A$2:$C$822,3,0)</f>
        <v>DISTRITO NACIONAL</v>
      </c>
      <c r="B164" s="124">
        <v>813</v>
      </c>
      <c r="C164" s="124" t="str">
        <f>VLOOKUP(B164,'[1]LISTADO ATM'!$A$2:$B$822,2,0)</f>
        <v>ATM Oficina Occidental Mall</v>
      </c>
      <c r="D164" s="127" t="s">
        <v>2437</v>
      </c>
      <c r="E164" s="128">
        <v>3335903574</v>
      </c>
    </row>
    <row r="165" spans="1:5" ht="18" x14ac:dyDescent="0.25">
      <c r="A165" s="124" t="str">
        <f>VLOOKUP(B165,'[1]LISTADO ATM'!$A$2:$C$822,3,0)</f>
        <v>SUR</v>
      </c>
      <c r="B165" s="124">
        <v>733</v>
      </c>
      <c r="C165" s="124" t="str">
        <f>VLOOKUP(B165,'[1]LISTADO ATM'!$A$2:$B$822,2,0)</f>
        <v xml:space="preserve">ATM Zona Franca Perdenales </v>
      </c>
      <c r="D165" s="127" t="s">
        <v>2437</v>
      </c>
      <c r="E165" s="128">
        <v>3335903589</v>
      </c>
    </row>
    <row r="166" spans="1:5" ht="18" x14ac:dyDescent="0.25">
      <c r="A166" s="124" t="str">
        <f>VLOOKUP(B166,'[1]LISTADO ATM'!$A$2:$C$822,3,0)</f>
        <v>DISTRITO NACIONAL</v>
      </c>
      <c r="B166" s="124">
        <v>354</v>
      </c>
      <c r="C166" s="124" t="str">
        <f>VLOOKUP(B166,'[1]LISTADO ATM'!$A$2:$B$822,2,0)</f>
        <v xml:space="preserve">ATM Oficina Núñez de Cáceres II </v>
      </c>
      <c r="D166" s="127" t="s">
        <v>2437</v>
      </c>
      <c r="E166" s="128">
        <v>3335904830</v>
      </c>
    </row>
    <row r="167" spans="1:5" ht="18" x14ac:dyDescent="0.25">
      <c r="A167" s="124" t="str">
        <f>VLOOKUP(B167,'[1]LISTADO ATM'!$A$2:$C$822,3,0)</f>
        <v>ESTE</v>
      </c>
      <c r="B167" s="124">
        <v>429</v>
      </c>
      <c r="C167" s="124" t="str">
        <f>VLOOKUP(B167,'[1]LISTADO ATM'!$A$2:$B$822,2,0)</f>
        <v xml:space="preserve">ATM Oficina Jumbo La Romana </v>
      </c>
      <c r="D167" s="127" t="s">
        <v>2437</v>
      </c>
      <c r="E167" s="128">
        <v>3335904850</v>
      </c>
    </row>
    <row r="168" spans="1:5" ht="18" x14ac:dyDescent="0.25">
      <c r="A168" s="124" t="str">
        <f>VLOOKUP(B168,'[1]LISTADO ATM'!$A$2:$C$822,3,0)</f>
        <v>DISTRITO NACIONAL</v>
      </c>
      <c r="B168" s="124">
        <v>713</v>
      </c>
      <c r="C168" s="124" t="str">
        <f>VLOOKUP(B168,'[1]LISTADO ATM'!$A$2:$B$822,2,0)</f>
        <v xml:space="preserve">ATM Oficina Las Américas </v>
      </c>
      <c r="D168" s="127" t="s">
        <v>2437</v>
      </c>
      <c r="E168" s="128">
        <v>3335904849</v>
      </c>
    </row>
    <row r="169" spans="1:5" ht="18" x14ac:dyDescent="0.25">
      <c r="A169" s="124" t="str">
        <f>VLOOKUP(B169,'[1]LISTADO ATM'!$A$2:$C$822,3,0)</f>
        <v>ESTE</v>
      </c>
      <c r="B169" s="124">
        <v>630</v>
      </c>
      <c r="C169" s="124" t="str">
        <f>VLOOKUP(B169,'[1]LISTADO ATM'!$A$2:$B$822,2,0)</f>
        <v xml:space="preserve">ATM Oficina Plaza Zaglul (SPM) </v>
      </c>
      <c r="D169" s="127" t="s">
        <v>2437</v>
      </c>
      <c r="E169" s="128">
        <v>3335904962</v>
      </c>
    </row>
    <row r="170" spans="1:5" ht="18" x14ac:dyDescent="0.25">
      <c r="A170" s="124" t="str">
        <f>VLOOKUP(B170,'[1]LISTADO ATM'!$A$2:$C$822,3,0)</f>
        <v>NORTE</v>
      </c>
      <c r="B170" s="124">
        <v>72</v>
      </c>
      <c r="C170" s="124" t="str">
        <f>VLOOKUP(B170,'[1]LISTADO ATM'!$A$2:$B$822,2,0)</f>
        <v xml:space="preserve">ATM UNP Aeropuerto Gregorio Luperón (Puerto Plata) </v>
      </c>
      <c r="D170" s="127" t="s">
        <v>2437</v>
      </c>
      <c r="E170" s="128">
        <v>3335904861</v>
      </c>
    </row>
    <row r="171" spans="1:5" ht="18" x14ac:dyDescent="0.25">
      <c r="A171" s="124" t="str">
        <f>VLOOKUP(B171,'[1]LISTADO ATM'!$A$2:$C$822,3,0)</f>
        <v>DISTRITO NACIONAL</v>
      </c>
      <c r="B171" s="124">
        <v>231</v>
      </c>
      <c r="C171" s="124" t="str">
        <f>VLOOKUP(B171,'[1]LISTADO ATM'!$A$2:$B$822,2,0)</f>
        <v xml:space="preserve">ATM Oficina Zona Oriental </v>
      </c>
      <c r="D171" s="127" t="s">
        <v>2437</v>
      </c>
      <c r="E171" s="128">
        <v>3335904854</v>
      </c>
    </row>
    <row r="172" spans="1:5" ht="18" x14ac:dyDescent="0.25">
      <c r="A172" s="124" t="str">
        <f>VLOOKUP(B172,'[1]LISTADO ATM'!$A$2:$C$822,3,0)</f>
        <v>ESTE</v>
      </c>
      <c r="B172" s="124">
        <v>822</v>
      </c>
      <c r="C172" s="124" t="str">
        <f>VLOOKUP(B172,'[1]LISTADO ATM'!$A$2:$B$822,2,0)</f>
        <v xml:space="preserve">ATM INDUSPALMA </v>
      </c>
      <c r="D172" s="127" t="s">
        <v>2437</v>
      </c>
      <c r="E172" s="128">
        <v>3335904894</v>
      </c>
    </row>
    <row r="173" spans="1:5" ht="18" x14ac:dyDescent="0.25">
      <c r="A173" s="124" t="str">
        <f>VLOOKUP(B173,'[1]LISTADO ATM'!$A$2:$C$822,3,0)</f>
        <v>DISTRITO NACIONAL</v>
      </c>
      <c r="B173" s="124">
        <v>24</v>
      </c>
      <c r="C173" s="124" t="str">
        <f>VLOOKUP(B173,'[1]LISTADO ATM'!$A$2:$B$822,2,0)</f>
        <v xml:space="preserve">ATM Oficina Eusebio Manzueta </v>
      </c>
      <c r="D173" s="127" t="s">
        <v>2437</v>
      </c>
      <c r="E173" s="128">
        <v>3335905172</v>
      </c>
    </row>
    <row r="174" spans="1:5" ht="18" x14ac:dyDescent="0.25">
      <c r="A174" s="124" t="str">
        <f>VLOOKUP(B174,'[1]LISTADO ATM'!$A$2:$C$822,3,0)</f>
        <v>SUR</v>
      </c>
      <c r="B174" s="124">
        <v>44</v>
      </c>
      <c r="C174" s="124" t="str">
        <f>VLOOKUP(B174,'[1]LISTADO ATM'!$A$2:$B$822,2,0)</f>
        <v xml:space="preserve">ATM Oficina Pedernales </v>
      </c>
      <c r="D174" s="127" t="s">
        <v>2437</v>
      </c>
      <c r="E174" s="128">
        <v>3335905154</v>
      </c>
    </row>
    <row r="175" spans="1:5" ht="18" x14ac:dyDescent="0.25">
      <c r="A175" s="124" t="str">
        <f>VLOOKUP(B175,'[1]LISTADO ATM'!$A$2:$C$822,3,0)</f>
        <v>DISTRITO NACIONAL</v>
      </c>
      <c r="B175" s="124">
        <v>235</v>
      </c>
      <c r="C175" s="124" t="str">
        <f>VLOOKUP(B175,'[1]LISTADO ATM'!$A$2:$B$822,2,0)</f>
        <v xml:space="preserve">ATM Oficina Multicentro La Sirena San Isidro </v>
      </c>
      <c r="D175" s="127" t="s">
        <v>2437</v>
      </c>
      <c r="E175" s="128">
        <v>3335905331</v>
      </c>
    </row>
    <row r="176" spans="1:5" ht="18" x14ac:dyDescent="0.25">
      <c r="A176" s="124" t="str">
        <f>VLOOKUP(B176,'[1]LISTADO ATM'!$A$2:$C$822,3,0)</f>
        <v>DISTRITO NACIONAL</v>
      </c>
      <c r="B176" s="124">
        <v>314</v>
      </c>
      <c r="C176" s="124" t="str">
        <f>VLOOKUP(B176,'[1]LISTADO ATM'!$A$2:$B$822,2,0)</f>
        <v xml:space="preserve">ATM UNP Cambita Garabito (San Cristóbal) </v>
      </c>
      <c r="D176" s="127" t="s">
        <v>2437</v>
      </c>
      <c r="E176" s="128">
        <v>3335905346</v>
      </c>
    </row>
    <row r="177" spans="1:5" ht="18" x14ac:dyDescent="0.25">
      <c r="A177" s="124" t="str">
        <f>VLOOKUP(B177,'[1]LISTADO ATM'!$A$2:$C$822,3,0)</f>
        <v>NORTE</v>
      </c>
      <c r="B177" s="124">
        <v>775</v>
      </c>
      <c r="C177" s="124" t="str">
        <f>VLOOKUP(B177,'[1]LISTADO ATM'!$A$2:$B$822,2,0)</f>
        <v xml:space="preserve">ATM S/M Lilo (Montecristi) </v>
      </c>
      <c r="D177" s="127" t="s">
        <v>2437</v>
      </c>
      <c r="E177" s="128">
        <v>3335905386</v>
      </c>
    </row>
    <row r="178" spans="1:5" ht="18" x14ac:dyDescent="0.25">
      <c r="A178" s="124" t="str">
        <f>VLOOKUP(B178,'[1]LISTADO ATM'!$A$2:$C$822,3,0)</f>
        <v>DISTRITO NACIONAL</v>
      </c>
      <c r="B178" s="124">
        <v>655</v>
      </c>
      <c r="C178" s="124" t="str">
        <f>VLOOKUP(B178,'[1]LISTADO ATM'!$A$2:$B$822,2,0)</f>
        <v>ATM Farmacia Sandra</v>
      </c>
      <c r="D178" s="127" t="s">
        <v>2437</v>
      </c>
      <c r="E178" s="128">
        <v>3335905396</v>
      </c>
    </row>
    <row r="179" spans="1:5" ht="18" x14ac:dyDescent="0.25">
      <c r="A179" s="124" t="str">
        <f>VLOOKUP(B179,'[1]LISTADO ATM'!$A$2:$C$822,3,0)</f>
        <v>NORTE</v>
      </c>
      <c r="B179" s="124">
        <v>986</v>
      </c>
      <c r="C179" s="124" t="str">
        <f>VLOOKUP(B179,'[1]LISTADO ATM'!$A$2:$B$822,2,0)</f>
        <v xml:space="preserve">ATM S/M Jumbo (La Vega) </v>
      </c>
      <c r="D179" s="127" t="s">
        <v>2437</v>
      </c>
      <c r="E179" s="128">
        <v>3335905412</v>
      </c>
    </row>
    <row r="180" spans="1:5" ht="18" x14ac:dyDescent="0.25">
      <c r="A180" s="124" t="str">
        <f>VLOOKUP(B180,'[1]LISTADO ATM'!$A$2:$C$822,3,0)</f>
        <v>NORTE</v>
      </c>
      <c r="B180" s="124">
        <v>299</v>
      </c>
      <c r="C180" s="124" t="str">
        <f>VLOOKUP(B180,'[1]LISTADO ATM'!$A$2:$B$822,2,0)</f>
        <v xml:space="preserve">ATM S/M Aprezio Cotui </v>
      </c>
      <c r="D180" s="127" t="s">
        <v>2437</v>
      </c>
      <c r="E180" s="128">
        <v>3335905513</v>
      </c>
    </row>
    <row r="181" spans="1:5" ht="18" x14ac:dyDescent="0.25">
      <c r="A181" s="124" t="str">
        <f>VLOOKUP(B181,'[1]LISTADO ATM'!$A$2:$C$822,3,0)</f>
        <v>DISTRITO NACIONAL</v>
      </c>
      <c r="B181" s="124">
        <v>486</v>
      </c>
      <c r="C181" s="124" t="str">
        <f>VLOOKUP(B181,'[1]LISTADO ATM'!$A$2:$B$822,2,0)</f>
        <v xml:space="preserve">ATM Olé La Caleta </v>
      </c>
      <c r="D181" s="127" t="s">
        <v>2437</v>
      </c>
      <c r="E181" s="128" t="s">
        <v>2564</v>
      </c>
    </row>
    <row r="182" spans="1:5" ht="18" x14ac:dyDescent="0.25">
      <c r="A182" s="124" t="str">
        <f>VLOOKUP(B182,'[1]LISTADO ATM'!$A$2:$C$822,3,0)</f>
        <v>NORTE</v>
      </c>
      <c r="B182" s="124">
        <v>969</v>
      </c>
      <c r="C182" s="124" t="str">
        <f>VLOOKUP(B182,'[1]LISTADO ATM'!$A$2:$B$822,2,0)</f>
        <v xml:space="preserve">ATM Oficina El Sol I (Santiago) </v>
      </c>
      <c r="D182" s="127" t="s">
        <v>2437</v>
      </c>
      <c r="E182" s="128">
        <v>3335905526</v>
      </c>
    </row>
    <row r="183" spans="1:5" ht="18" x14ac:dyDescent="0.25">
      <c r="A183" s="124" t="str">
        <f>VLOOKUP(B183,'[1]LISTADO ATM'!$A$2:$C$822,3,0)</f>
        <v>ESTE</v>
      </c>
      <c r="B183" s="124">
        <v>427</v>
      </c>
      <c r="C183" s="124" t="str">
        <f>VLOOKUP(B183,'[1]LISTADO ATM'!$A$2:$B$822,2,0)</f>
        <v xml:space="preserve">ATM Almacenes Iberia (Hato Mayor) </v>
      </c>
      <c r="D183" s="127" t="s">
        <v>2437</v>
      </c>
      <c r="E183" s="128">
        <v>3335905528</v>
      </c>
    </row>
    <row r="184" spans="1:5" ht="18" x14ac:dyDescent="0.25">
      <c r="A184" s="124" t="str">
        <f>VLOOKUP(B184,'[1]LISTADO ATM'!$A$2:$C$822,3,0)</f>
        <v>NORTE</v>
      </c>
      <c r="B184" s="124">
        <v>941</v>
      </c>
      <c r="C184" s="124" t="str">
        <f>VLOOKUP(B184,'[1]LISTADO ATM'!$A$2:$B$822,2,0)</f>
        <v xml:space="preserve">ATM Estación Next (Puerto Plata) </v>
      </c>
      <c r="D184" s="127" t="s">
        <v>2437</v>
      </c>
      <c r="E184" s="128">
        <v>3335905532</v>
      </c>
    </row>
    <row r="185" spans="1:5" ht="15.75" customHeight="1" x14ac:dyDescent="0.25">
      <c r="A185" s="124" t="str">
        <f>VLOOKUP(B185,'[1]LISTADO ATM'!$A$2:$C$822,3,0)</f>
        <v>NORTE</v>
      </c>
      <c r="B185" s="124">
        <v>63</v>
      </c>
      <c r="C185" s="124" t="str">
        <f>VLOOKUP(B185,'[1]LISTADO ATM'!$A$2:$B$822,2,0)</f>
        <v xml:space="preserve">ATM Oficina Villa Vásquez (Montecristi) </v>
      </c>
      <c r="D185" s="127" t="s">
        <v>2437</v>
      </c>
      <c r="E185" s="128">
        <v>3335905534</v>
      </c>
    </row>
    <row r="186" spans="1:5" ht="15.75" customHeight="1" x14ac:dyDescent="0.25">
      <c r="A186" s="124" t="str">
        <f>VLOOKUP(B186,'[1]LISTADO ATM'!$A$2:$C$822,3,0)</f>
        <v>DISTRITO NACIONAL</v>
      </c>
      <c r="B186" s="124">
        <v>387</v>
      </c>
      <c r="C186" s="124" t="str">
        <f>VLOOKUP(B186,'[1]LISTADO ATM'!$A$2:$B$822,2,0)</f>
        <v xml:space="preserve">ATM S/M La Cadena San Vicente de Paul </v>
      </c>
      <c r="D186" s="127" t="s">
        <v>2437</v>
      </c>
      <c r="E186" s="128">
        <v>3335905543</v>
      </c>
    </row>
    <row r="187" spans="1:5" ht="15.75" customHeight="1" x14ac:dyDescent="0.25">
      <c r="A187" s="124" t="str">
        <f>VLOOKUP(B187,'[1]LISTADO ATM'!$A$2:$C$822,3,0)</f>
        <v>ESTE</v>
      </c>
      <c r="B187" s="124">
        <v>114</v>
      </c>
      <c r="C187" s="124" t="str">
        <f>VLOOKUP(B187,'[1]LISTADO ATM'!$A$2:$B$822,2,0)</f>
        <v xml:space="preserve">ATM Oficina Hato Mayor </v>
      </c>
      <c r="D187" s="127" t="s">
        <v>2437</v>
      </c>
      <c r="E187" s="128">
        <v>3335905548</v>
      </c>
    </row>
    <row r="188" spans="1:5" ht="15.75" customHeight="1" x14ac:dyDescent="0.25">
      <c r="A188" s="124" t="str">
        <f>VLOOKUP(B188,'[1]LISTADO ATM'!$A$2:$C$822,3,0)</f>
        <v>ESTE</v>
      </c>
      <c r="B188" s="124">
        <v>609</v>
      </c>
      <c r="C188" s="124" t="str">
        <f>VLOOKUP(B188,'[1]LISTADO ATM'!$A$2:$B$822,2,0)</f>
        <v xml:space="preserve">ATM S/M Jumbo (San Pedro) </v>
      </c>
      <c r="D188" s="127" t="s">
        <v>2437</v>
      </c>
      <c r="E188" s="128">
        <v>3335905587</v>
      </c>
    </row>
    <row r="189" spans="1:5" ht="15.75" customHeight="1" x14ac:dyDescent="0.25">
      <c r="A189" s="124" t="str">
        <f>VLOOKUP(B189,'[1]LISTADO ATM'!$A$2:$C$822,3,0)</f>
        <v>NORTE</v>
      </c>
      <c r="B189" s="124">
        <v>288</v>
      </c>
      <c r="C189" s="124" t="str">
        <f>VLOOKUP(B189,'[1]LISTADO ATM'!$A$2:$B$822,2,0)</f>
        <v xml:space="preserve">ATM Oficina Camino Real II (Puerto Plata) </v>
      </c>
      <c r="D189" s="127" t="s">
        <v>2437</v>
      </c>
      <c r="E189" s="128">
        <v>3335905590</v>
      </c>
    </row>
    <row r="190" spans="1:5" ht="15.75" customHeight="1" x14ac:dyDescent="0.25">
      <c r="A190" s="124" t="str">
        <f>VLOOKUP(B190,'[1]LISTADO ATM'!$A$2:$C$822,3,0)</f>
        <v>DISTRITO NACIONAL</v>
      </c>
      <c r="B190" s="124">
        <v>684</v>
      </c>
      <c r="C190" s="124" t="str">
        <f>VLOOKUP(B190,'[1]LISTADO ATM'!$A$2:$B$822,2,0)</f>
        <v>ATM Estación Texaco Prolongación 27 Febrero</v>
      </c>
      <c r="D190" s="127" t="s">
        <v>2437</v>
      </c>
      <c r="E190" s="128">
        <v>3335905592</v>
      </c>
    </row>
    <row r="191" spans="1:5" ht="15.75" customHeight="1" x14ac:dyDescent="0.25">
      <c r="A191" s="124" t="str">
        <f>VLOOKUP(B191,'[1]LISTADO ATM'!$A$2:$C$822,3,0)</f>
        <v>DISTRITO NACIONAL</v>
      </c>
      <c r="B191" s="124">
        <v>629</v>
      </c>
      <c r="C191" s="124" t="str">
        <f>VLOOKUP(B191,'[1]LISTADO ATM'!$A$2:$B$822,2,0)</f>
        <v xml:space="preserve">ATM Oficina Americana Independencia I </v>
      </c>
      <c r="D191" s="127" t="s">
        <v>2437</v>
      </c>
      <c r="E191" s="128">
        <v>3335905593</v>
      </c>
    </row>
    <row r="192" spans="1:5" ht="15.75" customHeight="1" x14ac:dyDescent="0.25">
      <c r="A192" s="124" t="str">
        <f>VLOOKUP(B192,'[1]LISTADO ATM'!$A$2:$C$822,3,0)</f>
        <v>ESTE</v>
      </c>
      <c r="B192" s="124">
        <v>824</v>
      </c>
      <c r="C192" s="124" t="str">
        <f>VLOOKUP(B192,'[1]LISTADO ATM'!$A$2:$B$822,2,0)</f>
        <v xml:space="preserve">ATM Multiplaza (Higuey) </v>
      </c>
      <c r="D192" s="127" t="s">
        <v>2437</v>
      </c>
      <c r="E192" s="128">
        <v>3335905594</v>
      </c>
    </row>
    <row r="193" spans="1:5" ht="15.75" customHeight="1" x14ac:dyDescent="0.25">
      <c r="A193" s="124" t="str">
        <f>VLOOKUP(B193,'[1]LISTADO ATM'!$A$2:$C$822,3,0)</f>
        <v>NORTE</v>
      </c>
      <c r="B193" s="124">
        <v>956</v>
      </c>
      <c r="C193" s="124" t="str">
        <f>VLOOKUP(B193,'[1]LISTADO ATM'!$A$2:$B$822,2,0)</f>
        <v xml:space="preserve">ATM Autoservicio El Jaya (SFM) </v>
      </c>
      <c r="D193" s="127" t="s">
        <v>2437</v>
      </c>
      <c r="E193" s="128">
        <v>3335905596</v>
      </c>
    </row>
    <row r="194" spans="1:5" ht="15.75" customHeight="1" x14ac:dyDescent="0.25">
      <c r="A194" s="124" t="str">
        <f>VLOOKUP(B194,'[1]LISTADO ATM'!$A$2:$C$822,3,0)</f>
        <v>NORTE</v>
      </c>
      <c r="B194" s="124">
        <v>198</v>
      </c>
      <c r="C194" s="124" t="str">
        <f>VLOOKUP(B194,'[1]LISTADO ATM'!$A$2:$B$822,2,0)</f>
        <v xml:space="preserve">ATM Almacenes El Encanto  (Santiago) </v>
      </c>
      <c r="D194" s="127" t="s">
        <v>2437</v>
      </c>
      <c r="E194" s="128">
        <v>3335905597</v>
      </c>
    </row>
    <row r="195" spans="1:5" ht="15.75" customHeight="1" x14ac:dyDescent="0.25">
      <c r="A195" s="124" t="str">
        <f>VLOOKUP(B195,'[1]LISTADO ATM'!$A$2:$C$822,3,0)</f>
        <v>NORTE</v>
      </c>
      <c r="B195" s="124">
        <v>645</v>
      </c>
      <c r="C195" s="124" t="str">
        <f>VLOOKUP(B195,'[1]LISTADO ATM'!$A$2:$B$822,2,0)</f>
        <v xml:space="preserve">ATM UNP Cabrera </v>
      </c>
      <c r="D195" s="127" t="s">
        <v>2437</v>
      </c>
      <c r="E195" s="128">
        <v>3335905598</v>
      </c>
    </row>
    <row r="196" spans="1:5" ht="15.75" customHeight="1" x14ac:dyDescent="0.25">
      <c r="A196" s="124" t="str">
        <f>VLOOKUP(B196,'[1]LISTADO ATM'!$A$2:$C$822,3,0)</f>
        <v>DISTRITO NACIONAL</v>
      </c>
      <c r="B196" s="124">
        <v>541</v>
      </c>
      <c r="C196" s="124" t="str">
        <f>VLOOKUP(B196,'[1]LISTADO ATM'!$A$2:$B$822,2,0)</f>
        <v xml:space="preserve">ATM Oficina Sambil II </v>
      </c>
      <c r="D196" s="127" t="s">
        <v>2437</v>
      </c>
      <c r="E196" s="128">
        <v>3335905599</v>
      </c>
    </row>
    <row r="197" spans="1:5" ht="15.75" customHeight="1" x14ac:dyDescent="0.25">
      <c r="A197" s="124" t="str">
        <f>VLOOKUP(B197,'[1]LISTADO ATM'!$A$2:$C$822,3,0)</f>
        <v>DISTRITO NACIONAL</v>
      </c>
      <c r="B197" s="124">
        <v>234</v>
      </c>
      <c r="C197" s="124" t="str">
        <f>VLOOKUP(B197,'[1]LISTADO ATM'!$A$2:$B$822,2,0)</f>
        <v xml:space="preserve">ATM Oficina Boca Chica I </v>
      </c>
      <c r="D197" s="127" t="s">
        <v>2437</v>
      </c>
      <c r="E197" s="128">
        <v>3335905600</v>
      </c>
    </row>
    <row r="198" spans="1:5" ht="15.75" customHeight="1" x14ac:dyDescent="0.25">
      <c r="A198" s="124" t="str">
        <f>VLOOKUP(B198,'[1]LISTADO ATM'!$A$2:$C$822,3,0)</f>
        <v>DISTRITO NACIONAL</v>
      </c>
      <c r="B198" s="124">
        <v>363</v>
      </c>
      <c r="C198" s="124" t="str">
        <f>VLOOKUP(B198,'[1]LISTADO ATM'!$A$2:$B$822,2,0)</f>
        <v>ATM S/M Bravo Villa Mella</v>
      </c>
      <c r="D198" s="127" t="s">
        <v>2437</v>
      </c>
      <c r="E198" s="128">
        <v>3335905603</v>
      </c>
    </row>
    <row r="199" spans="1:5" ht="15.75" customHeight="1" x14ac:dyDescent="0.25">
      <c r="A199" s="124" t="str">
        <f>VLOOKUP(B199,'[1]LISTADO ATM'!$A$2:$C$822,3,0)</f>
        <v>DISTRITO NACIONAL</v>
      </c>
      <c r="B199" s="124">
        <v>527</v>
      </c>
      <c r="C199" s="124" t="str">
        <f>VLOOKUP(B199,'[1]LISTADO ATM'!$A$2:$B$822,2,0)</f>
        <v>ATM Oficina Zona Oriental II</v>
      </c>
      <c r="D199" s="127" t="s">
        <v>2437</v>
      </c>
      <c r="E199" s="128">
        <v>3335905608</v>
      </c>
    </row>
    <row r="200" spans="1:5" ht="15.75" customHeight="1" x14ac:dyDescent="0.25">
      <c r="A200" s="124" t="e">
        <f>VLOOKUP(B200,'[1]LISTADO ATM'!$A$2:$C$822,3,0)</f>
        <v>#N/A</v>
      </c>
      <c r="B200" s="124"/>
      <c r="C200" s="124" t="e">
        <f>VLOOKUP(B200,'[1]LISTADO ATM'!$A$2:$B$822,2,0)</f>
        <v>#N/A</v>
      </c>
      <c r="D200" s="127" t="s">
        <v>2437</v>
      </c>
      <c r="E200" s="138">
        <v>3335905611</v>
      </c>
    </row>
    <row r="201" spans="1:5" ht="15.75" customHeight="1" x14ac:dyDescent="0.25">
      <c r="A201" s="124" t="e">
        <f>VLOOKUP(B201,'[1]LISTADO ATM'!$A$2:$C$822,3,0)</f>
        <v>#N/A</v>
      </c>
      <c r="B201" s="124"/>
      <c r="C201" s="124" t="e">
        <f>VLOOKUP(B201,'[1]LISTADO ATM'!$A$2:$B$822,2,0)</f>
        <v>#N/A</v>
      </c>
      <c r="D201" s="127" t="s">
        <v>2437</v>
      </c>
      <c r="E201" s="128"/>
    </row>
    <row r="202" spans="1:5" ht="15.75" customHeight="1" x14ac:dyDescent="0.25">
      <c r="A202" s="124" t="e">
        <f>VLOOKUP(B202,'[1]LISTADO ATM'!$A$2:$C$822,3,0)</f>
        <v>#N/A</v>
      </c>
      <c r="B202" s="124"/>
      <c r="C202" s="124" t="e">
        <f>VLOOKUP(B202,'[1]LISTADO ATM'!$A$2:$B$822,2,0)</f>
        <v>#N/A</v>
      </c>
      <c r="D202" s="127" t="s">
        <v>2437</v>
      </c>
      <c r="E202" s="128"/>
    </row>
    <row r="203" spans="1:5" ht="15.75" customHeight="1" x14ac:dyDescent="0.25">
      <c r="A203" s="124" t="e">
        <f>VLOOKUP(B203,'[1]LISTADO ATM'!$A$2:$C$822,3,0)</f>
        <v>#N/A</v>
      </c>
      <c r="B203" s="124"/>
      <c r="C203" s="124" t="e">
        <f>VLOOKUP(B203,'[1]LISTADO ATM'!$A$2:$B$822,2,0)</f>
        <v>#N/A</v>
      </c>
      <c r="D203" s="127" t="s">
        <v>2437</v>
      </c>
      <c r="E203" s="128"/>
    </row>
    <row r="204" spans="1:5" ht="15.75" customHeight="1" x14ac:dyDescent="0.25">
      <c r="A204" s="124" t="e">
        <f>VLOOKUP(B204,'[1]LISTADO ATM'!$A$2:$C$822,3,0)</f>
        <v>#N/A</v>
      </c>
      <c r="B204" s="124"/>
      <c r="C204" s="124" t="e">
        <f>VLOOKUP(B204,'[1]LISTADO ATM'!$A$2:$B$822,2,0)</f>
        <v>#N/A</v>
      </c>
      <c r="D204" s="127" t="s">
        <v>2437</v>
      </c>
      <c r="E204" s="128"/>
    </row>
    <row r="205" spans="1:5" ht="18.75" thickBot="1" x14ac:dyDescent="0.3">
      <c r="A205" s="116"/>
      <c r="B205" s="139">
        <f>COUNT(B162:B204)</f>
        <v>38</v>
      </c>
      <c r="C205" s="105"/>
      <c r="D205" s="105"/>
      <c r="E205" s="105"/>
    </row>
    <row r="206" spans="1:5" ht="15.75" thickBot="1" x14ac:dyDescent="0.3">
      <c r="B206" s="99"/>
      <c r="E206" s="99"/>
    </row>
    <row r="207" spans="1:5" ht="18.75" thickBot="1" x14ac:dyDescent="0.3">
      <c r="A207" s="174" t="s">
        <v>2535</v>
      </c>
      <c r="B207" s="175"/>
      <c r="C207" s="175"/>
      <c r="D207" s="175"/>
      <c r="E207" s="176"/>
    </row>
    <row r="208" spans="1:5" ht="18" x14ac:dyDescent="0.25">
      <c r="A208" s="96" t="s">
        <v>15</v>
      </c>
      <c r="B208" s="96" t="s">
        <v>2416</v>
      </c>
      <c r="C208" s="96" t="s">
        <v>46</v>
      </c>
      <c r="D208" s="96" t="s">
        <v>2419</v>
      </c>
      <c r="E208" s="96" t="s">
        <v>2417</v>
      </c>
    </row>
    <row r="209" spans="1:5" ht="18" x14ac:dyDescent="0.25">
      <c r="A209" s="94" t="str">
        <f>VLOOKUP(B209,'[1]LISTADO ATM'!$A$2:$C$822,3,0)</f>
        <v>DISTRITO NACIONAL</v>
      </c>
      <c r="B209" s="124">
        <v>577</v>
      </c>
      <c r="C209" s="126" t="str">
        <f>VLOOKUP(B209,'[1]LISTADO ATM'!$A$2:$B$822,2,0)</f>
        <v xml:space="preserve">ATM Olé Ave. Duarte </v>
      </c>
      <c r="D209" s="124" t="s">
        <v>2482</v>
      </c>
      <c r="E209" s="138">
        <v>3335903625</v>
      </c>
    </row>
    <row r="210" spans="1:5" ht="18" x14ac:dyDescent="0.25">
      <c r="A210" s="94" t="str">
        <f>VLOOKUP(B210,'[1]LISTADO ATM'!$A$2:$C$822,3,0)</f>
        <v>ESTE</v>
      </c>
      <c r="B210" s="124">
        <v>844</v>
      </c>
      <c r="C210" s="126" t="str">
        <f>VLOOKUP(B210,'[1]LISTADO ATM'!$A$2:$B$822,2,0)</f>
        <v xml:space="preserve">ATM San Juan Shopping Center (Bávaro) </v>
      </c>
      <c r="D210" s="124" t="s">
        <v>2482</v>
      </c>
      <c r="E210" s="138">
        <v>3335904791</v>
      </c>
    </row>
    <row r="211" spans="1:5" ht="18" x14ac:dyDescent="0.25">
      <c r="A211" s="94" t="str">
        <f>VLOOKUP(B211,'[1]LISTADO ATM'!$A$2:$C$822,3,0)</f>
        <v>NORTE</v>
      </c>
      <c r="B211" s="124">
        <v>756</v>
      </c>
      <c r="C211" s="126" t="str">
        <f>VLOOKUP(B211,'[1]LISTADO ATM'!$A$2:$B$822,2,0)</f>
        <v xml:space="preserve">ATM UNP Villa La Mata (Cotuí) </v>
      </c>
      <c r="D211" s="124" t="s">
        <v>2482</v>
      </c>
      <c r="E211" s="138">
        <v>3335904797</v>
      </c>
    </row>
    <row r="212" spans="1:5" ht="18" x14ac:dyDescent="0.25">
      <c r="A212" s="94" t="str">
        <f>VLOOKUP(B212,'[1]LISTADO ATM'!$A$2:$C$822,3,0)</f>
        <v>ESTE</v>
      </c>
      <c r="B212" s="124">
        <v>293</v>
      </c>
      <c r="C212" s="126" t="str">
        <f>VLOOKUP(B212,'[1]LISTADO ATM'!$A$2:$B$822,2,0)</f>
        <v xml:space="preserve">ATM S/M Nueva Visión (San Pedro) </v>
      </c>
      <c r="D212" s="124" t="s">
        <v>2482</v>
      </c>
      <c r="E212" s="138">
        <v>3335904806</v>
      </c>
    </row>
    <row r="213" spans="1:5" ht="18" x14ac:dyDescent="0.25">
      <c r="A213" s="94" t="str">
        <f>VLOOKUP(B213,'[1]LISTADO ATM'!$A$2:$C$822,3,0)</f>
        <v>NORTE</v>
      </c>
      <c r="B213" s="124">
        <v>910</v>
      </c>
      <c r="C213" s="126" t="str">
        <f>VLOOKUP(B213,'[1]LISTADO ATM'!$A$2:$B$822,2,0)</f>
        <v xml:space="preserve">ATM Oficina El Sol II (Santiago) </v>
      </c>
      <c r="D213" s="124" t="s">
        <v>2482</v>
      </c>
      <c r="E213" s="138">
        <v>3335904812</v>
      </c>
    </row>
    <row r="214" spans="1:5" ht="17.25" customHeight="1" x14ac:dyDescent="0.25">
      <c r="A214" s="94" t="str">
        <f>VLOOKUP(B214,'[1]LISTADO ATM'!$A$2:$C$822,3,0)</f>
        <v>DISTRITO NACIONAL</v>
      </c>
      <c r="B214" s="124">
        <v>23</v>
      </c>
      <c r="C214" s="126" t="str">
        <f>VLOOKUP(B214,'[1]LISTADO ATM'!$A$2:$B$822,2,0)</f>
        <v xml:space="preserve">ATM Oficina México </v>
      </c>
      <c r="D214" s="124" t="s">
        <v>2482</v>
      </c>
      <c r="E214" s="138">
        <v>3335905201</v>
      </c>
    </row>
    <row r="215" spans="1:5" ht="18" x14ac:dyDescent="0.25">
      <c r="A215" s="94" t="str">
        <f>VLOOKUP(B215,'[1]LISTADO ATM'!$A$2:$C$822,3,0)</f>
        <v>NORTE</v>
      </c>
      <c r="B215" s="124">
        <v>757</v>
      </c>
      <c r="C215" s="126" t="str">
        <f>VLOOKUP(B215,'[1]LISTADO ATM'!$A$2:$B$822,2,0)</f>
        <v xml:space="preserve">ATM UNP Plaza Paseo (Santiago) </v>
      </c>
      <c r="D215" s="124" t="s">
        <v>2482</v>
      </c>
      <c r="E215" s="138">
        <v>3335905392</v>
      </c>
    </row>
    <row r="216" spans="1:5" ht="18" x14ac:dyDescent="0.25">
      <c r="A216" s="94" t="str">
        <f>VLOOKUP(B216,'[1]LISTADO ATM'!$A$2:$C$822,3,0)</f>
        <v>DISTRITO NACIONAL</v>
      </c>
      <c r="B216" s="124">
        <v>194</v>
      </c>
      <c r="C216" s="126" t="str">
        <f>VLOOKUP(B216,'[1]LISTADO ATM'!$A$2:$B$822,2,0)</f>
        <v xml:space="preserve">ATM UNP Pantoja </v>
      </c>
      <c r="D216" s="124" t="s">
        <v>2482</v>
      </c>
      <c r="E216" s="138" t="s">
        <v>2565</v>
      </c>
    </row>
    <row r="217" spans="1:5" ht="18" x14ac:dyDescent="0.25">
      <c r="A217" s="94" t="str">
        <f>VLOOKUP(B217,'[1]LISTADO ATM'!$A$2:$C$822,3,0)</f>
        <v>NORTE</v>
      </c>
      <c r="B217" s="124">
        <v>736</v>
      </c>
      <c r="C217" s="126" t="str">
        <f>VLOOKUP(B217,'[1]LISTADO ATM'!$A$2:$B$822,2,0)</f>
        <v xml:space="preserve">ATM Oficina Puerto Plata I </v>
      </c>
      <c r="D217" s="124" t="s">
        <v>2482</v>
      </c>
      <c r="E217" s="138">
        <v>3335905601</v>
      </c>
    </row>
    <row r="218" spans="1:5" ht="18" x14ac:dyDescent="0.25">
      <c r="A218" s="94" t="str">
        <f>VLOOKUP(B218,'[1]LISTADO ATM'!$A$2:$C$822,3,0)</f>
        <v>DISTRITO NACIONAL</v>
      </c>
      <c r="B218" s="124">
        <v>896</v>
      </c>
      <c r="C218" s="126" t="str">
        <f>VLOOKUP(B218,'[1]LISTADO ATM'!$A$2:$B$822,2,0)</f>
        <v xml:space="preserve">ATM Campamento Militar 16 de Agosto I </v>
      </c>
      <c r="D218" s="124" t="s">
        <v>2482</v>
      </c>
      <c r="E218" s="138">
        <v>3335905604</v>
      </c>
    </row>
    <row r="219" spans="1:5" ht="18" x14ac:dyDescent="0.25">
      <c r="A219" s="94" t="str">
        <f>VLOOKUP(B219,'[1]LISTADO ATM'!$A$2:$C$822,3,0)</f>
        <v>NORTE</v>
      </c>
      <c r="B219" s="124">
        <v>853</v>
      </c>
      <c r="C219" s="126" t="str">
        <f>VLOOKUP(B219,'[1]LISTADO ATM'!$A$2:$B$822,2,0)</f>
        <v xml:space="preserve">ATM Inversiones JF Group (Shell Canabacoa) </v>
      </c>
      <c r="D219" s="124" t="s">
        <v>2482</v>
      </c>
      <c r="E219" s="138" t="s">
        <v>2620</v>
      </c>
    </row>
    <row r="220" spans="1:5" ht="18" x14ac:dyDescent="0.25">
      <c r="A220" s="94" t="str">
        <f>VLOOKUP(B220,'[1]LISTADO ATM'!$A$2:$C$822,3,0)</f>
        <v>NORTE</v>
      </c>
      <c r="B220" s="124">
        <v>181</v>
      </c>
      <c r="C220" s="126" t="str">
        <f>VLOOKUP(B220,'[1]LISTADO ATM'!$A$2:$B$822,2,0)</f>
        <v xml:space="preserve">ATM Oficina Sabaneta </v>
      </c>
      <c r="D220" s="124" t="s">
        <v>2482</v>
      </c>
      <c r="E220" s="138">
        <v>3335905610</v>
      </c>
    </row>
    <row r="221" spans="1:5" ht="18" x14ac:dyDescent="0.25">
      <c r="A221" s="94" t="e">
        <f>VLOOKUP(B221,'[1]LISTADO ATM'!$A$2:$C$822,3,0)</f>
        <v>#N/A</v>
      </c>
      <c r="B221" s="124"/>
      <c r="C221" s="126" t="e">
        <f>VLOOKUP(B221,'[1]LISTADO ATM'!$A$2:$B$822,2,0)</f>
        <v>#N/A</v>
      </c>
      <c r="D221" s="124" t="s">
        <v>2482</v>
      </c>
      <c r="E221" s="138"/>
    </row>
    <row r="222" spans="1:5" ht="18" x14ac:dyDescent="0.25">
      <c r="A222" s="94" t="e">
        <f>VLOOKUP(B222,'[1]LISTADO ATM'!$A$2:$C$822,3,0)</f>
        <v>#N/A</v>
      </c>
      <c r="B222" s="124"/>
      <c r="C222" s="126" t="e">
        <f>VLOOKUP(B222,'[1]LISTADO ATM'!$A$2:$B$822,2,0)</f>
        <v>#N/A</v>
      </c>
      <c r="D222" s="124" t="s">
        <v>2482</v>
      </c>
      <c r="E222" s="138"/>
    </row>
    <row r="223" spans="1:5" ht="18.75" customHeight="1" x14ac:dyDescent="0.25">
      <c r="A223" s="94" t="e">
        <f>VLOOKUP(B223,'[1]LISTADO ATM'!$A$2:$C$822,3,0)</f>
        <v>#N/A</v>
      </c>
      <c r="B223" s="124"/>
      <c r="C223" s="126" t="e">
        <f>VLOOKUP(B223,'[1]LISTADO ATM'!$A$2:$B$822,2,0)</f>
        <v>#N/A</v>
      </c>
      <c r="D223" s="124" t="s">
        <v>2482</v>
      </c>
      <c r="E223" s="138"/>
    </row>
    <row r="224" spans="1:5" ht="18.75" thickBot="1" x14ac:dyDescent="0.3">
      <c r="A224" s="116" t="s">
        <v>2473</v>
      </c>
      <c r="B224" s="139">
        <f>COUNT(B209:B223)</f>
        <v>12</v>
      </c>
      <c r="C224" s="105"/>
      <c r="D224" s="105"/>
      <c r="E224" s="105"/>
    </row>
    <row r="225" spans="1:5" ht="15.75" thickBot="1" x14ac:dyDescent="0.3">
      <c r="B225" s="99"/>
      <c r="E225" s="99"/>
    </row>
    <row r="226" spans="1:5" ht="18.75" customHeight="1" x14ac:dyDescent="0.25">
      <c r="A226" s="171" t="s">
        <v>2476</v>
      </c>
      <c r="B226" s="172"/>
      <c r="C226" s="172"/>
      <c r="D226" s="172"/>
      <c r="E226" s="173"/>
    </row>
    <row r="227" spans="1:5" ht="18" x14ac:dyDescent="0.25">
      <c r="A227" s="96" t="s">
        <v>15</v>
      </c>
      <c r="B227" s="96" t="s">
        <v>2416</v>
      </c>
      <c r="C227" s="98" t="s">
        <v>46</v>
      </c>
      <c r="D227" s="129" t="s">
        <v>2419</v>
      </c>
      <c r="E227" s="129" t="s">
        <v>2417</v>
      </c>
    </row>
    <row r="228" spans="1:5" ht="18" x14ac:dyDescent="0.25">
      <c r="A228" s="94" t="str">
        <f>VLOOKUP(B228,'[1]LISTADO ATM'!$A$2:$C$822,3,0)</f>
        <v>NORTE</v>
      </c>
      <c r="B228" s="124">
        <v>8</v>
      </c>
      <c r="C228" s="126" t="str">
        <f>VLOOKUP(B228,'[1]LISTADO ATM'!$A$2:$B$822,2,0)</f>
        <v>ATM Autoservicio Yaque</v>
      </c>
      <c r="D228" s="122" t="s">
        <v>2549</v>
      </c>
      <c r="E228" s="126">
        <v>3335903666</v>
      </c>
    </row>
    <row r="229" spans="1:5" ht="18" x14ac:dyDescent="0.25">
      <c r="A229" s="94" t="str">
        <f>VLOOKUP(B229,'[1]LISTADO ATM'!$A$2:$C$822,3,0)</f>
        <v>SUR</v>
      </c>
      <c r="B229" s="124">
        <v>880</v>
      </c>
      <c r="C229" s="126" t="str">
        <f>VLOOKUP(B229,'[1]LISTADO ATM'!$A$2:$B$822,2,0)</f>
        <v xml:space="preserve">ATM Autoservicio Barahona II </v>
      </c>
      <c r="D229" s="122" t="s">
        <v>2549</v>
      </c>
      <c r="E229" s="126">
        <v>3335903671</v>
      </c>
    </row>
    <row r="230" spans="1:5" ht="18" x14ac:dyDescent="0.25">
      <c r="A230" s="94" t="str">
        <f>VLOOKUP(B230,'[1]LISTADO ATM'!$A$2:$C$822,3,0)</f>
        <v>DISTRITO NACIONAL</v>
      </c>
      <c r="B230" s="124">
        <v>925</v>
      </c>
      <c r="C230" s="126" t="str">
        <f>VLOOKUP(B230,'[1]LISTADO ATM'!$A$2:$B$822,2,0)</f>
        <v xml:space="preserve">ATM Oficina Plaza Lama Av. 27 de Febrero </v>
      </c>
      <c r="D230" s="122" t="s">
        <v>2549</v>
      </c>
      <c r="E230" s="126">
        <v>3335903672</v>
      </c>
    </row>
    <row r="231" spans="1:5" ht="18" x14ac:dyDescent="0.25">
      <c r="A231" s="94" t="str">
        <f>VLOOKUP(B231,'[1]LISTADO ATM'!$A$2:$C$822,3,0)</f>
        <v>DISTRITO NACIONAL</v>
      </c>
      <c r="B231" s="124">
        <v>318</v>
      </c>
      <c r="C231" s="126" t="str">
        <f>VLOOKUP(B231,'[1]LISTADO ATM'!$A$2:$B$822,2,0)</f>
        <v>ATM Autoservicio Lope de Vega</v>
      </c>
      <c r="D231" s="122" t="s">
        <v>2549</v>
      </c>
      <c r="E231" s="126">
        <v>3335903673</v>
      </c>
    </row>
    <row r="232" spans="1:5" ht="18" x14ac:dyDescent="0.25">
      <c r="A232" s="94" t="str">
        <f>VLOOKUP(B232,'[1]LISTADO ATM'!$A$2:$C$822,3,0)</f>
        <v>DISTRITO NACIONAL</v>
      </c>
      <c r="B232" s="124">
        <v>535</v>
      </c>
      <c r="C232" s="126" t="str">
        <f>VLOOKUP(B232,'[1]LISTADO ATM'!$A$2:$B$822,2,0)</f>
        <v xml:space="preserve">ATM Autoservicio Torre III </v>
      </c>
      <c r="D232" s="122" t="s">
        <v>2549</v>
      </c>
      <c r="E232" s="126">
        <v>3335903674</v>
      </c>
    </row>
    <row r="233" spans="1:5" ht="18" x14ac:dyDescent="0.25">
      <c r="A233" s="94" t="str">
        <f>VLOOKUP(B233,'[1]LISTADO ATM'!$A$2:$C$822,3,0)</f>
        <v>DISTRITO NACIONAL</v>
      </c>
      <c r="B233" s="124">
        <v>39</v>
      </c>
      <c r="C233" s="126" t="str">
        <f>VLOOKUP(B233,'[1]LISTADO ATM'!$A$2:$B$822,2,0)</f>
        <v xml:space="preserve">ATM Oficina Ovando </v>
      </c>
      <c r="D233" s="145" t="s">
        <v>2548</v>
      </c>
      <c r="E233" s="126">
        <v>3335903244</v>
      </c>
    </row>
    <row r="234" spans="1:5" ht="18" x14ac:dyDescent="0.25">
      <c r="A234" s="94" t="str">
        <f>VLOOKUP(B234,'[1]LISTADO ATM'!$A$2:$C$822,3,0)</f>
        <v>DISTRITO NACIONAL</v>
      </c>
      <c r="B234" s="124">
        <v>70</v>
      </c>
      <c r="C234" s="126" t="str">
        <f>VLOOKUP(B234,'[1]LISTADO ATM'!$A$2:$B$822,2,0)</f>
        <v xml:space="preserve">ATM Autoservicio Plaza Lama Zona Oriental </v>
      </c>
      <c r="D234" s="145" t="s">
        <v>2548</v>
      </c>
      <c r="E234" s="126">
        <v>3335903519</v>
      </c>
    </row>
    <row r="235" spans="1:5" ht="18" x14ac:dyDescent="0.25">
      <c r="A235" s="94" t="str">
        <f>VLOOKUP(B235,'[1]LISTADO ATM'!$A$2:$C$822,3,0)</f>
        <v>DISTRITO NACIONAL</v>
      </c>
      <c r="B235" s="124">
        <v>576</v>
      </c>
      <c r="C235" s="126" t="str">
        <f>VLOOKUP(B235,'[1]LISTADO ATM'!$A$2:$B$822,2,0)</f>
        <v xml:space="preserve">ATM IDSS </v>
      </c>
      <c r="D235" s="145" t="s">
        <v>2548</v>
      </c>
      <c r="E235" s="126">
        <v>3335903643</v>
      </c>
    </row>
    <row r="236" spans="1:5" ht="18" x14ac:dyDescent="0.25">
      <c r="A236" s="94" t="str">
        <f>VLOOKUP(B236,'[1]LISTADO ATM'!$A$2:$C$822,3,0)</f>
        <v>DISTRITO NACIONAL</v>
      </c>
      <c r="B236" s="124">
        <v>420</v>
      </c>
      <c r="C236" s="126" t="str">
        <f>VLOOKUP(B236,'[1]LISTADO ATM'!$A$2:$B$822,2,0)</f>
        <v xml:space="preserve">ATM DGII Av. Lincoln </v>
      </c>
      <c r="D236" s="145" t="s">
        <v>2548</v>
      </c>
      <c r="E236" s="126">
        <v>3335905004</v>
      </c>
    </row>
    <row r="237" spans="1:5" ht="18" x14ac:dyDescent="0.25">
      <c r="A237" s="94" t="str">
        <f>VLOOKUP(B237,'[1]LISTADO ATM'!$A$2:$C$822,3,0)</f>
        <v>NORTE</v>
      </c>
      <c r="B237" s="124">
        <v>538</v>
      </c>
      <c r="C237" s="126" t="str">
        <f>VLOOKUP(B237,'[1]LISTADO ATM'!$A$2:$B$822,2,0)</f>
        <v>ATM  Autoservicio San Fco. Macorís</v>
      </c>
      <c r="D237" s="122" t="s">
        <v>2549</v>
      </c>
      <c r="E237" s="126">
        <v>3335905582</v>
      </c>
    </row>
    <row r="238" spans="1:5" ht="18" x14ac:dyDescent="0.25">
      <c r="A238" s="94" t="e">
        <f>VLOOKUP(B238,'[1]LISTADO ATM'!$A$2:$C$822,3,0)</f>
        <v>#N/A</v>
      </c>
      <c r="B238" s="124"/>
      <c r="C238" s="126" t="e">
        <f>VLOOKUP(B238,'[1]LISTADO ATM'!$A$2:$B$822,2,0)</f>
        <v>#N/A</v>
      </c>
      <c r="D238" s="122" t="s">
        <v>2549</v>
      </c>
      <c r="E238" s="126"/>
    </row>
    <row r="239" spans="1:5" ht="18.75" thickBot="1" x14ac:dyDescent="0.3">
      <c r="A239" s="94" t="e">
        <f>VLOOKUP(B239,'[1]LISTADO ATM'!$A$2:$C$822,3,0)</f>
        <v>#N/A</v>
      </c>
      <c r="B239" s="124"/>
      <c r="C239" s="126" t="e">
        <f>VLOOKUP(B239,'[1]LISTADO ATM'!$A$2:$B$822,2,0)</f>
        <v>#N/A</v>
      </c>
      <c r="D239" s="122" t="s">
        <v>2549</v>
      </c>
      <c r="E239" s="126"/>
    </row>
    <row r="240" spans="1:5" ht="18.75" thickBot="1" x14ac:dyDescent="0.3">
      <c r="A240" s="97" t="s">
        <v>2473</v>
      </c>
      <c r="B240" s="144">
        <f>COUNT(B228:B239)</f>
        <v>10</v>
      </c>
      <c r="C240" s="105"/>
      <c r="D240" s="130"/>
      <c r="E240" s="130"/>
    </row>
    <row r="241" spans="1:5" ht="15.75" thickBot="1" x14ac:dyDescent="0.3">
      <c r="B241" s="99"/>
      <c r="E241" s="99"/>
    </row>
    <row r="242" spans="1:5" ht="18.75" thickBot="1" x14ac:dyDescent="0.3">
      <c r="A242" s="177" t="s">
        <v>2477</v>
      </c>
      <c r="B242" s="178"/>
      <c r="C242" s="93" t="s">
        <v>2412</v>
      </c>
      <c r="D242" s="99"/>
      <c r="E242" s="99"/>
    </row>
    <row r="243" spans="1:5" ht="18.75" thickBot="1" x14ac:dyDescent="0.3">
      <c r="A243" s="181">
        <f>+B205+B224+B240</f>
        <v>60</v>
      </c>
      <c r="B243" s="182"/>
    </row>
    <row r="244" spans="1:5" ht="15.75" thickBot="1" x14ac:dyDescent="0.3">
      <c r="B244" s="99"/>
      <c r="E244" s="99"/>
    </row>
    <row r="245" spans="1:5" ht="18.75" thickBot="1" x14ac:dyDescent="0.3">
      <c r="A245" s="174" t="s">
        <v>2478</v>
      </c>
      <c r="B245" s="175"/>
      <c r="C245" s="175"/>
      <c r="D245" s="175"/>
      <c r="E245" s="176"/>
    </row>
    <row r="246" spans="1:5" ht="18" x14ac:dyDescent="0.25">
      <c r="A246" s="100" t="s">
        <v>15</v>
      </c>
      <c r="B246" s="100" t="s">
        <v>2416</v>
      </c>
      <c r="C246" s="98" t="s">
        <v>46</v>
      </c>
      <c r="D246" s="183" t="s">
        <v>2419</v>
      </c>
      <c r="E246" s="184"/>
    </row>
    <row r="247" spans="1:5" ht="18" x14ac:dyDescent="0.25">
      <c r="A247" s="124" t="str">
        <f>VLOOKUP(B247,'[1]LISTADO ATM'!$A$2:$C$822,3,0)</f>
        <v>NORTE</v>
      </c>
      <c r="B247" s="124">
        <v>805</v>
      </c>
      <c r="C247" s="124" t="str">
        <f>VLOOKUP(B247,'[1]LISTADO ATM'!$A$2:$B$822,2,0)</f>
        <v xml:space="preserve">ATM Be Live Grand Marién (Puerto Plata) </v>
      </c>
      <c r="D247" s="179" t="s">
        <v>2552</v>
      </c>
      <c r="E247" s="180"/>
    </row>
    <row r="248" spans="1:5" ht="18" x14ac:dyDescent="0.25">
      <c r="A248" s="142" t="str">
        <f>VLOOKUP(B248,'[1]LISTADO ATM'!$A$2:$C$822,3,0)</f>
        <v>ESTE</v>
      </c>
      <c r="B248" s="124">
        <v>673</v>
      </c>
      <c r="C248" s="124" t="str">
        <f>VLOOKUP(B248,'[1]LISTADO ATM'!$A$2:$B$822,2,0)</f>
        <v>ATM Clínica Dr. Cruz Jiminián</v>
      </c>
      <c r="D248" s="179" t="s">
        <v>2552</v>
      </c>
      <c r="E248" s="180"/>
    </row>
    <row r="249" spans="1:5" ht="18" x14ac:dyDescent="0.25">
      <c r="A249" s="142" t="str">
        <f>VLOOKUP(B249,'[1]LISTADO ATM'!$A$2:$C$822,3,0)</f>
        <v>NORTE</v>
      </c>
      <c r="B249" s="124">
        <v>964</v>
      </c>
      <c r="C249" s="124" t="str">
        <f>VLOOKUP(B249,'[1]LISTADO ATM'!$A$2:$B$822,2,0)</f>
        <v>ATM Hotel Sunscape (Norte)</v>
      </c>
      <c r="D249" s="179" t="s">
        <v>2552</v>
      </c>
      <c r="E249" s="180"/>
    </row>
    <row r="250" spans="1:5" ht="18" x14ac:dyDescent="0.25">
      <c r="A250" s="142" t="str">
        <f>VLOOKUP(B250,'[1]LISTADO ATM'!$A$2:$C$822,3,0)</f>
        <v>NORTE</v>
      </c>
      <c r="B250" s="124">
        <v>8</v>
      </c>
      <c r="C250" s="124" t="str">
        <f>VLOOKUP(B250,'[1]LISTADO ATM'!$A$2:$B$822,2,0)</f>
        <v>ATM Autoservicio Yaque</v>
      </c>
      <c r="D250" s="179" t="s">
        <v>2552</v>
      </c>
      <c r="E250" s="180"/>
    </row>
    <row r="251" spans="1:5" ht="18" x14ac:dyDescent="0.25">
      <c r="A251" s="142" t="str">
        <f>VLOOKUP(B251,'[1]LISTADO ATM'!$A$2:$C$822,3,0)</f>
        <v>NORTE</v>
      </c>
      <c r="B251" s="124">
        <v>283</v>
      </c>
      <c r="C251" s="124" t="str">
        <f>VLOOKUP(B251,'[1]LISTADO ATM'!$A$2:$B$822,2,0)</f>
        <v xml:space="preserve">ATM Oficina Nibaje </v>
      </c>
      <c r="D251" s="179" t="s">
        <v>2552</v>
      </c>
      <c r="E251" s="180"/>
    </row>
    <row r="252" spans="1:5" ht="18" x14ac:dyDescent="0.25">
      <c r="A252" s="142" t="str">
        <f>VLOOKUP(B252,'[1]LISTADO ATM'!$A$2:$C$822,3,0)</f>
        <v>ESTE</v>
      </c>
      <c r="B252" s="124">
        <v>608</v>
      </c>
      <c r="C252" s="124" t="str">
        <f>VLOOKUP(B252,'[1]LISTADO ATM'!$A$2:$B$822,2,0)</f>
        <v xml:space="preserve">ATM Oficina Jumbo (San Pedro) </v>
      </c>
      <c r="D252" s="179" t="s">
        <v>2552</v>
      </c>
      <c r="E252" s="180"/>
    </row>
    <row r="253" spans="1:5" ht="18" x14ac:dyDescent="0.25">
      <c r="A253" s="142" t="str">
        <f>VLOOKUP(B253,'[1]LISTADO ATM'!$A$2:$C$822,3,0)</f>
        <v>DISTRITO NACIONAL</v>
      </c>
      <c r="B253" s="124">
        <v>589</v>
      </c>
      <c r="C253" s="124" t="str">
        <f>VLOOKUP(B253,'[1]LISTADO ATM'!$A$2:$B$822,2,0)</f>
        <v xml:space="preserve">ATM S/M Bravo San Vicente de Paul </v>
      </c>
      <c r="D253" s="179" t="s">
        <v>2552</v>
      </c>
      <c r="E253" s="180"/>
    </row>
    <row r="254" spans="1:5" ht="18" x14ac:dyDescent="0.25">
      <c r="A254" s="142" t="str">
        <f>VLOOKUP(B254,'[1]LISTADO ATM'!$A$2:$C$822,3,0)</f>
        <v>ESTE</v>
      </c>
      <c r="B254" s="124">
        <v>843</v>
      </c>
      <c r="C254" s="124" t="str">
        <f>VLOOKUP(B254,'[1]LISTADO ATM'!$A$2:$B$822,2,0)</f>
        <v xml:space="preserve">ATM Oficina Romana Centro </v>
      </c>
      <c r="D254" s="179" t="s">
        <v>2552</v>
      </c>
      <c r="E254" s="180"/>
    </row>
    <row r="255" spans="1:5" ht="18" x14ac:dyDescent="0.25">
      <c r="A255" s="142" t="str">
        <f>VLOOKUP(B255,'[1]LISTADO ATM'!$A$2:$C$822,3,0)</f>
        <v>NORTE</v>
      </c>
      <c r="B255" s="124">
        <v>936</v>
      </c>
      <c r="C255" s="124" t="str">
        <f>VLOOKUP(B255,'[1]LISTADO ATM'!$A$2:$B$822,2,0)</f>
        <v xml:space="preserve">ATM Autobanco Oficina La Vega I </v>
      </c>
      <c r="D255" s="179" t="s">
        <v>2552</v>
      </c>
      <c r="E255" s="180"/>
    </row>
    <row r="256" spans="1:5" ht="18.75" thickBot="1" x14ac:dyDescent="0.3">
      <c r="A256" s="116" t="s">
        <v>2473</v>
      </c>
      <c r="B256" s="139">
        <f>COUNT(B247:B255)</f>
        <v>9</v>
      </c>
      <c r="C256" s="107"/>
      <c r="D256" s="107"/>
      <c r="E256" s="108"/>
    </row>
  </sheetData>
  <mergeCells count="23">
    <mergeCell ref="A242:B242"/>
    <mergeCell ref="D253:E253"/>
    <mergeCell ref="D254:E254"/>
    <mergeCell ref="D255:E255"/>
    <mergeCell ref="A243:B243"/>
    <mergeCell ref="A245:E245"/>
    <mergeCell ref="D250:E250"/>
    <mergeCell ref="D251:E251"/>
    <mergeCell ref="D252:E252"/>
    <mergeCell ref="D247:E247"/>
    <mergeCell ref="D248:E248"/>
    <mergeCell ref="D249:E249"/>
    <mergeCell ref="D246:E246"/>
    <mergeCell ref="A226:E226"/>
    <mergeCell ref="A146:E146"/>
    <mergeCell ref="C158:E158"/>
    <mergeCell ref="A160:E160"/>
    <mergeCell ref="A207:E207"/>
    <mergeCell ref="F1:G1"/>
    <mergeCell ref="A1:E1"/>
    <mergeCell ref="A2:E2"/>
    <mergeCell ref="A7:E7"/>
    <mergeCell ref="C144:E144"/>
  </mergeCells>
  <phoneticPr fontId="46" type="noConversion"/>
  <conditionalFormatting sqref="B255:B1048576 B202:B211 B223:B232 B144:B174 B1:B118 B220:B221 B237:B251 B140:B142">
    <cfRule type="duplicateValues" dxfId="442" priority="222"/>
    <cfRule type="duplicateValues" dxfId="441" priority="225"/>
    <cfRule type="duplicateValues" dxfId="440" priority="226"/>
  </conditionalFormatting>
  <conditionalFormatting sqref="E57">
    <cfRule type="duplicateValues" dxfId="439" priority="224"/>
  </conditionalFormatting>
  <conditionalFormatting sqref="E58">
    <cfRule type="duplicateValues" dxfId="438" priority="223"/>
  </conditionalFormatting>
  <conditionalFormatting sqref="E95:E97 E31">
    <cfRule type="duplicateValues" dxfId="437" priority="221"/>
  </conditionalFormatting>
  <conditionalFormatting sqref="E61 E76">
    <cfRule type="duplicateValues" dxfId="436" priority="220"/>
  </conditionalFormatting>
  <conditionalFormatting sqref="E239">
    <cfRule type="duplicateValues" dxfId="435" priority="219"/>
  </conditionalFormatting>
  <conditionalFormatting sqref="E256:E1048576 E224:E232 E205:E209 E90:E94 E62:E73 E1:E30 E32:E56 E240:E249 E144:E155 E77:E86 E158:E165 E237:E238">
    <cfRule type="duplicateValues" dxfId="434" priority="227"/>
  </conditionalFormatting>
  <conditionalFormatting sqref="E256:E1048576 E224:E232 E205:E211 E1:E102 E144:E155 E158:E172 E220:E221 E237:E249">
    <cfRule type="duplicateValues" dxfId="433" priority="218"/>
  </conditionalFormatting>
  <conditionalFormatting sqref="E76">
    <cfRule type="duplicateValues" dxfId="432" priority="217"/>
  </conditionalFormatting>
  <conditionalFormatting sqref="E171">
    <cfRule type="duplicateValues" dxfId="431" priority="216"/>
  </conditionalFormatting>
  <conditionalFormatting sqref="E172">
    <cfRule type="duplicateValues" dxfId="430" priority="215"/>
  </conditionalFormatting>
  <conditionalFormatting sqref="E173">
    <cfRule type="duplicateValues" dxfId="429" priority="213"/>
  </conditionalFormatting>
  <conditionalFormatting sqref="E173">
    <cfRule type="duplicateValues" dxfId="428" priority="212"/>
  </conditionalFormatting>
  <conditionalFormatting sqref="E173">
    <cfRule type="duplicateValues" dxfId="427" priority="214"/>
  </conditionalFormatting>
  <conditionalFormatting sqref="E173">
    <cfRule type="duplicateValues" dxfId="426" priority="211"/>
  </conditionalFormatting>
  <conditionalFormatting sqref="E202:E204 E180:E181 E174">
    <cfRule type="duplicateValues" dxfId="425" priority="209"/>
  </conditionalFormatting>
  <conditionalFormatting sqref="E174">
    <cfRule type="duplicateValues" dxfId="424" priority="208"/>
  </conditionalFormatting>
  <conditionalFormatting sqref="E174">
    <cfRule type="duplicateValues" dxfId="423" priority="210"/>
  </conditionalFormatting>
  <conditionalFormatting sqref="E174">
    <cfRule type="duplicateValues" dxfId="422" priority="207"/>
  </conditionalFormatting>
  <conditionalFormatting sqref="E181">
    <cfRule type="duplicateValues" dxfId="421" priority="206"/>
  </conditionalFormatting>
  <conditionalFormatting sqref="E181">
    <cfRule type="duplicateValues" dxfId="420" priority="205"/>
  </conditionalFormatting>
  <conditionalFormatting sqref="E181">
    <cfRule type="duplicateValues" dxfId="419" priority="204"/>
  </conditionalFormatting>
  <conditionalFormatting sqref="E222">
    <cfRule type="duplicateValues" dxfId="418" priority="203"/>
  </conditionalFormatting>
  <conditionalFormatting sqref="B254">
    <cfRule type="duplicateValues" dxfId="417" priority="200"/>
    <cfRule type="duplicateValues" dxfId="416" priority="201"/>
    <cfRule type="duplicateValues" dxfId="415" priority="202"/>
  </conditionalFormatting>
  <conditionalFormatting sqref="E250">
    <cfRule type="duplicateValues" dxfId="414" priority="199"/>
  </conditionalFormatting>
  <conditionalFormatting sqref="E250">
    <cfRule type="duplicateValues" dxfId="413" priority="198"/>
  </conditionalFormatting>
  <conditionalFormatting sqref="B103:B112">
    <cfRule type="duplicateValues" dxfId="412" priority="194"/>
    <cfRule type="duplicateValues" dxfId="411" priority="195"/>
    <cfRule type="duplicateValues" dxfId="410" priority="196"/>
  </conditionalFormatting>
  <conditionalFormatting sqref="E103:E110">
    <cfRule type="duplicateValues" dxfId="409" priority="197"/>
  </conditionalFormatting>
  <conditionalFormatting sqref="E103:E112">
    <cfRule type="duplicateValues" dxfId="408" priority="193"/>
  </conditionalFormatting>
  <conditionalFormatting sqref="E111:E112">
    <cfRule type="duplicateValues" dxfId="407" priority="192"/>
  </conditionalFormatting>
  <conditionalFormatting sqref="E112">
    <cfRule type="duplicateValues" dxfId="406" priority="191"/>
  </conditionalFormatting>
  <conditionalFormatting sqref="B113">
    <cfRule type="duplicateValues" dxfId="405" priority="188"/>
    <cfRule type="duplicateValues" dxfId="404" priority="189"/>
    <cfRule type="duplicateValues" dxfId="403" priority="190"/>
  </conditionalFormatting>
  <conditionalFormatting sqref="B114:B118">
    <cfRule type="duplicateValues" dxfId="402" priority="184"/>
    <cfRule type="duplicateValues" dxfId="401" priority="185"/>
    <cfRule type="duplicateValues" dxfId="400" priority="186"/>
  </conditionalFormatting>
  <conditionalFormatting sqref="E114:E118">
    <cfRule type="duplicateValues" dxfId="399" priority="187"/>
  </conditionalFormatting>
  <conditionalFormatting sqref="E114:E118">
    <cfRule type="duplicateValues" dxfId="398" priority="183"/>
  </conditionalFormatting>
  <conditionalFormatting sqref="B140:B142">
    <cfRule type="duplicateValues" dxfId="397" priority="180"/>
    <cfRule type="duplicateValues" dxfId="396" priority="181"/>
    <cfRule type="duplicateValues" dxfId="395" priority="182"/>
  </conditionalFormatting>
  <conditionalFormatting sqref="E140:E141">
    <cfRule type="duplicateValues" dxfId="394" priority="179"/>
  </conditionalFormatting>
  <conditionalFormatting sqref="E140:E141">
    <cfRule type="duplicateValues" dxfId="393" priority="178"/>
  </conditionalFormatting>
  <conditionalFormatting sqref="E142">
    <cfRule type="duplicateValues" dxfId="392" priority="177"/>
  </conditionalFormatting>
  <conditionalFormatting sqref="E142">
    <cfRule type="duplicateValues" dxfId="391" priority="176"/>
  </conditionalFormatting>
  <conditionalFormatting sqref="E100">
    <cfRule type="duplicateValues" dxfId="390" priority="228"/>
  </conditionalFormatting>
  <conditionalFormatting sqref="E220 E210:E211 E98:E99 E74:E75">
    <cfRule type="duplicateValues" dxfId="389" priority="229"/>
  </conditionalFormatting>
  <conditionalFormatting sqref="B222">
    <cfRule type="duplicateValues" dxfId="388" priority="230"/>
    <cfRule type="duplicateValues" dxfId="387" priority="231"/>
    <cfRule type="duplicateValues" dxfId="386" priority="232"/>
  </conditionalFormatting>
  <conditionalFormatting sqref="E221 E101:E102">
    <cfRule type="duplicateValues" dxfId="385" priority="233"/>
  </conditionalFormatting>
  <conditionalFormatting sqref="E223">
    <cfRule type="duplicateValues" dxfId="384" priority="234"/>
  </conditionalFormatting>
  <conditionalFormatting sqref="B156:B157">
    <cfRule type="duplicateValues" dxfId="383" priority="172"/>
    <cfRule type="duplicateValues" dxfId="382" priority="173"/>
    <cfRule type="duplicateValues" dxfId="381" priority="174"/>
  </conditionalFormatting>
  <conditionalFormatting sqref="E156:E157">
    <cfRule type="duplicateValues" dxfId="380" priority="175"/>
  </conditionalFormatting>
  <conditionalFormatting sqref="E156:E157">
    <cfRule type="duplicateValues" dxfId="379" priority="171"/>
  </conditionalFormatting>
  <conditionalFormatting sqref="B143">
    <cfRule type="duplicateValues" dxfId="378" priority="166"/>
    <cfRule type="duplicateValues" dxfId="377" priority="167"/>
    <cfRule type="duplicateValues" dxfId="376" priority="168"/>
  </conditionalFormatting>
  <conditionalFormatting sqref="E143">
    <cfRule type="duplicateValues" dxfId="375" priority="165"/>
  </conditionalFormatting>
  <conditionalFormatting sqref="E143">
    <cfRule type="duplicateValues" dxfId="374" priority="164"/>
  </conditionalFormatting>
  <conditionalFormatting sqref="E143">
    <cfRule type="duplicateValues" dxfId="373" priority="169"/>
  </conditionalFormatting>
  <conditionalFormatting sqref="E143">
    <cfRule type="duplicateValues" dxfId="372" priority="170"/>
  </conditionalFormatting>
  <conditionalFormatting sqref="E113">
    <cfRule type="duplicateValues" dxfId="371" priority="163"/>
  </conditionalFormatting>
  <conditionalFormatting sqref="E113">
    <cfRule type="duplicateValues" dxfId="370" priority="162"/>
  </conditionalFormatting>
  <conditionalFormatting sqref="E113">
    <cfRule type="duplicateValues" dxfId="369" priority="161"/>
  </conditionalFormatting>
  <conditionalFormatting sqref="E89">
    <cfRule type="duplicateValues" dxfId="368" priority="235"/>
  </conditionalFormatting>
  <conditionalFormatting sqref="B177:B179">
    <cfRule type="duplicateValues" dxfId="367" priority="158"/>
    <cfRule type="duplicateValues" dxfId="366" priority="159"/>
    <cfRule type="duplicateValues" dxfId="365" priority="160"/>
  </conditionalFormatting>
  <conditionalFormatting sqref="E176">
    <cfRule type="duplicateValues" dxfId="364" priority="157"/>
  </conditionalFormatting>
  <conditionalFormatting sqref="E176">
    <cfRule type="duplicateValues" dxfId="363" priority="156"/>
  </conditionalFormatting>
  <conditionalFormatting sqref="E176">
    <cfRule type="duplicateValues" dxfId="362" priority="155"/>
  </conditionalFormatting>
  <conditionalFormatting sqref="B215 B212:B213">
    <cfRule type="duplicateValues" dxfId="361" priority="147"/>
    <cfRule type="duplicateValues" dxfId="360" priority="148"/>
    <cfRule type="duplicateValues" dxfId="359" priority="149"/>
  </conditionalFormatting>
  <conditionalFormatting sqref="E214">
    <cfRule type="duplicateValues" dxfId="358" priority="146"/>
  </conditionalFormatting>
  <conditionalFormatting sqref="E212:E213">
    <cfRule type="duplicateValues" dxfId="357" priority="150"/>
  </conditionalFormatting>
  <conditionalFormatting sqref="B214">
    <cfRule type="duplicateValues" dxfId="356" priority="151"/>
    <cfRule type="duplicateValues" dxfId="355" priority="152"/>
    <cfRule type="duplicateValues" dxfId="354" priority="153"/>
  </conditionalFormatting>
  <conditionalFormatting sqref="E215">
    <cfRule type="duplicateValues" dxfId="353" priority="154"/>
  </conditionalFormatting>
  <conditionalFormatting sqref="B219 B216:B217">
    <cfRule type="duplicateValues" dxfId="352" priority="137"/>
    <cfRule type="duplicateValues" dxfId="351" priority="138"/>
    <cfRule type="duplicateValues" dxfId="350" priority="139"/>
  </conditionalFormatting>
  <conditionalFormatting sqref="E216:E217">
    <cfRule type="duplicateValues" dxfId="349" priority="136"/>
  </conditionalFormatting>
  <conditionalFormatting sqref="E218">
    <cfRule type="duplicateValues" dxfId="348" priority="135"/>
  </conditionalFormatting>
  <conditionalFormatting sqref="E216">
    <cfRule type="duplicateValues" dxfId="347" priority="140"/>
  </conditionalFormatting>
  <conditionalFormatting sqref="B218">
    <cfRule type="duplicateValues" dxfId="346" priority="141"/>
    <cfRule type="duplicateValues" dxfId="345" priority="142"/>
    <cfRule type="duplicateValues" dxfId="344" priority="143"/>
  </conditionalFormatting>
  <conditionalFormatting sqref="E217">
    <cfRule type="duplicateValues" dxfId="343" priority="144"/>
  </conditionalFormatting>
  <conditionalFormatting sqref="E219">
    <cfRule type="duplicateValues" dxfId="342" priority="145"/>
  </conditionalFormatting>
  <conditionalFormatting sqref="B182:B184">
    <cfRule type="duplicateValues" dxfId="341" priority="132"/>
    <cfRule type="duplicateValues" dxfId="340" priority="133"/>
    <cfRule type="duplicateValues" dxfId="339" priority="134"/>
  </conditionalFormatting>
  <conditionalFormatting sqref="E182:E184">
    <cfRule type="duplicateValues" dxfId="338" priority="131"/>
  </conditionalFormatting>
  <conditionalFormatting sqref="B162:B204">
    <cfRule type="duplicateValues" dxfId="337" priority="128"/>
    <cfRule type="duplicateValues" dxfId="336" priority="129"/>
    <cfRule type="duplicateValues" dxfId="335" priority="130"/>
  </conditionalFormatting>
  <conditionalFormatting sqref="E185:E187">
    <cfRule type="duplicateValues" dxfId="334" priority="127"/>
  </conditionalFormatting>
  <conditionalFormatting sqref="B233:B236">
    <cfRule type="duplicateValues" dxfId="333" priority="123"/>
    <cfRule type="duplicateValues" dxfId="332" priority="124"/>
    <cfRule type="duplicateValues" dxfId="331" priority="125"/>
  </conditionalFormatting>
  <conditionalFormatting sqref="E236">
    <cfRule type="duplicateValues" dxfId="330" priority="122"/>
  </conditionalFormatting>
  <conditionalFormatting sqref="E233:E235">
    <cfRule type="duplicateValues" dxfId="329" priority="126"/>
  </conditionalFormatting>
  <conditionalFormatting sqref="E233:E236">
    <cfRule type="duplicateValues" dxfId="328" priority="121"/>
  </conditionalFormatting>
  <conditionalFormatting sqref="B193:B195">
    <cfRule type="duplicateValues" dxfId="327" priority="118"/>
    <cfRule type="duplicateValues" dxfId="326" priority="119"/>
    <cfRule type="duplicateValues" dxfId="325" priority="120"/>
  </conditionalFormatting>
  <conditionalFormatting sqref="E193:E195">
    <cfRule type="duplicateValues" dxfId="324" priority="117"/>
  </conditionalFormatting>
  <conditionalFormatting sqref="B190:B192">
    <cfRule type="duplicateValues" dxfId="323" priority="114"/>
    <cfRule type="duplicateValues" dxfId="322" priority="115"/>
    <cfRule type="duplicateValues" dxfId="321" priority="116"/>
  </conditionalFormatting>
  <conditionalFormatting sqref="E190:E192">
    <cfRule type="duplicateValues" dxfId="320" priority="113"/>
  </conditionalFormatting>
  <conditionalFormatting sqref="B199:B201">
    <cfRule type="duplicateValues" dxfId="319" priority="110"/>
    <cfRule type="duplicateValues" dxfId="318" priority="111"/>
    <cfRule type="duplicateValues" dxfId="317" priority="112"/>
  </conditionalFormatting>
  <conditionalFormatting sqref="E199 E201">
    <cfRule type="duplicateValues" dxfId="316" priority="109"/>
  </conditionalFormatting>
  <conditionalFormatting sqref="B196:B198">
    <cfRule type="duplicateValues" dxfId="315" priority="106"/>
    <cfRule type="duplicateValues" dxfId="314" priority="107"/>
    <cfRule type="duplicateValues" dxfId="313" priority="108"/>
  </conditionalFormatting>
  <conditionalFormatting sqref="E196:E198">
    <cfRule type="duplicateValues" dxfId="312" priority="105"/>
  </conditionalFormatting>
  <conditionalFormatting sqref="E255">
    <cfRule type="duplicateValues" dxfId="311" priority="236"/>
  </conditionalFormatting>
  <conditionalFormatting sqref="E254">
    <cfRule type="duplicateValues" dxfId="310" priority="237"/>
  </conditionalFormatting>
  <conditionalFormatting sqref="B252:B253">
    <cfRule type="duplicateValues" dxfId="309" priority="238"/>
    <cfRule type="duplicateValues" dxfId="308" priority="239"/>
    <cfRule type="duplicateValues" dxfId="307" priority="240"/>
  </conditionalFormatting>
  <conditionalFormatting sqref="E251:E253">
    <cfRule type="duplicateValues" dxfId="306" priority="241"/>
  </conditionalFormatting>
  <conditionalFormatting sqref="B119:B126">
    <cfRule type="duplicateValues" dxfId="305" priority="102"/>
    <cfRule type="duplicateValues" dxfId="304" priority="103"/>
    <cfRule type="duplicateValues" dxfId="303" priority="104"/>
  </conditionalFormatting>
  <conditionalFormatting sqref="B119:B122">
    <cfRule type="duplicateValues" dxfId="302" priority="98"/>
    <cfRule type="duplicateValues" dxfId="301" priority="99"/>
    <cfRule type="duplicateValues" dxfId="300" priority="100"/>
  </conditionalFormatting>
  <conditionalFormatting sqref="E119">
    <cfRule type="duplicateValues" dxfId="299" priority="101"/>
  </conditionalFormatting>
  <conditionalFormatting sqref="E119:E122">
    <cfRule type="duplicateValues" dxfId="298" priority="97"/>
  </conditionalFormatting>
  <conditionalFormatting sqref="E120:E121">
    <cfRule type="duplicateValues" dxfId="297" priority="96"/>
  </conditionalFormatting>
  <conditionalFormatting sqref="E122">
    <cfRule type="duplicateValues" dxfId="296" priority="94"/>
  </conditionalFormatting>
  <conditionalFormatting sqref="E122">
    <cfRule type="duplicateValues" dxfId="295" priority="95"/>
  </conditionalFormatting>
  <conditionalFormatting sqref="B123:B126">
    <cfRule type="duplicateValues" dxfId="294" priority="91"/>
    <cfRule type="duplicateValues" dxfId="293" priority="92"/>
    <cfRule type="duplicateValues" dxfId="292" priority="93"/>
  </conditionalFormatting>
  <conditionalFormatting sqref="E123">
    <cfRule type="duplicateValues" dxfId="291" priority="90"/>
  </conditionalFormatting>
  <conditionalFormatting sqref="E123">
    <cfRule type="duplicateValues" dxfId="290" priority="89"/>
  </conditionalFormatting>
  <conditionalFormatting sqref="E124:E125">
    <cfRule type="duplicateValues" dxfId="289" priority="88"/>
  </conditionalFormatting>
  <conditionalFormatting sqref="E124:E125">
    <cfRule type="duplicateValues" dxfId="288" priority="87"/>
  </conditionalFormatting>
  <conditionalFormatting sqref="E126">
    <cfRule type="duplicateValues" dxfId="287" priority="86"/>
  </conditionalFormatting>
  <conditionalFormatting sqref="E126">
    <cfRule type="duplicateValues" dxfId="286" priority="85"/>
  </conditionalFormatting>
  <conditionalFormatting sqref="B126:B139">
    <cfRule type="duplicateValues" dxfId="285" priority="80"/>
    <cfRule type="duplicateValues" dxfId="284" priority="81"/>
    <cfRule type="duplicateValues" dxfId="283" priority="82"/>
  </conditionalFormatting>
  <conditionalFormatting sqref="E127">
    <cfRule type="duplicateValues" dxfId="282" priority="79"/>
  </conditionalFormatting>
  <conditionalFormatting sqref="E127">
    <cfRule type="duplicateValues" dxfId="281" priority="78"/>
  </conditionalFormatting>
  <conditionalFormatting sqref="E127">
    <cfRule type="duplicateValues" dxfId="280" priority="83"/>
  </conditionalFormatting>
  <conditionalFormatting sqref="E127">
    <cfRule type="duplicateValues" dxfId="279" priority="84"/>
  </conditionalFormatting>
  <conditionalFormatting sqref="B128:B135">
    <cfRule type="duplicateValues" dxfId="278" priority="74"/>
    <cfRule type="duplicateValues" dxfId="277" priority="75"/>
    <cfRule type="duplicateValues" dxfId="276" priority="76"/>
  </conditionalFormatting>
  <conditionalFormatting sqref="E128:E132">
    <cfRule type="duplicateValues" dxfId="275" priority="77"/>
  </conditionalFormatting>
  <conditionalFormatting sqref="E128:E135">
    <cfRule type="duplicateValues" dxfId="274" priority="73"/>
  </conditionalFormatting>
  <conditionalFormatting sqref="E133:E135">
    <cfRule type="duplicateValues" dxfId="273" priority="72"/>
  </conditionalFormatting>
  <conditionalFormatting sqref="E134:E135">
    <cfRule type="duplicateValues" dxfId="272" priority="71"/>
  </conditionalFormatting>
  <conditionalFormatting sqref="E136">
    <cfRule type="duplicateValues" dxfId="271" priority="66"/>
  </conditionalFormatting>
  <conditionalFormatting sqref="E136">
    <cfRule type="duplicateValues" dxfId="270" priority="65"/>
  </conditionalFormatting>
  <conditionalFormatting sqref="E136">
    <cfRule type="duplicateValues" dxfId="269" priority="67"/>
  </conditionalFormatting>
  <conditionalFormatting sqref="E136">
    <cfRule type="duplicateValues" dxfId="268" priority="64"/>
  </conditionalFormatting>
  <conditionalFormatting sqref="B136">
    <cfRule type="duplicateValues" dxfId="267" priority="68"/>
    <cfRule type="duplicateValues" dxfId="266" priority="69"/>
    <cfRule type="duplicateValues" dxfId="265" priority="70"/>
  </conditionalFormatting>
  <conditionalFormatting sqref="E166:E172 E88:E89">
    <cfRule type="duplicateValues" dxfId="264" priority="242"/>
  </conditionalFormatting>
  <conditionalFormatting sqref="E166:E172 E59:E60 E87:E89">
    <cfRule type="duplicateValues" dxfId="263" priority="243"/>
  </conditionalFormatting>
  <conditionalFormatting sqref="E175:E179">
    <cfRule type="duplicateValues" dxfId="262" priority="244"/>
  </conditionalFormatting>
  <conditionalFormatting sqref="B175:B176">
    <cfRule type="duplicateValues" dxfId="261" priority="245"/>
    <cfRule type="duplicateValues" dxfId="260" priority="246"/>
    <cfRule type="duplicateValues" dxfId="259" priority="247"/>
  </conditionalFormatting>
  <conditionalFormatting sqref="B137:B138">
    <cfRule type="duplicateValues" dxfId="258" priority="60"/>
    <cfRule type="duplicateValues" dxfId="257" priority="61"/>
    <cfRule type="duplicateValues" dxfId="256" priority="62"/>
  </conditionalFormatting>
  <conditionalFormatting sqref="E137:E138">
    <cfRule type="duplicateValues" dxfId="255" priority="63"/>
  </conditionalFormatting>
  <conditionalFormatting sqref="E137:E138">
    <cfRule type="duplicateValues" dxfId="254" priority="59"/>
  </conditionalFormatting>
  <conditionalFormatting sqref="B139">
    <cfRule type="duplicateValues" dxfId="253" priority="55"/>
    <cfRule type="duplicateValues" dxfId="252" priority="56"/>
    <cfRule type="duplicateValues" dxfId="251" priority="57"/>
  </conditionalFormatting>
  <conditionalFormatting sqref="E139">
    <cfRule type="duplicateValues" dxfId="250" priority="54"/>
  </conditionalFormatting>
  <conditionalFormatting sqref="E139">
    <cfRule type="duplicateValues" dxfId="249" priority="58"/>
  </conditionalFormatting>
  <conditionalFormatting sqref="B180:B181">
    <cfRule type="duplicateValues" dxfId="248" priority="248"/>
    <cfRule type="duplicateValues" dxfId="247" priority="249"/>
    <cfRule type="duplicateValues" dxfId="246" priority="250"/>
  </conditionalFormatting>
  <conditionalFormatting sqref="B188:B189">
    <cfRule type="duplicateValues" dxfId="245" priority="251"/>
    <cfRule type="duplicateValues" dxfId="244" priority="252"/>
    <cfRule type="duplicateValues" dxfId="243" priority="253"/>
  </conditionalFormatting>
  <conditionalFormatting sqref="E188:E189">
    <cfRule type="duplicateValues" dxfId="242" priority="254"/>
  </conditionalFormatting>
  <conditionalFormatting sqref="E200">
    <cfRule type="duplicateValues" dxfId="241" priority="1"/>
  </conditionalFormatting>
  <conditionalFormatting sqref="E200">
    <cfRule type="duplicateValues" dxfId="24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239" priority="2"/>
  </conditionalFormatting>
  <conditionalFormatting sqref="A827">
    <cfRule type="duplicateValues" dxfId="238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2421</v>
      </c>
      <c r="B1" s="186"/>
      <c r="C1" s="186"/>
      <c r="D1" s="186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5" t="s">
        <v>2430</v>
      </c>
      <c r="B18" s="186"/>
      <c r="C18" s="186"/>
      <c r="D18" s="186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237" priority="6"/>
  </conditionalFormatting>
  <conditionalFormatting sqref="B4:B8">
    <cfRule type="duplicateValues" dxfId="236" priority="5"/>
  </conditionalFormatting>
  <conditionalFormatting sqref="A3:A8">
    <cfRule type="duplicateValues" dxfId="235" priority="3"/>
    <cfRule type="duplicateValues" dxfId="234" priority="4"/>
  </conditionalFormatting>
  <conditionalFormatting sqref="B3">
    <cfRule type="duplicateValues" dxfId="233" priority="2"/>
  </conditionalFormatting>
  <conditionalFormatting sqref="B3">
    <cfRule type="duplicateValues" dxfId="23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22.8324421296275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44348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44348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231" priority="99275"/>
  </conditionalFormatting>
  <conditionalFormatting sqref="B7">
    <cfRule type="duplicateValues" dxfId="230" priority="59"/>
    <cfRule type="duplicateValues" dxfId="229" priority="60"/>
    <cfRule type="duplicateValues" dxfId="228" priority="61"/>
  </conditionalFormatting>
  <conditionalFormatting sqref="B7">
    <cfRule type="duplicateValues" dxfId="227" priority="58"/>
  </conditionalFormatting>
  <conditionalFormatting sqref="B7">
    <cfRule type="duplicateValues" dxfId="226" priority="56"/>
    <cfRule type="duplicateValues" dxfId="225" priority="57"/>
  </conditionalFormatting>
  <conditionalFormatting sqref="B7">
    <cfRule type="duplicateValues" dxfId="224" priority="53"/>
    <cfRule type="duplicateValues" dxfId="223" priority="54"/>
    <cfRule type="duplicateValues" dxfId="222" priority="55"/>
  </conditionalFormatting>
  <conditionalFormatting sqref="B7">
    <cfRule type="duplicateValues" dxfId="221" priority="52"/>
  </conditionalFormatting>
  <conditionalFormatting sqref="B7">
    <cfRule type="duplicateValues" dxfId="220" priority="50"/>
    <cfRule type="duplicateValues" dxfId="219" priority="51"/>
  </conditionalFormatting>
  <conditionalFormatting sqref="B7">
    <cfRule type="duplicateValues" dxfId="218" priority="49"/>
  </conditionalFormatting>
  <conditionalFormatting sqref="B7">
    <cfRule type="duplicateValues" dxfId="217" priority="46"/>
    <cfRule type="duplicateValues" dxfId="216" priority="47"/>
    <cfRule type="duplicateValues" dxfId="215" priority="48"/>
  </conditionalFormatting>
  <conditionalFormatting sqref="B7">
    <cfRule type="duplicateValues" dxfId="214" priority="45"/>
  </conditionalFormatting>
  <conditionalFormatting sqref="B7">
    <cfRule type="duplicateValues" dxfId="213" priority="44"/>
  </conditionalFormatting>
  <conditionalFormatting sqref="B9">
    <cfRule type="duplicateValues" dxfId="212" priority="43"/>
  </conditionalFormatting>
  <conditionalFormatting sqref="B9">
    <cfRule type="duplicateValues" dxfId="211" priority="40"/>
    <cfRule type="duplicateValues" dxfId="210" priority="41"/>
    <cfRule type="duplicateValues" dxfId="209" priority="42"/>
  </conditionalFormatting>
  <conditionalFormatting sqref="B9">
    <cfRule type="duplicateValues" dxfId="208" priority="38"/>
    <cfRule type="duplicateValues" dxfId="207" priority="39"/>
  </conditionalFormatting>
  <conditionalFormatting sqref="B9">
    <cfRule type="duplicateValues" dxfId="206" priority="35"/>
    <cfRule type="duplicateValues" dxfId="205" priority="36"/>
    <cfRule type="duplicateValues" dxfId="204" priority="37"/>
  </conditionalFormatting>
  <conditionalFormatting sqref="B9">
    <cfRule type="duplicateValues" dxfId="203" priority="34"/>
  </conditionalFormatting>
  <conditionalFormatting sqref="B9">
    <cfRule type="duplicateValues" dxfId="202" priority="33"/>
  </conditionalFormatting>
  <conditionalFormatting sqref="B9">
    <cfRule type="duplicateValues" dxfId="201" priority="32"/>
  </conditionalFormatting>
  <conditionalFormatting sqref="B9">
    <cfRule type="duplicateValues" dxfId="200" priority="29"/>
    <cfRule type="duplicateValues" dxfId="199" priority="30"/>
    <cfRule type="duplicateValues" dxfId="198" priority="31"/>
  </conditionalFormatting>
  <conditionalFormatting sqref="B9">
    <cfRule type="duplicateValues" dxfId="197" priority="27"/>
    <cfRule type="duplicateValues" dxfId="196" priority="28"/>
  </conditionalFormatting>
  <conditionalFormatting sqref="C9">
    <cfRule type="duplicateValues" dxfId="195" priority="26"/>
  </conditionalFormatting>
  <conditionalFormatting sqref="E3">
    <cfRule type="duplicateValues" dxfId="194" priority="121638"/>
  </conditionalFormatting>
  <conditionalFormatting sqref="E3">
    <cfRule type="duplicateValues" dxfId="193" priority="121639"/>
    <cfRule type="duplicateValues" dxfId="192" priority="121640"/>
  </conditionalFormatting>
  <conditionalFormatting sqref="E3">
    <cfRule type="duplicateValues" dxfId="191" priority="121641"/>
    <cfRule type="duplicateValues" dxfId="190" priority="121642"/>
    <cfRule type="duplicateValues" dxfId="189" priority="121643"/>
    <cfRule type="duplicateValues" dxfId="188" priority="121644"/>
  </conditionalFormatting>
  <conditionalFormatting sqref="B3">
    <cfRule type="duplicateValues" dxfId="187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443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86" priority="2"/>
  </conditionalFormatting>
  <conditionalFormatting sqref="B1:B1048576">
    <cfRule type="duplicateValues" dxfId="18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2021-06-01T10:32:23Z</dcterms:modified>
</cp:coreProperties>
</file>