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2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REPORTE!$A$4:$Q$79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6" l="1"/>
  <c r="B50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3" i="16"/>
  <c r="C82" i="16"/>
  <c r="A82" i="16"/>
  <c r="C81" i="16"/>
  <c r="A81" i="16"/>
  <c r="C80" i="16"/>
  <c r="A80" i="16"/>
  <c r="C79" i="16"/>
  <c r="A79" i="16"/>
  <c r="B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57" i="16"/>
  <c r="A57" i="16"/>
  <c r="C56" i="16"/>
  <c r="A56" i="16"/>
  <c r="C55" i="16"/>
  <c r="A55" i="16"/>
  <c r="C54" i="16"/>
  <c r="A54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A86" i="16" l="1"/>
  <c r="A37" i="1" l="1"/>
  <c r="A74" i="1"/>
  <c r="A38" i="1"/>
  <c r="A39" i="1"/>
  <c r="A40" i="1"/>
  <c r="A69" i="1"/>
  <c r="A75" i="1"/>
  <c r="F37" i="1"/>
  <c r="G37" i="1"/>
  <c r="H37" i="1"/>
  <c r="I37" i="1"/>
  <c r="J37" i="1"/>
  <c r="K37" i="1"/>
  <c r="F74" i="1"/>
  <c r="G74" i="1"/>
  <c r="H74" i="1"/>
  <c r="I74" i="1"/>
  <c r="J74" i="1"/>
  <c r="K74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69" i="1"/>
  <c r="G69" i="1"/>
  <c r="H69" i="1"/>
  <c r="I69" i="1"/>
  <c r="J69" i="1"/>
  <c r="K69" i="1"/>
  <c r="F75" i="1"/>
  <c r="G75" i="1"/>
  <c r="H75" i="1"/>
  <c r="I75" i="1"/>
  <c r="J75" i="1"/>
  <c r="K75" i="1"/>
  <c r="F150" i="1"/>
  <c r="G150" i="1"/>
  <c r="H150" i="1"/>
  <c r="I150" i="1"/>
  <c r="J150" i="1"/>
  <c r="K150" i="1"/>
  <c r="F147" i="1"/>
  <c r="G147" i="1"/>
  <c r="H147" i="1"/>
  <c r="I147" i="1"/>
  <c r="J147" i="1"/>
  <c r="K147" i="1"/>
  <c r="F172" i="1"/>
  <c r="G172" i="1"/>
  <c r="H172" i="1"/>
  <c r="I172" i="1"/>
  <c r="J172" i="1"/>
  <c r="K172" i="1"/>
  <c r="F174" i="1"/>
  <c r="G174" i="1"/>
  <c r="H174" i="1"/>
  <c r="I174" i="1"/>
  <c r="J174" i="1"/>
  <c r="K174" i="1"/>
  <c r="F165" i="1"/>
  <c r="G165" i="1"/>
  <c r="H165" i="1"/>
  <c r="I165" i="1"/>
  <c r="J165" i="1"/>
  <c r="K165" i="1"/>
  <c r="F173" i="1"/>
  <c r="G173" i="1"/>
  <c r="H173" i="1"/>
  <c r="I173" i="1"/>
  <c r="J173" i="1"/>
  <c r="K173" i="1"/>
  <c r="F169" i="1"/>
  <c r="G169" i="1"/>
  <c r="H169" i="1"/>
  <c r="I169" i="1"/>
  <c r="J169" i="1"/>
  <c r="K169" i="1"/>
  <c r="F149" i="1"/>
  <c r="G149" i="1"/>
  <c r="H149" i="1"/>
  <c r="I149" i="1"/>
  <c r="J149" i="1"/>
  <c r="K149" i="1"/>
  <c r="F163" i="1"/>
  <c r="G163" i="1"/>
  <c r="H163" i="1"/>
  <c r="I163" i="1"/>
  <c r="J163" i="1"/>
  <c r="K163" i="1"/>
  <c r="F144" i="1"/>
  <c r="G144" i="1"/>
  <c r="H144" i="1"/>
  <c r="I144" i="1"/>
  <c r="J144" i="1"/>
  <c r="K144" i="1"/>
  <c r="F154" i="1"/>
  <c r="G154" i="1"/>
  <c r="H154" i="1"/>
  <c r="I154" i="1"/>
  <c r="J154" i="1"/>
  <c r="K154" i="1"/>
  <c r="F158" i="1"/>
  <c r="G158" i="1"/>
  <c r="H158" i="1"/>
  <c r="I158" i="1"/>
  <c r="J158" i="1"/>
  <c r="K158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75" i="1"/>
  <c r="G175" i="1"/>
  <c r="H175" i="1"/>
  <c r="I175" i="1"/>
  <c r="J175" i="1"/>
  <c r="K175" i="1"/>
  <c r="F77" i="1"/>
  <c r="G77" i="1"/>
  <c r="H77" i="1"/>
  <c r="I77" i="1"/>
  <c r="J77" i="1"/>
  <c r="K77" i="1"/>
  <c r="F164" i="1"/>
  <c r="G164" i="1"/>
  <c r="H164" i="1"/>
  <c r="I164" i="1"/>
  <c r="J164" i="1"/>
  <c r="K164" i="1"/>
  <c r="F170" i="1"/>
  <c r="G170" i="1"/>
  <c r="H170" i="1"/>
  <c r="I170" i="1"/>
  <c r="J170" i="1"/>
  <c r="K170" i="1"/>
  <c r="F157" i="1"/>
  <c r="G157" i="1"/>
  <c r="H157" i="1"/>
  <c r="I157" i="1"/>
  <c r="J157" i="1"/>
  <c r="K157" i="1"/>
  <c r="F126" i="1"/>
  <c r="G126" i="1"/>
  <c r="H126" i="1"/>
  <c r="I126" i="1"/>
  <c r="J126" i="1"/>
  <c r="K126" i="1"/>
  <c r="A150" i="1"/>
  <c r="A147" i="1"/>
  <c r="A172" i="1"/>
  <c r="A174" i="1"/>
  <c r="A165" i="1"/>
  <c r="A173" i="1"/>
  <c r="A169" i="1"/>
  <c r="A149" i="1"/>
  <c r="A163" i="1"/>
  <c r="A144" i="1"/>
  <c r="A154" i="1"/>
  <c r="A158" i="1"/>
  <c r="A130" i="1"/>
  <c r="A129" i="1"/>
  <c r="A175" i="1"/>
  <c r="A77" i="1"/>
  <c r="A164" i="1"/>
  <c r="A170" i="1"/>
  <c r="A157" i="1"/>
  <c r="A126" i="1"/>
  <c r="F47" i="1" l="1"/>
  <c r="G47" i="1"/>
  <c r="H47" i="1"/>
  <c r="I47" i="1"/>
  <c r="J47" i="1"/>
  <c r="K47" i="1"/>
  <c r="F49" i="1"/>
  <c r="G49" i="1"/>
  <c r="H49" i="1"/>
  <c r="I49" i="1"/>
  <c r="J49" i="1"/>
  <c r="K49" i="1"/>
  <c r="F48" i="1"/>
  <c r="G48" i="1"/>
  <c r="H48" i="1"/>
  <c r="I48" i="1"/>
  <c r="J48" i="1"/>
  <c r="K48" i="1"/>
  <c r="F50" i="1"/>
  <c r="G50" i="1"/>
  <c r="H50" i="1"/>
  <c r="I50" i="1"/>
  <c r="J50" i="1"/>
  <c r="K50" i="1"/>
  <c r="A47" i="1"/>
  <c r="A49" i="1"/>
  <c r="A48" i="1"/>
  <c r="A50" i="1"/>
  <c r="F128" i="1" l="1"/>
  <c r="G128" i="1"/>
  <c r="H128" i="1"/>
  <c r="I128" i="1"/>
  <c r="J128" i="1"/>
  <c r="K128" i="1"/>
  <c r="F23" i="1"/>
  <c r="G23" i="1"/>
  <c r="H23" i="1"/>
  <c r="I23" i="1"/>
  <c r="J23" i="1"/>
  <c r="K23" i="1"/>
  <c r="F101" i="1"/>
  <c r="G101" i="1"/>
  <c r="H101" i="1"/>
  <c r="I101" i="1"/>
  <c r="J101" i="1"/>
  <c r="K101" i="1"/>
  <c r="F87" i="1"/>
  <c r="G87" i="1"/>
  <c r="H87" i="1"/>
  <c r="I87" i="1"/>
  <c r="J87" i="1"/>
  <c r="K87" i="1"/>
  <c r="F133" i="1"/>
  <c r="G133" i="1"/>
  <c r="H133" i="1"/>
  <c r="I133" i="1"/>
  <c r="J133" i="1"/>
  <c r="K133" i="1"/>
  <c r="F153" i="1"/>
  <c r="G153" i="1"/>
  <c r="H153" i="1"/>
  <c r="I153" i="1"/>
  <c r="J153" i="1"/>
  <c r="K153" i="1"/>
  <c r="F127" i="1"/>
  <c r="G127" i="1"/>
  <c r="H127" i="1"/>
  <c r="I127" i="1"/>
  <c r="J127" i="1"/>
  <c r="K127" i="1"/>
  <c r="F167" i="1"/>
  <c r="G167" i="1"/>
  <c r="H167" i="1"/>
  <c r="I167" i="1"/>
  <c r="J167" i="1"/>
  <c r="K167" i="1"/>
  <c r="F171" i="1"/>
  <c r="G171" i="1"/>
  <c r="H171" i="1"/>
  <c r="I171" i="1"/>
  <c r="J171" i="1"/>
  <c r="K171" i="1"/>
  <c r="F124" i="1"/>
  <c r="G124" i="1"/>
  <c r="H124" i="1"/>
  <c r="I124" i="1"/>
  <c r="J124" i="1"/>
  <c r="K124" i="1"/>
  <c r="F105" i="1"/>
  <c r="G105" i="1"/>
  <c r="H105" i="1"/>
  <c r="I105" i="1"/>
  <c r="J105" i="1"/>
  <c r="K105" i="1"/>
  <c r="F85" i="1"/>
  <c r="G85" i="1"/>
  <c r="H85" i="1"/>
  <c r="I85" i="1"/>
  <c r="J85" i="1"/>
  <c r="K85" i="1"/>
  <c r="F78" i="1"/>
  <c r="G78" i="1"/>
  <c r="H78" i="1"/>
  <c r="I78" i="1"/>
  <c r="J78" i="1"/>
  <c r="K78" i="1"/>
  <c r="F132" i="1"/>
  <c r="G132" i="1"/>
  <c r="H132" i="1"/>
  <c r="I132" i="1"/>
  <c r="J132" i="1"/>
  <c r="K132" i="1"/>
  <c r="F88" i="1"/>
  <c r="G88" i="1"/>
  <c r="H88" i="1"/>
  <c r="I88" i="1"/>
  <c r="J88" i="1"/>
  <c r="K88" i="1"/>
  <c r="F160" i="1"/>
  <c r="G160" i="1"/>
  <c r="H160" i="1"/>
  <c r="I160" i="1"/>
  <c r="J160" i="1"/>
  <c r="K160" i="1"/>
  <c r="F61" i="1"/>
  <c r="G61" i="1"/>
  <c r="H61" i="1"/>
  <c r="I61" i="1"/>
  <c r="J61" i="1"/>
  <c r="K61" i="1"/>
  <c r="F9" i="1"/>
  <c r="G9" i="1"/>
  <c r="H9" i="1"/>
  <c r="I9" i="1"/>
  <c r="J9" i="1"/>
  <c r="K9" i="1"/>
  <c r="F27" i="1"/>
  <c r="G27" i="1"/>
  <c r="H27" i="1"/>
  <c r="I27" i="1"/>
  <c r="J27" i="1"/>
  <c r="K27" i="1"/>
  <c r="F139" i="1"/>
  <c r="G139" i="1"/>
  <c r="H139" i="1"/>
  <c r="I139" i="1"/>
  <c r="J139" i="1"/>
  <c r="K139" i="1"/>
  <c r="F26" i="1"/>
  <c r="G26" i="1"/>
  <c r="H26" i="1"/>
  <c r="I26" i="1"/>
  <c r="J26" i="1"/>
  <c r="K26" i="1"/>
  <c r="F125" i="1"/>
  <c r="G125" i="1"/>
  <c r="H125" i="1"/>
  <c r="I125" i="1"/>
  <c r="J125" i="1"/>
  <c r="K125" i="1"/>
  <c r="F17" i="1"/>
  <c r="G17" i="1"/>
  <c r="H17" i="1"/>
  <c r="I17" i="1"/>
  <c r="J17" i="1"/>
  <c r="K17" i="1"/>
  <c r="F10" i="1"/>
  <c r="G10" i="1"/>
  <c r="H10" i="1"/>
  <c r="I10" i="1"/>
  <c r="J10" i="1"/>
  <c r="K10" i="1"/>
  <c r="F156" i="1"/>
  <c r="G156" i="1"/>
  <c r="H156" i="1"/>
  <c r="I156" i="1"/>
  <c r="J156" i="1"/>
  <c r="K156" i="1"/>
  <c r="A128" i="1"/>
  <c r="A23" i="1"/>
  <c r="A101" i="1"/>
  <c r="A87" i="1"/>
  <c r="A133" i="1"/>
  <c r="A153" i="1"/>
  <c r="A127" i="1"/>
  <c r="A167" i="1"/>
  <c r="A171" i="1"/>
  <c r="A124" i="1"/>
  <c r="A105" i="1"/>
  <c r="A85" i="1"/>
  <c r="A78" i="1"/>
  <c r="A132" i="1"/>
  <c r="A88" i="1"/>
  <c r="A160" i="1"/>
  <c r="A61" i="1"/>
  <c r="A9" i="1"/>
  <c r="A27" i="1"/>
  <c r="A139" i="1"/>
  <c r="A26" i="1"/>
  <c r="A125" i="1"/>
  <c r="A17" i="1"/>
  <c r="A10" i="1"/>
  <c r="A156" i="1"/>
  <c r="F67" i="1"/>
  <c r="G67" i="1"/>
  <c r="H67" i="1"/>
  <c r="I67" i="1"/>
  <c r="J67" i="1"/>
  <c r="K67" i="1"/>
  <c r="F79" i="1"/>
  <c r="G79" i="1"/>
  <c r="H79" i="1"/>
  <c r="I79" i="1"/>
  <c r="J79" i="1"/>
  <c r="K79" i="1"/>
  <c r="F80" i="1"/>
  <c r="G80" i="1"/>
  <c r="H80" i="1"/>
  <c r="I80" i="1"/>
  <c r="J80" i="1"/>
  <c r="K80" i="1"/>
  <c r="F96" i="1"/>
  <c r="G96" i="1"/>
  <c r="H96" i="1"/>
  <c r="I96" i="1"/>
  <c r="J96" i="1"/>
  <c r="K96" i="1"/>
  <c r="F65" i="1"/>
  <c r="G65" i="1"/>
  <c r="H65" i="1"/>
  <c r="I65" i="1"/>
  <c r="J65" i="1"/>
  <c r="K65" i="1"/>
  <c r="F97" i="1"/>
  <c r="G97" i="1"/>
  <c r="H97" i="1"/>
  <c r="I97" i="1"/>
  <c r="J97" i="1"/>
  <c r="K97" i="1"/>
  <c r="F95" i="1"/>
  <c r="G95" i="1"/>
  <c r="H95" i="1"/>
  <c r="I95" i="1"/>
  <c r="J95" i="1"/>
  <c r="K95" i="1"/>
  <c r="F66" i="1"/>
  <c r="G66" i="1"/>
  <c r="H66" i="1"/>
  <c r="I66" i="1"/>
  <c r="J66" i="1"/>
  <c r="K66" i="1"/>
  <c r="F84" i="1"/>
  <c r="G84" i="1"/>
  <c r="H84" i="1"/>
  <c r="I84" i="1"/>
  <c r="J84" i="1"/>
  <c r="K84" i="1"/>
  <c r="F161" i="1"/>
  <c r="G161" i="1"/>
  <c r="H161" i="1"/>
  <c r="I161" i="1"/>
  <c r="J161" i="1"/>
  <c r="K161" i="1"/>
  <c r="F100" i="1"/>
  <c r="G100" i="1"/>
  <c r="H100" i="1"/>
  <c r="I100" i="1"/>
  <c r="J100" i="1"/>
  <c r="K100" i="1"/>
  <c r="F64" i="1"/>
  <c r="G64" i="1"/>
  <c r="H64" i="1"/>
  <c r="I64" i="1"/>
  <c r="J64" i="1"/>
  <c r="K64" i="1"/>
  <c r="A67" i="1"/>
  <c r="A79" i="1"/>
  <c r="A80" i="1"/>
  <c r="A96" i="1"/>
  <c r="A65" i="1"/>
  <c r="A97" i="1"/>
  <c r="A95" i="1"/>
  <c r="A66" i="1"/>
  <c r="A84" i="1"/>
  <c r="A161" i="1"/>
  <c r="A100" i="1"/>
  <c r="A64" i="1"/>
  <c r="F14" i="1"/>
  <c r="G14" i="1"/>
  <c r="H14" i="1"/>
  <c r="I14" i="1"/>
  <c r="J14" i="1"/>
  <c r="K14" i="1"/>
  <c r="F43" i="1"/>
  <c r="G43" i="1"/>
  <c r="H43" i="1"/>
  <c r="I43" i="1"/>
  <c r="J43" i="1"/>
  <c r="K43" i="1"/>
  <c r="F45" i="1"/>
  <c r="G45" i="1"/>
  <c r="H45" i="1"/>
  <c r="I45" i="1"/>
  <c r="J45" i="1"/>
  <c r="K45" i="1"/>
  <c r="F76" i="1"/>
  <c r="G76" i="1"/>
  <c r="H76" i="1"/>
  <c r="I76" i="1"/>
  <c r="J76" i="1"/>
  <c r="K76" i="1"/>
  <c r="F118" i="1"/>
  <c r="G118" i="1"/>
  <c r="H118" i="1"/>
  <c r="I118" i="1"/>
  <c r="J118" i="1"/>
  <c r="K118" i="1"/>
  <c r="A14" i="1"/>
  <c r="A43" i="1"/>
  <c r="A45" i="1"/>
  <c r="A76" i="1"/>
  <c r="A118" i="1"/>
  <c r="F31" i="1" l="1"/>
  <c r="G31" i="1"/>
  <c r="H31" i="1"/>
  <c r="I31" i="1"/>
  <c r="J31" i="1"/>
  <c r="K31" i="1"/>
  <c r="F107" i="1"/>
  <c r="G107" i="1"/>
  <c r="H107" i="1"/>
  <c r="I107" i="1"/>
  <c r="J107" i="1"/>
  <c r="K107" i="1"/>
  <c r="F123" i="1"/>
  <c r="G123" i="1"/>
  <c r="H123" i="1"/>
  <c r="I123" i="1"/>
  <c r="J123" i="1"/>
  <c r="K123" i="1"/>
  <c r="F18" i="1"/>
  <c r="G18" i="1"/>
  <c r="H18" i="1"/>
  <c r="I18" i="1"/>
  <c r="J18" i="1"/>
  <c r="K18" i="1"/>
  <c r="F135" i="1"/>
  <c r="G135" i="1"/>
  <c r="H135" i="1"/>
  <c r="I135" i="1"/>
  <c r="J135" i="1"/>
  <c r="K135" i="1"/>
  <c r="F56" i="1"/>
  <c r="G56" i="1"/>
  <c r="H56" i="1"/>
  <c r="I56" i="1"/>
  <c r="J56" i="1"/>
  <c r="K56" i="1"/>
  <c r="F16" i="1"/>
  <c r="G16" i="1"/>
  <c r="H16" i="1"/>
  <c r="I16" i="1"/>
  <c r="J16" i="1"/>
  <c r="K16" i="1"/>
  <c r="F58" i="1"/>
  <c r="G58" i="1"/>
  <c r="H58" i="1"/>
  <c r="I58" i="1"/>
  <c r="J58" i="1"/>
  <c r="K58" i="1"/>
  <c r="F81" i="1"/>
  <c r="G81" i="1"/>
  <c r="H81" i="1"/>
  <c r="I81" i="1"/>
  <c r="J81" i="1"/>
  <c r="K81" i="1"/>
  <c r="A31" i="1"/>
  <c r="A107" i="1"/>
  <c r="A123" i="1"/>
  <c r="A18" i="1"/>
  <c r="A135" i="1"/>
  <c r="A56" i="1"/>
  <c r="A16" i="1"/>
  <c r="A58" i="1"/>
  <c r="A81" i="1"/>
  <c r="F120" i="1"/>
  <c r="G120" i="1"/>
  <c r="H120" i="1"/>
  <c r="I120" i="1"/>
  <c r="J120" i="1"/>
  <c r="K120" i="1"/>
  <c r="F35" i="1" l="1"/>
  <c r="G35" i="1"/>
  <c r="H35" i="1"/>
  <c r="I35" i="1"/>
  <c r="J35" i="1"/>
  <c r="K35" i="1"/>
  <c r="F103" i="1"/>
  <c r="G103" i="1"/>
  <c r="H103" i="1"/>
  <c r="I103" i="1"/>
  <c r="J103" i="1"/>
  <c r="K103" i="1"/>
  <c r="F111" i="1"/>
  <c r="G111" i="1"/>
  <c r="H111" i="1"/>
  <c r="I111" i="1"/>
  <c r="J111" i="1"/>
  <c r="K111" i="1"/>
  <c r="F108" i="1"/>
  <c r="G108" i="1"/>
  <c r="H108" i="1"/>
  <c r="I108" i="1"/>
  <c r="J108" i="1"/>
  <c r="K108" i="1"/>
  <c r="F114" i="1"/>
  <c r="G114" i="1"/>
  <c r="H114" i="1"/>
  <c r="I114" i="1"/>
  <c r="J114" i="1"/>
  <c r="K114" i="1"/>
  <c r="F71" i="1"/>
  <c r="G71" i="1"/>
  <c r="H71" i="1"/>
  <c r="I71" i="1"/>
  <c r="J71" i="1"/>
  <c r="K71" i="1"/>
  <c r="F116" i="1"/>
  <c r="G116" i="1"/>
  <c r="H116" i="1"/>
  <c r="I116" i="1"/>
  <c r="J116" i="1"/>
  <c r="K116" i="1"/>
  <c r="F41" i="1"/>
  <c r="G41" i="1"/>
  <c r="H41" i="1"/>
  <c r="I41" i="1"/>
  <c r="J41" i="1"/>
  <c r="K41" i="1"/>
  <c r="F82" i="1"/>
  <c r="G82" i="1"/>
  <c r="H82" i="1"/>
  <c r="I82" i="1"/>
  <c r="J82" i="1"/>
  <c r="K82" i="1"/>
  <c r="F98" i="1"/>
  <c r="G98" i="1"/>
  <c r="H98" i="1"/>
  <c r="I98" i="1"/>
  <c r="J98" i="1"/>
  <c r="K98" i="1"/>
  <c r="F92" i="1"/>
  <c r="G92" i="1"/>
  <c r="H92" i="1"/>
  <c r="I92" i="1"/>
  <c r="J92" i="1"/>
  <c r="K92" i="1"/>
  <c r="F89" i="1"/>
  <c r="G89" i="1"/>
  <c r="H89" i="1"/>
  <c r="I89" i="1"/>
  <c r="J89" i="1"/>
  <c r="K89" i="1"/>
  <c r="F106" i="1"/>
  <c r="G106" i="1"/>
  <c r="H106" i="1"/>
  <c r="I106" i="1"/>
  <c r="J106" i="1"/>
  <c r="K106" i="1"/>
  <c r="F54" i="1"/>
  <c r="G54" i="1"/>
  <c r="H54" i="1"/>
  <c r="I54" i="1"/>
  <c r="J54" i="1"/>
  <c r="K54" i="1"/>
  <c r="F55" i="1"/>
  <c r="G55" i="1"/>
  <c r="H55" i="1"/>
  <c r="I55" i="1"/>
  <c r="J55" i="1"/>
  <c r="K55" i="1"/>
  <c r="F57" i="1"/>
  <c r="G57" i="1"/>
  <c r="H57" i="1"/>
  <c r="I57" i="1"/>
  <c r="J57" i="1"/>
  <c r="K57" i="1"/>
  <c r="A35" i="1"/>
  <c r="A103" i="1"/>
  <c r="A111" i="1"/>
  <c r="A108" i="1"/>
  <c r="A114" i="1"/>
  <c r="A71" i="1"/>
  <c r="A116" i="1"/>
  <c r="A41" i="1"/>
  <c r="A82" i="1"/>
  <c r="A98" i="1"/>
  <c r="A92" i="1"/>
  <c r="A89" i="1"/>
  <c r="A106" i="1"/>
  <c r="A54" i="1"/>
  <c r="A55" i="1"/>
  <c r="A57" i="1"/>
  <c r="F140" i="1"/>
  <c r="G140" i="1"/>
  <c r="H140" i="1"/>
  <c r="I140" i="1"/>
  <c r="J140" i="1"/>
  <c r="K140" i="1"/>
  <c r="A140" i="1"/>
  <c r="F70" i="1" l="1"/>
  <c r="G70" i="1"/>
  <c r="H70" i="1"/>
  <c r="I70" i="1"/>
  <c r="J70" i="1"/>
  <c r="K70" i="1"/>
  <c r="A70" i="1"/>
  <c r="A119" i="1"/>
  <c r="A6" i="1"/>
  <c r="A11" i="1"/>
  <c r="A20" i="1"/>
  <c r="A59" i="1"/>
  <c r="A138" i="1"/>
  <c r="A33" i="1"/>
  <c r="A34" i="1"/>
  <c r="A36" i="1"/>
  <c r="A51" i="1"/>
  <c r="A146" i="1"/>
  <c r="A24" i="1"/>
  <c r="A145" i="1"/>
  <c r="A131" i="1"/>
  <c r="A134" i="1"/>
  <c r="A25" i="1"/>
  <c r="A21" i="1"/>
  <c r="A7" i="1"/>
  <c r="A12" i="1"/>
  <c r="A13" i="1"/>
  <c r="A148" i="1"/>
  <c r="A19" i="1"/>
  <c r="A142" i="1"/>
  <c r="A141" i="1"/>
  <c r="A32" i="1"/>
  <c r="A121" i="1"/>
  <c r="A113" i="1"/>
  <c r="A122" i="1"/>
  <c r="A60" i="1"/>
  <c r="A152" i="1"/>
  <c r="A115" i="1"/>
  <c r="A86" i="1"/>
  <c r="A168" i="1"/>
  <c r="A155" i="1"/>
  <c r="A72" i="1"/>
  <c r="A117" i="1"/>
  <c r="A110" i="1"/>
  <c r="A93" i="1"/>
  <c r="F119" i="1"/>
  <c r="G119" i="1"/>
  <c r="H119" i="1"/>
  <c r="I119" i="1"/>
  <c r="J119" i="1"/>
  <c r="K119" i="1"/>
  <c r="F6" i="1"/>
  <c r="G6" i="1"/>
  <c r="H6" i="1"/>
  <c r="I6" i="1"/>
  <c r="J6" i="1"/>
  <c r="K6" i="1"/>
  <c r="F11" i="1"/>
  <c r="G11" i="1"/>
  <c r="H11" i="1"/>
  <c r="I11" i="1"/>
  <c r="J11" i="1"/>
  <c r="K11" i="1"/>
  <c r="F20" i="1"/>
  <c r="G20" i="1"/>
  <c r="H20" i="1"/>
  <c r="I20" i="1"/>
  <c r="J20" i="1"/>
  <c r="K20" i="1"/>
  <c r="F59" i="1"/>
  <c r="G59" i="1"/>
  <c r="H59" i="1"/>
  <c r="I59" i="1"/>
  <c r="J59" i="1"/>
  <c r="K59" i="1"/>
  <c r="F138" i="1"/>
  <c r="G138" i="1"/>
  <c r="H138" i="1"/>
  <c r="I138" i="1"/>
  <c r="J138" i="1"/>
  <c r="K138" i="1"/>
  <c r="F33" i="1"/>
  <c r="G33" i="1"/>
  <c r="H33" i="1"/>
  <c r="I33" i="1"/>
  <c r="J33" i="1"/>
  <c r="K33" i="1"/>
  <c r="F34" i="1"/>
  <c r="G34" i="1"/>
  <c r="H34" i="1"/>
  <c r="I34" i="1"/>
  <c r="J34" i="1"/>
  <c r="K34" i="1"/>
  <c r="F36" i="1"/>
  <c r="G36" i="1"/>
  <c r="H36" i="1"/>
  <c r="I36" i="1"/>
  <c r="J36" i="1"/>
  <c r="K36" i="1"/>
  <c r="F51" i="1"/>
  <c r="G51" i="1"/>
  <c r="H51" i="1"/>
  <c r="I51" i="1"/>
  <c r="J51" i="1"/>
  <c r="K51" i="1"/>
  <c r="F146" i="1"/>
  <c r="G146" i="1"/>
  <c r="H146" i="1"/>
  <c r="I146" i="1"/>
  <c r="J146" i="1"/>
  <c r="K146" i="1"/>
  <c r="F24" i="1"/>
  <c r="G24" i="1"/>
  <c r="H24" i="1"/>
  <c r="I24" i="1"/>
  <c r="J24" i="1"/>
  <c r="K24" i="1"/>
  <c r="F145" i="1"/>
  <c r="G145" i="1"/>
  <c r="H145" i="1"/>
  <c r="I145" i="1"/>
  <c r="J145" i="1"/>
  <c r="K145" i="1"/>
  <c r="F131" i="1"/>
  <c r="G131" i="1"/>
  <c r="H131" i="1"/>
  <c r="I131" i="1"/>
  <c r="J131" i="1"/>
  <c r="K131" i="1"/>
  <c r="F134" i="1"/>
  <c r="G134" i="1"/>
  <c r="H134" i="1"/>
  <c r="I134" i="1"/>
  <c r="J134" i="1"/>
  <c r="K134" i="1"/>
  <c r="F25" i="1"/>
  <c r="G25" i="1"/>
  <c r="H25" i="1"/>
  <c r="I25" i="1"/>
  <c r="J25" i="1"/>
  <c r="K25" i="1"/>
  <c r="F21" i="1"/>
  <c r="G21" i="1"/>
  <c r="H21" i="1"/>
  <c r="I21" i="1"/>
  <c r="J21" i="1"/>
  <c r="K21" i="1"/>
  <c r="F7" i="1"/>
  <c r="G7" i="1"/>
  <c r="H7" i="1"/>
  <c r="I7" i="1"/>
  <c r="J7" i="1"/>
  <c r="K7" i="1"/>
  <c r="F12" i="1"/>
  <c r="G12" i="1"/>
  <c r="H12" i="1"/>
  <c r="I12" i="1"/>
  <c r="J12" i="1"/>
  <c r="K12" i="1"/>
  <c r="F13" i="1"/>
  <c r="G13" i="1"/>
  <c r="H13" i="1"/>
  <c r="I13" i="1"/>
  <c r="J13" i="1"/>
  <c r="K13" i="1"/>
  <c r="F148" i="1"/>
  <c r="G148" i="1"/>
  <c r="H148" i="1"/>
  <c r="I148" i="1"/>
  <c r="J148" i="1"/>
  <c r="K148" i="1"/>
  <c r="F19" i="1"/>
  <c r="G19" i="1"/>
  <c r="H19" i="1"/>
  <c r="I19" i="1"/>
  <c r="J19" i="1"/>
  <c r="K19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32" i="1"/>
  <c r="G32" i="1"/>
  <c r="H32" i="1"/>
  <c r="I32" i="1"/>
  <c r="J32" i="1"/>
  <c r="K32" i="1"/>
  <c r="F121" i="1"/>
  <c r="G121" i="1"/>
  <c r="H121" i="1"/>
  <c r="I121" i="1"/>
  <c r="J121" i="1"/>
  <c r="K121" i="1"/>
  <c r="F113" i="1"/>
  <c r="G113" i="1"/>
  <c r="H113" i="1"/>
  <c r="I113" i="1"/>
  <c r="J113" i="1"/>
  <c r="K113" i="1"/>
  <c r="F122" i="1"/>
  <c r="G122" i="1"/>
  <c r="H122" i="1"/>
  <c r="I122" i="1"/>
  <c r="J122" i="1"/>
  <c r="K122" i="1"/>
  <c r="F60" i="1"/>
  <c r="G60" i="1"/>
  <c r="H60" i="1"/>
  <c r="I60" i="1"/>
  <c r="J60" i="1"/>
  <c r="K60" i="1"/>
  <c r="F152" i="1"/>
  <c r="G152" i="1"/>
  <c r="H152" i="1"/>
  <c r="I152" i="1"/>
  <c r="J152" i="1"/>
  <c r="K152" i="1"/>
  <c r="F115" i="1"/>
  <c r="G115" i="1"/>
  <c r="H115" i="1"/>
  <c r="I115" i="1"/>
  <c r="J115" i="1"/>
  <c r="K115" i="1"/>
  <c r="F86" i="1"/>
  <c r="G86" i="1"/>
  <c r="H86" i="1"/>
  <c r="I86" i="1"/>
  <c r="J86" i="1"/>
  <c r="K86" i="1"/>
  <c r="F168" i="1"/>
  <c r="G168" i="1"/>
  <c r="H168" i="1"/>
  <c r="I168" i="1"/>
  <c r="J168" i="1"/>
  <c r="K168" i="1"/>
  <c r="F155" i="1"/>
  <c r="G155" i="1"/>
  <c r="H155" i="1"/>
  <c r="I155" i="1"/>
  <c r="J155" i="1"/>
  <c r="K155" i="1"/>
  <c r="F72" i="1"/>
  <c r="G72" i="1"/>
  <c r="H72" i="1"/>
  <c r="I72" i="1"/>
  <c r="J72" i="1"/>
  <c r="K72" i="1"/>
  <c r="F117" i="1"/>
  <c r="G117" i="1"/>
  <c r="H117" i="1"/>
  <c r="I117" i="1"/>
  <c r="J117" i="1"/>
  <c r="K117" i="1"/>
  <c r="F110" i="1"/>
  <c r="G110" i="1"/>
  <c r="H110" i="1"/>
  <c r="I110" i="1"/>
  <c r="J110" i="1"/>
  <c r="K110" i="1"/>
  <c r="F93" i="1"/>
  <c r="G93" i="1"/>
  <c r="H93" i="1"/>
  <c r="I93" i="1"/>
  <c r="J93" i="1"/>
  <c r="K93" i="1"/>
  <c r="A28" i="1" l="1"/>
  <c r="F28" i="1"/>
  <c r="G28" i="1"/>
  <c r="H28" i="1"/>
  <c r="I28" i="1"/>
  <c r="J28" i="1"/>
  <c r="K28" i="1"/>
  <c r="A5" i="1"/>
  <c r="F5" i="1"/>
  <c r="G5" i="1"/>
  <c r="H5" i="1"/>
  <c r="I5" i="1"/>
  <c r="J5" i="1"/>
  <c r="K5" i="1"/>
  <c r="A90" i="1"/>
  <c r="F90" i="1"/>
  <c r="G90" i="1"/>
  <c r="H90" i="1"/>
  <c r="I90" i="1"/>
  <c r="J90" i="1"/>
  <c r="K90" i="1"/>
  <c r="A143" i="1"/>
  <c r="F143" i="1"/>
  <c r="G143" i="1"/>
  <c r="H143" i="1"/>
  <c r="I143" i="1"/>
  <c r="J143" i="1"/>
  <c r="K143" i="1"/>
  <c r="A68" i="1"/>
  <c r="F68" i="1"/>
  <c r="G68" i="1"/>
  <c r="H68" i="1"/>
  <c r="I68" i="1"/>
  <c r="J68" i="1"/>
  <c r="K68" i="1"/>
  <c r="A30" i="1"/>
  <c r="F30" i="1"/>
  <c r="G30" i="1"/>
  <c r="H30" i="1"/>
  <c r="I30" i="1"/>
  <c r="J30" i="1"/>
  <c r="K30" i="1"/>
  <c r="A15" i="1"/>
  <c r="F15" i="1"/>
  <c r="G15" i="1"/>
  <c r="H15" i="1"/>
  <c r="I15" i="1"/>
  <c r="J15" i="1"/>
  <c r="K15" i="1"/>
  <c r="A91" i="1"/>
  <c r="F91" i="1"/>
  <c r="G91" i="1"/>
  <c r="H91" i="1"/>
  <c r="I91" i="1"/>
  <c r="J91" i="1"/>
  <c r="K91" i="1"/>
  <c r="A29" i="1"/>
  <c r="F29" i="1"/>
  <c r="G29" i="1"/>
  <c r="H29" i="1"/>
  <c r="I29" i="1"/>
  <c r="J29" i="1"/>
  <c r="K29" i="1"/>
  <c r="A104" i="1"/>
  <c r="F104" i="1"/>
  <c r="G104" i="1"/>
  <c r="H104" i="1"/>
  <c r="I104" i="1"/>
  <c r="J104" i="1"/>
  <c r="K104" i="1"/>
  <c r="A8" i="1"/>
  <c r="F8" i="1"/>
  <c r="G8" i="1"/>
  <c r="H8" i="1"/>
  <c r="I8" i="1"/>
  <c r="J8" i="1"/>
  <c r="K8" i="1"/>
  <c r="A109" i="1"/>
  <c r="F109" i="1"/>
  <c r="G109" i="1"/>
  <c r="H109" i="1"/>
  <c r="I109" i="1"/>
  <c r="J109" i="1"/>
  <c r="K109" i="1"/>
  <c r="A99" i="1"/>
  <c r="F99" i="1"/>
  <c r="G99" i="1"/>
  <c r="H99" i="1"/>
  <c r="I99" i="1"/>
  <c r="J99" i="1"/>
  <c r="K99" i="1"/>
  <c r="A73" i="1"/>
  <c r="F73" i="1"/>
  <c r="G73" i="1"/>
  <c r="H73" i="1"/>
  <c r="I73" i="1"/>
  <c r="J73" i="1"/>
  <c r="K73" i="1"/>
  <c r="F63" i="1" l="1"/>
  <c r="G63" i="1"/>
  <c r="H63" i="1"/>
  <c r="I63" i="1"/>
  <c r="J63" i="1"/>
  <c r="K63" i="1"/>
  <c r="F46" i="1"/>
  <c r="G46" i="1"/>
  <c r="H46" i="1"/>
  <c r="I46" i="1"/>
  <c r="J46" i="1"/>
  <c r="K46" i="1"/>
  <c r="A63" i="1"/>
  <c r="A46" i="1"/>
  <c r="I2" i="16" l="1"/>
  <c r="I4" i="16" l="1"/>
  <c r="I5" i="16"/>
  <c r="I3" i="16"/>
  <c r="G7" i="16"/>
  <c r="F44" i="1" l="1"/>
  <c r="G44" i="1"/>
  <c r="H44" i="1"/>
  <c r="I44" i="1"/>
  <c r="J44" i="1"/>
  <c r="K44" i="1"/>
  <c r="F83" i="1"/>
  <c r="G83" i="1"/>
  <c r="H83" i="1"/>
  <c r="I83" i="1"/>
  <c r="J83" i="1"/>
  <c r="K83" i="1"/>
  <c r="A44" i="1"/>
  <c r="A83" i="1"/>
  <c r="A52" i="1" l="1"/>
  <c r="A112" i="1"/>
  <c r="F52" i="1"/>
  <c r="G52" i="1"/>
  <c r="H52" i="1"/>
  <c r="I52" i="1"/>
  <c r="J52" i="1"/>
  <c r="K52" i="1"/>
  <c r="F112" i="1"/>
  <c r="G112" i="1"/>
  <c r="H112" i="1"/>
  <c r="I112" i="1"/>
  <c r="J112" i="1"/>
  <c r="K112" i="1"/>
  <c r="A94" i="1" l="1"/>
  <c r="A62" i="1"/>
  <c r="A22" i="1"/>
  <c r="F94" i="1"/>
  <c r="G94" i="1"/>
  <c r="H94" i="1"/>
  <c r="I94" i="1"/>
  <c r="J94" i="1"/>
  <c r="K94" i="1"/>
  <c r="F62" i="1"/>
  <c r="G62" i="1"/>
  <c r="H62" i="1"/>
  <c r="I62" i="1"/>
  <c r="J62" i="1"/>
  <c r="K62" i="1"/>
  <c r="F22" i="1"/>
  <c r="G22" i="1"/>
  <c r="H22" i="1"/>
  <c r="I22" i="1"/>
  <c r="J22" i="1"/>
  <c r="K22" i="1"/>
  <c r="A166" i="1" l="1"/>
  <c r="F166" i="1"/>
  <c r="G166" i="1"/>
  <c r="H166" i="1"/>
  <c r="I166" i="1"/>
  <c r="J166" i="1"/>
  <c r="K166" i="1"/>
  <c r="A53" i="1" l="1"/>
  <c r="A151" i="1"/>
  <c r="A159" i="1"/>
  <c r="F53" i="1"/>
  <c r="G53" i="1"/>
  <c r="H53" i="1"/>
  <c r="I53" i="1"/>
  <c r="J53" i="1"/>
  <c r="K53" i="1"/>
  <c r="F151" i="1"/>
  <c r="G151" i="1"/>
  <c r="H151" i="1"/>
  <c r="I151" i="1"/>
  <c r="J151" i="1"/>
  <c r="K151" i="1"/>
  <c r="F159" i="1"/>
  <c r="G159" i="1"/>
  <c r="H159" i="1"/>
  <c r="I159" i="1"/>
  <c r="J159" i="1"/>
  <c r="K159" i="1"/>
  <c r="F102" i="1" l="1"/>
  <c r="G102" i="1"/>
  <c r="H102" i="1"/>
  <c r="I102" i="1"/>
  <c r="J102" i="1"/>
  <c r="K102" i="1"/>
  <c r="A102" i="1"/>
  <c r="F136" i="1" l="1"/>
  <c r="G136" i="1"/>
  <c r="H136" i="1"/>
  <c r="I136" i="1"/>
  <c r="J136" i="1"/>
  <c r="K136" i="1"/>
  <c r="A136" i="1"/>
  <c r="F42" i="1" l="1"/>
  <c r="G42" i="1"/>
  <c r="H42" i="1"/>
  <c r="I42" i="1"/>
  <c r="J42" i="1"/>
  <c r="K42" i="1"/>
  <c r="A42" i="1"/>
  <c r="F137" i="1" l="1"/>
  <c r="G137" i="1"/>
  <c r="H137" i="1"/>
  <c r="I137" i="1"/>
  <c r="J137" i="1"/>
  <c r="K137" i="1"/>
  <c r="A137" i="1" l="1"/>
  <c r="A162" i="1"/>
  <c r="F162" i="1"/>
  <c r="G162" i="1"/>
  <c r="H162" i="1"/>
  <c r="I162" i="1"/>
  <c r="J162" i="1"/>
  <c r="K162" i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<sst xmlns="http://schemas.openxmlformats.org/spreadsheetml/2006/main" count="14122" uniqueCount="2739">
  <si>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</si>
  <si>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</si>
  <si>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</si>
  <si>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</si>
  <si>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</si>
  <si>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</si>
  <si>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</si>
  <si>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</si>
  <si>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</si>
  <si>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</si>
  <si>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</si>
  <si>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</si>
  <si>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</si>
  <si>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</si>
  <si>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</si>
  <si>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</si>
  <si>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</si>
  <si>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</si>
  <si>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</si>
  <si>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</si>
  <si>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</si>
  <si>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</si>
  <si>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</si>
  <si>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</si>
  <si>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</si>
  <si>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</si>
  <si>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</si>
  <si>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</si>
  <si>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</si>
  <si>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</si>
  <si>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</si>
  <si>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</si>
  <si>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</si>
  <si>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</si>
  <si>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</si>
  <si>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</si>
  <si>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</si>
  <si>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</si>
  <si>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</si>
  <si>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</si>
  <si>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</si>
  <si>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</si>
  <si>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</si>
  <si>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</si>
  <si>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</si>
  <si>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</si>
  <si>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</si>
  <si>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</si>
  <si>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</si>
  <si>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</si>
  <si>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</si>
  <si>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</si>
  <si>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</si>
  <si>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</si>
  <si>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</si>
  <si>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</si>
  <si>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</si>
  <si>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</si>
  <si>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</si>
  <si>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</si>
  <si>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</si>
  <si>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</si>
  <si>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</si>
  <si>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</si>
  <si>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</si>
  <si>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</si>
  <si>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</si>
  <si>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</si>
  <si>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</si>
  <si>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</si>
  <si>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</si>
  <si>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</si>
  <si>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</si>
  <si>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</si>
  <si>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</si>
  <si>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</si>
  <si>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</si>
  <si>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</si>
  <si>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</si>
  <si>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</si>
  <si>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</si>
  <si>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</si>
  <si>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</si>
  <si>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</si>
  <si>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</si>
  <si>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</si>
  <si>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</si>
  <si>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</si>
  <si>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</si>
  <si>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</si>
  <si>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</si>
  <si>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</si>
  <si>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</si>
  <si>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</si>
  <si>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</si>
  <si>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</si>
  <si>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</si>
  <si>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</si>
  <si>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</si>
  <si>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</si>
  <si>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</si>
  <si>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</si>
  <si>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</si>
  <si>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</si>
  <si>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</si>
  <si>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</si>
  <si>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</si>
  <si>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</si>
  <si>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</si>
  <si>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</si>
  <si>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</si>
  <si>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</si>
  <si>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</si>
  <si>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</si>
  <si>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</si>
  <si>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</si>
  <si>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</si>
  <si>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</si>
  <si>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</si>
  <si>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</si>
  <si>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</si>
  <si>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</si>
  <si>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</si>
  <si>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</si>
  <si>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</si>
  <si>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</si>
  <si>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</si>
  <si>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</si>
  <si>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</si>
  <si>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</si>
  <si>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</si>
  <si>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</si>
  <si>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</si>
  <si>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</si>
  <si>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</si>
  <si>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</si>
  <si>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</si>
  <si>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</si>
  <si>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</si>
  <si>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</si>
  <si>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</si>
  <si>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</si>
  <si>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</si>
  <si>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</si>
  <si>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</si>
  <si>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</si>
  <si>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</si>
  <si>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</si>
  <si>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</si>
  <si>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</si>
  <si>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</si>
  <si>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</si>
  <si>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</si>
  <si>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</si>
  <si>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</si>
  <si>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</si>
  <si>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</si>
  <si>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</si>
  <si>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</si>
  <si>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</si>
  <si>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</si>
  <si>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</si>
  <si>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</si>
  <si>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</si>
  <si>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</si>
  <si>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</si>
  <si>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</si>
  <si>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</si>
  <si>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</si>
  <si>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</si>
  <si>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</si>
  <si>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</si>
  <si>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</si>
  <si>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</si>
  <si>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</si>
  <si>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</si>
  <si>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</si>
  <si>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</si>
  <si>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</si>
  <si>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</si>
  <si>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</si>
  <si>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</si>
  <si>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</si>
  <si>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</si>
  <si>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</si>
  <si>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</si>
  <si>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</si>
  <si>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</si>
  <si>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</si>
  <si>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</si>
  <si>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</si>
  <si>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</si>
  <si>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</si>
  <si>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</si>
  <si>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</si>
  <si>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</si>
  <si>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</si>
  <si>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</si>
  <si>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</si>
  <si>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</si>
  <si>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</si>
  <si>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</si>
  <si>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</si>
  <si>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</si>
  <si>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</si>
  <si>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</si>
  <si>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</si>
  <si>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</si>
  <si>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</si>
  <si>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</si>
  <si>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</si>
  <si>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</si>
  <si>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</si>
  <si>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</si>
  <si>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</si>
  <si>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</si>
  <si>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</si>
  <si>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</si>
  <si>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</si>
  <si>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</si>
  <si>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</si>
  <si>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</si>
  <si>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</si>
  <si>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</si>
  <si>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</si>
  <si>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</si>
  <si>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</si>
  <si>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</si>
  <si>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</si>
  <si>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</si>
  <si>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</si>
  <si>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</si>
  <si>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</si>
  <si>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</si>
  <si>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</si>
  <si>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</si>
  <si>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</si>
  <si>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</si>
  <si>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</si>
  <si>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</si>
  <si>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</si>
  <si>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</si>
  <si>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</si>
  <si>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</si>
  <si>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</si>
  <si>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</si>
  <si>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</si>
  <si>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</si>
  <si>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</si>
  <si>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</si>
  <si>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</si>
  <si>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</si>
  <si>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</si>
  <si>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</si>
  <si>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</si>
  <si>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</si>
  <si>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</si>
  <si>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</si>
  <si>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</si>
  <si>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</si>
  <si>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</si>
  <si>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</si>
  <si>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</si>
  <si>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</si>
  <si>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</si>
  <si>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</si>
  <si>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</si>
  <si>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</si>
  <si>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</si>
  <si>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</si>
  <si>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</si>
  <si>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</si>
  <si>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</si>
  <si>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</si>
  <si>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</si>
  <si>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</si>
  <si>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</si>
  <si>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</si>
  <si>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</si>
  <si>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</si>
  <si>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</si>
  <si>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</si>
  <si>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</si>
  <si>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</si>
  <si>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</si>
  <si>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</si>
  <si>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</si>
  <si>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</si>
  <si>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</si>
  <si>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</si>
  <si>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</si>
  <si>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</si>
  <si>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</si>
  <si>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</si>
  <si>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</si>
  <si>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</si>
  <si>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</si>
  <si>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</si>
  <si>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</si>
  <si>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</si>
  <si>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</si>
  <si>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</si>
  <si>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</si>
  <si>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</si>
  <si>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</si>
  <si>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</si>
  <si>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</si>
  <si>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</si>
  <si>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</si>
  <si>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</si>
  <si>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</si>
  <si>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</si>
  <si>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</si>
  <si>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</si>
  <si>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</si>
  <si>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</si>
  <si>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</si>
  <si>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</si>
  <si>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</si>
  <si>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</si>
  <si>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</si>
  <si>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</si>
  <si>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</si>
  <si>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</si>
  <si>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</si>
  <si>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</si>
  <si>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</si>
  <si>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</si>
  <si>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</si>
  <si>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</si>
  <si>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</si>
  <si>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</si>
  <si>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</si>
  <si>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</si>
  <si>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</si>
  <si>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</si>
  <si>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</si>
  <si>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</si>
  <si>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</si>
  <si>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</si>
  <si>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</si>
  <si>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</si>
  <si>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</si>
  <si>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</si>
  <si>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</si>
  <si>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</si>
  <si>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</si>
  <si>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</si>
  <si>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</si>
  <si>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</si>
  <si>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</si>
  <si>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</si>
  <si>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</si>
  <si>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</si>
  <si>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</si>
  <si>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</si>
  <si>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</si>
  <si>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</si>
  <si>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</si>
  <si>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</si>
  <si>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</si>
  <si>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</si>
  <si>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</si>
  <si>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</si>
  <si>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</si>
  <si>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</si>
  <si>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</si>
  <si>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</si>
  <si>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</si>
  <si>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</si>
  <si>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</si>
  <si>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</si>
  <si>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</si>
  <si>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</si>
  <si>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</si>
  <si>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</si>
  <si>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</si>
  <si>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</si>
  <si>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</si>
  <si>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</si>
  <si>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</si>
  <si>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</si>
  <si>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</si>
  <si>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</si>
  <si>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</si>
  <si>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</si>
  <si>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</si>
  <si>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</si>
  <si>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</si>
  <si>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</si>
  <si>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</si>
  <si>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</si>
  <si>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</si>
  <si>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</si>
  <si>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</si>
  <si>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</si>
  <si>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</si>
  <si>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</si>
  <si>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</si>
  <si>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</si>
  <si>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</si>
  <si>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</si>
  <si>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</si>
  <si>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</si>
  <si>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</si>
  <si>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</si>
  <si>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</si>
  <si>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</si>
  <si>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</si>
  <si>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</si>
  <si>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</si>
  <si>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</si>
  <si>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</si>
  <si>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</si>
  <si>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</si>
  <si>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</si>
  <si>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</si>
  <si>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</si>
  <si>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</si>
  <si>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</si>
  <si>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</si>
  <si>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</si>
  <si>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</si>
  <si>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</si>
  <si>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</si>
  <si>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</si>
  <si>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</si>
  <si>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</si>
  <si>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</si>
  <si>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</si>
  <si>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</si>
  <si>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</si>
  <si>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</si>
  <si>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</si>
  <si>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</si>
  <si>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</si>
  <si>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</si>
  <si>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</si>
  <si>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</si>
  <si>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</si>
  <si>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</si>
  <si>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</si>
  <si>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</si>
  <si>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</si>
  <si>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</si>
  <si>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</si>
  <si>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</si>
  <si>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</si>
  <si>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</si>
  <si>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</si>
  <si>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</si>
  <si>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</si>
  <si>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</si>
  <si>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</si>
  <si>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</si>
  <si>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</si>
  <si>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</si>
  <si>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</si>
  <si>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</si>
  <si>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</si>
  <si>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</si>
  <si>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</si>
  <si>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</si>
  <si>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</si>
  <si>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</si>
  <si>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</si>
  <si>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</si>
  <si>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</si>
  <si>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</si>
  <si>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</si>
  <si>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</si>
  <si>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</si>
  <si>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</si>
  <si>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</si>
  <si>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</si>
  <si>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</si>
  <si>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</si>
  <si>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</si>
  <si>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</si>
  <si>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</si>
  <si>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</si>
  <si>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</si>
  <si>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</si>
  <si>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</si>
  <si>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</si>
  <si>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</si>
  <si>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</si>
  <si>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</si>
  <si>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</si>
  <si>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</si>
  <si>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</si>
  <si>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</si>
  <si>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</si>
  <si>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</si>
  <si>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</si>
  <si>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</si>
  <si>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</si>
  <si>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</si>
  <si>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</si>
  <si>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</si>
  <si>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</si>
  <si>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</si>
  <si>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</si>
  <si>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</si>
  <si>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</si>
  <si>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</si>
  <si>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</si>
  <si>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</si>
  <si>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</si>
  <si>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</si>
  <si>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</si>
  <si>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</si>
  <si>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</si>
  <si>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</si>
  <si>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</si>
  <si>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</si>
  <si>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</si>
  <si>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</si>
  <si>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</si>
  <si>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</si>
  <si>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</si>
  <si>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</si>
  <si>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</si>
  <si>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</si>
  <si>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</si>
  <si>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</si>
  <si>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</si>
  <si>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</si>
  <si>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</si>
  <si>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</si>
  <si>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</si>
  <si>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</si>
  <si>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</si>
  <si>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</si>
  <si>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</si>
  <si>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</si>
  <si>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</si>
  <si>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</si>
  <si>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</si>
  <si>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</si>
  <si>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</si>
  <si>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</si>
  <si>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</si>
  <si>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</si>
  <si>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</si>
  <si>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</si>
  <si>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</si>
  <si>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</si>
  <si>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</si>
  <si>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</si>
  <si>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</si>
  <si>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</si>
  <si>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</si>
  <si>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</si>
  <si>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</si>
  <si>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</si>
  <si>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</si>
  <si>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</si>
  <si>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</si>
  <si>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</si>
  <si>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</si>
  <si>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</si>
  <si>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</si>
  <si>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</si>
  <si>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</si>
  <si>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</si>
  <si>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</si>
  <si>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</si>
  <si>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</si>
  <si>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</si>
  <si>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</si>
  <si>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</si>
  <si>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</si>
  <si>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</si>
  <si>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</si>
  <si>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</si>
  <si>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</si>
  <si>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</si>
  <si>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</si>
  <si>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</si>
  <si>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</si>
  <si>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</si>
  <si>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</si>
  <si>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</si>
  <si>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</si>
  <si>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</si>
  <si>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</si>
  <si>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</si>
  <si>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</si>
  <si>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</si>
  <si>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</si>
  <si>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</si>
  <si>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</si>
  <si>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</si>
  <si>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</si>
  <si>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</si>
  <si>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</si>
  <si>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</si>
  <si>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</si>
  <si>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</si>
  <si>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</si>
  <si>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</si>
  <si>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</si>
  <si>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</si>
  <si>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</si>
  <si>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</si>
  <si>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</si>
  <si>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</si>
  <si>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</si>
  <si>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</si>
  <si>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</si>
  <si>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</si>
  <si>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</si>
  <si>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</si>
  <si>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</si>
  <si>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</si>
  <si>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</si>
  <si>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</si>
  <si>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</si>
  <si>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</si>
  <si>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</si>
  <si>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</si>
  <si>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</si>
  <si>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</si>
  <si>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</si>
  <si>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</si>
  <si>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</si>
  <si>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</si>
  <si>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</si>
  <si>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</si>
  <si>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</si>
  <si>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</si>
  <si>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</si>
  <si>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</si>
  <si>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</si>
  <si>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</si>
  <si>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</si>
  <si>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</si>
  <si>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</si>
  <si>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</si>
  <si>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</si>
  <si>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</si>
  <si>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</si>
  <si>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</si>
  <si>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</si>
  <si>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</si>
  <si>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</si>
  <si>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</si>
  <si>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</si>
  <si>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</si>
  <si>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</si>
  <si>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</si>
  <si>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</si>
  <si>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</si>
  <si>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</si>
  <si>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</si>
  <si>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</si>
  <si>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</si>
  <si>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</si>
  <si>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</si>
  <si>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</si>
  <si>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</si>
  <si>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</si>
  <si>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</si>
  <si>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</si>
  <si>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</si>
  <si>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</si>
  <si>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</si>
  <si>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</si>
  <si>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</si>
  <si>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</si>
  <si>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</si>
  <si>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</si>
  <si>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</si>
  <si>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</si>
  <si>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</si>
  <si>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</si>
  <si>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</si>
  <si>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</si>
  <si>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</si>
  <si>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</si>
  <si>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</si>
  <si>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</si>
  <si>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</si>
  <si>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</si>
  <si>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</si>
  <si>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</si>
  <si>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</si>
  <si>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</si>
  <si>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</si>
  <si>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</si>
  <si>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</si>
  <si>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</si>
  <si>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</si>
  <si>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</si>
  <si>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</si>
  <si>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</si>
  <si>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</si>
  <si>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</si>
  <si>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</si>
  <si>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</si>
  <si>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</si>
  <si>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</si>
  <si>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</si>
  <si>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</si>
  <si>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</si>
  <si>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</si>
  <si>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</si>
  <si>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</si>
  <si>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</si>
  <si>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</si>
  <si>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</si>
  <si>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</si>
  <si>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</si>
  <si>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</si>
  <si>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</si>
  <si>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</si>
  <si>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</si>
  <si>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</si>
  <si>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</si>
  <si>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</si>
  <si>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</si>
  <si>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</si>
  <si>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</si>
  <si>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</si>
  <si>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</si>
  <si>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</si>
  <si>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</si>
  <si>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</si>
  <si>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</si>
  <si>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</si>
  <si>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</si>
  <si>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</si>
  <si>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</si>
  <si>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</si>
  <si>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</si>
  <si>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</si>
  <si>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</si>
  <si>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</si>
  <si>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</si>
  <si>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</si>
  <si>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</si>
  <si>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</si>
  <si>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</si>
  <si>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</si>
  <si>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</si>
  <si>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</si>
  <si>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</si>
  <si>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</si>
  <si>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</si>
  <si>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</si>
  <si>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</si>
  <si>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</si>
  <si>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</si>
  <si>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</si>
  <si>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</si>
  <si>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</si>
  <si>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</si>
  <si>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</si>
  <si>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</si>
  <si>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</si>
  <si>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</si>
  <si>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</si>
  <si>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</si>
  <si>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</si>
  <si>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</si>
  <si>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</si>
  <si>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</si>
  <si>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</si>
  <si>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</si>
  <si>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</si>
  <si>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</si>
  <si>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</si>
  <si>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</si>
  <si>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</si>
  <si>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</si>
  <si>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</si>
  <si>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</si>
  <si>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</si>
  <si>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</si>
  <si>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</si>
  <si>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</si>
  <si>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</si>
  <si>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</si>
  <si>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</si>
  <si>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</si>
  <si>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</si>
  <si>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</si>
  <si>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</si>
  <si>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</si>
  <si>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</si>
  <si>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</si>
  <si>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</si>
  <si>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</si>
  <si>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</si>
  <si>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</si>
  <si>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</si>
  <si>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</si>
  <si>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</si>
  <si>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</si>
  <si>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</si>
  <si>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</si>
  <si>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</si>
  <si>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</si>
  <si>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</si>
  <si>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</si>
  <si>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</si>
  <si>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</si>
  <si>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</si>
  <si>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</si>
  <si>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</si>
  <si>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</si>
  <si>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</si>
  <si>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</si>
  <si>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</si>
  <si>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</si>
  <si>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</si>
  <si>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</si>
  <si>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</si>
  <si>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</si>
  <si>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</si>
  <si>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</si>
  <si>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</si>
  <si>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</si>
  <si>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</si>
  <si>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</si>
  <si>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</si>
  <si>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</si>
  <si>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</si>
  <si>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</si>
  <si>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</si>
  <si>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</si>
  <si>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</si>
  <si>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</si>
  <si>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</si>
  <si>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</si>
  <si>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</si>
  <si>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</si>
  <si>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</si>
  <si>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</si>
  <si>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</si>
  <si>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</si>
  <si>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</si>
  <si>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</si>
  <si>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</si>
  <si>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</si>
  <si>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</si>
  <si>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</si>
  <si>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</si>
  <si>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</si>
  <si>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</si>
  <si>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</si>
  <si>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</si>
  <si>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</si>
  <si>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</si>
  <si>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</si>
  <si>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</si>
  <si>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</si>
  <si>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</si>
  <si>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</si>
  <si>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</si>
  <si>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</si>
  <si>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</si>
  <si>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</si>
  <si>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</si>
  <si>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</si>
  <si>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</si>
  <si>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</si>
  <si>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</si>
  <si>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</si>
  <si>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</si>
  <si>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</si>
  <si>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</si>
  <si>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</si>
  <si>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</si>
  <si>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</si>
  <si>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</si>
  <si>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</si>
  <si>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</si>
  <si>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</si>
  <si>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</si>
  <si>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</si>
  <si>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</si>
  <si>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</si>
  <si>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</si>
  <si>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</si>
  <si>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</si>
  <si>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</si>
  <si>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</si>
  <si>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</si>
  <si>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</si>
  <si>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</si>
  <si>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</si>
  <si>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</si>
  <si>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</si>
  <si>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</si>
  <si>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</si>
  <si>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</si>
  <si>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</si>
  <si>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</si>
  <si>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</si>
  <si>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</si>
  <si>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</si>
  <si>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</si>
  <si>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</si>
  <si>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</si>
  <si>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</si>
  <si>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</si>
  <si>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</si>
  <si>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</si>
  <si>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</si>
  <si>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</si>
  <si>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</si>
  <si>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</si>
  <si>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</si>
  <si>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</si>
  <si>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</si>
  <si>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</si>
  <si>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</si>
  <si>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</si>
  <si>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</si>
  <si>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</si>
  <si>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</si>
  <si>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</si>
  <si>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</si>
  <si>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</si>
  <si>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</si>
  <si>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</si>
  <si>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</si>
  <si>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</si>
  <si>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</si>
  <si>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</si>
  <si>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</si>
  <si>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</si>
  <si>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</si>
  <si>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</si>
  <si>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</si>
  <si>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</si>
  <si>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</si>
  <si>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</si>
  <si>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</si>
  <si>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</si>
  <si>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</si>
  <si>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</si>
  <si>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</si>
  <si>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</si>
  <si>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</si>
  <si>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</si>
  <si>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</si>
  <si>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</si>
  <si>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</si>
  <si>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</si>
  <si>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</si>
  <si>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</si>
  <si>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</si>
  <si>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</si>
  <si>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</si>
  <si>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</si>
  <si>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</si>
  <si>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</si>
  <si>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</si>
  <si>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</si>
  <si>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</si>
  <si>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</si>
  <si>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</si>
  <si>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</si>
  <si>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</si>
  <si>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</si>
  <si>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</si>
  <si>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</si>
  <si>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</si>
  <si>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</si>
  <si>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</si>
  <si>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</si>
  <si>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</si>
  <si>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</si>
  <si>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</si>
  <si>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</si>
  <si>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</si>
  <si>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</si>
  <si>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</si>
  <si>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</si>
  <si>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</si>
  <si>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</si>
  <si>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</si>
  <si>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</si>
  <si>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</si>
  <si>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</si>
  <si>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</si>
  <si>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</si>
  <si>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</si>
  <si>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</si>
  <si>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</si>
  <si>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</si>
  <si>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</si>
  <si>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</si>
  <si>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</si>
  <si>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</si>
  <si>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</si>
  <si>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</si>
  <si>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</si>
  <si>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</si>
  <si>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</si>
  <si>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</si>
  <si>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</si>
  <si>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</si>
  <si>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</si>
  <si>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</si>
  <si>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</si>
  <si>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</si>
  <si>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</si>
  <si>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</si>
  <si>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</si>
  <si>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</si>
  <si>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</si>
  <si>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</si>
  <si>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</si>
  <si>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</si>
  <si>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</si>
  <si>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</si>
  <si>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</si>
  <si>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</si>
  <si>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</si>
  <si>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</si>
  <si>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</si>
  <si>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</si>
  <si>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</si>
  <si>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</si>
  <si>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</si>
  <si>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</si>
  <si>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</si>
  <si>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</si>
  <si>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</si>
  <si>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</si>
  <si>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</si>
  <si>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</si>
  <si>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</si>
  <si>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</si>
  <si>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</si>
  <si>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</si>
  <si>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</si>
  <si>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</si>
  <si>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</si>
  <si>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</si>
  <si>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</si>
  <si>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</si>
  <si>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</si>
  <si>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</si>
  <si>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</si>
  <si>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</si>
  <si>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</si>
  <si>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</si>
  <si>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</si>
  <si>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</si>
  <si>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</si>
  <si>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</si>
  <si>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</si>
  <si>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</si>
  <si>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</si>
  <si>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</si>
  <si>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</si>
  <si>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</si>
  <si>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</si>
  <si>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</si>
  <si>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</si>
  <si>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</si>
  <si>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</si>
  <si>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</si>
  <si>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</si>
  <si>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</si>
  <si>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</si>
  <si>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</si>
  <si>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</si>
  <si>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</si>
  <si>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</si>
  <si>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</si>
  <si>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</si>
  <si>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</si>
  <si>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</si>
  <si>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</si>
  <si>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</si>
  <si>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</si>
  <si>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</si>
  <si>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</si>
  <si>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</si>
  <si>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</si>
  <si>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</si>
  <si>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</si>
  <si>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</si>
  <si>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</si>
  <si>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</si>
  <si>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</si>
  <si>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</si>
  <si>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</si>
  <si>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</si>
  <si>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</si>
  <si>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</si>
  <si>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</si>
  <si>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</si>
  <si>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</si>
  <si>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</si>
  <si>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</si>
  <si>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</si>
  <si>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</si>
  <si>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</si>
  <si>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</si>
  <si>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</si>
  <si>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</si>
  <si>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</si>
  <si>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</si>
  <si>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</si>
  <si>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</si>
  <si>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</si>
  <si>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</si>
  <si>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</si>
  <si>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</si>
  <si>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</si>
  <si>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</si>
  <si>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</si>
  <si>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</si>
  <si>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</si>
  <si>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</si>
  <si>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</si>
  <si>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</si>
  <si>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</si>
  <si>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</si>
  <si>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</si>
  <si>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</si>
  <si>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</si>
  <si>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</si>
  <si>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</si>
  <si>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</si>
  <si>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</si>
  <si>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</si>
  <si>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</si>
  <si>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</si>
  <si>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</si>
  <si>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</si>
  <si>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</si>
  <si>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</si>
  <si>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</si>
  <si>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</si>
  <si>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</si>
  <si>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</si>
  <si>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</si>
  <si>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</si>
  <si>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</si>
  <si>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</si>
  <si>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</si>
  <si>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</si>
  <si>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</si>
  <si>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</si>
  <si>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</si>
  <si>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</si>
  <si>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</si>
  <si>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</si>
  <si>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</si>
  <si>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</si>
  <si>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</si>
  <si>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</si>
  <si>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</si>
  <si>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</si>
  <si>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</si>
  <si>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</si>
  <si>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</si>
  <si>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</si>
  <si>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</si>
  <si>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</si>
  <si>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</si>
  <si>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</si>
  <si>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</si>
  <si>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</si>
  <si>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</si>
  <si>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</si>
  <si>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</si>
  <si>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</si>
  <si>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</si>
  <si>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</si>
  <si>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</si>
  <si>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</si>
  <si>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</si>
  <si>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</si>
  <si>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</si>
  <si>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</si>
  <si>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</si>
  <si>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</si>
  <si>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</si>
  <si>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</si>
  <si>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</si>
  <si>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</si>
  <si>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</si>
  <si>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</si>
  <si>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</si>
  <si>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</si>
  <si>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</si>
  <si>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</si>
  <si>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</si>
  <si>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</si>
  <si>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</si>
  <si>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</si>
  <si>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</si>
  <si>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</si>
  <si>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</si>
  <si>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</si>
  <si>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</si>
  <si>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</si>
  <si>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</si>
  <si>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</si>
  <si>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</si>
  <si>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</si>
  <si>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</si>
  <si>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</si>
  <si>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</si>
  <si>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</si>
  <si>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</si>
  <si>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</si>
  <si>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</si>
  <si>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</si>
  <si>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</si>
  <si>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</si>
  <si>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</si>
  <si>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</si>
  <si>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</si>
  <si>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</si>
  <si>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</si>
  <si>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</si>
  <si>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</si>
  <si>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</si>
  <si>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</si>
  <si>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</si>
  <si>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</si>
  <si>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</si>
  <si>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</si>
  <si>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</si>
  <si>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</si>
  <si>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</si>
  <si>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</si>
  <si>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</si>
  <si>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</si>
  <si>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</si>
  <si>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</si>
  <si>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</si>
  <si>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</si>
  <si>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</si>
  <si>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</si>
  <si>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</si>
  <si>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</si>
  <si>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</si>
  <si>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</si>
  <si>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</si>
  <si>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</si>
  <si>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</si>
  <si>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</si>
  <si>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</si>
  <si>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</si>
  <si>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</si>
  <si>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</si>
  <si>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</si>
  <si>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</si>
  <si>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</si>
  <si>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</si>
  <si>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</si>
  <si>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</si>
  <si>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</si>
  <si>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</si>
  <si>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</si>
  <si>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</si>
  <si>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</si>
  <si>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</si>
  <si>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</si>
  <si>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</si>
  <si>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</si>
  <si>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</si>
  <si>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</si>
  <si>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</si>
  <si>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</si>
  <si>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</si>
  <si>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</si>
  <si>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</si>
  <si>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</si>
  <si>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</si>
  <si>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</si>
  <si>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</si>
  <si>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</si>
  <si>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</si>
  <si>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</si>
  <si>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</si>
  <si>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</si>
  <si>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</si>
  <si>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</si>
  <si>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</si>
  <si>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</si>
  <si>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</si>
  <si>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</si>
  <si>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</si>
  <si>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</si>
  <si>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</si>
  <si>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</si>
  <si>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</si>
  <si>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</si>
  <si>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</si>
  <si>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</si>
  <si>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</si>
  <si>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</si>
  <si>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</si>
  <si>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</si>
  <si>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</si>
  <si>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</si>
  <si>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</si>
  <si>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</si>
  <si>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</si>
  <si>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</si>
  <si>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</si>
  <si>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</si>
  <si>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</si>
  <si>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</si>
  <si>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</si>
  <si>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</si>
  <si>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</si>
  <si>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</si>
  <si>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</si>
  <si>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</si>
  <si>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</si>
  <si>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</si>
  <si>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</si>
  <si>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</si>
  <si>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</si>
  <si>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</si>
  <si>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</si>
  <si>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</si>
  <si>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</si>
  <si>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</si>
  <si>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</si>
  <si>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</si>
  <si>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</si>
  <si>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</si>
  <si>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</si>
  <si>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</si>
  <si>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</si>
  <si>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</si>
  <si>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</si>
  <si>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</si>
  <si>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</si>
  <si>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</si>
  <si>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</si>
  <si>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</si>
  <si>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</si>
  <si>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</si>
  <si>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</si>
  <si>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</si>
  <si>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</si>
  <si>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</si>
  <si>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</si>
  <si>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</si>
  <si>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</si>
  <si>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</si>
  <si>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</si>
  <si>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</si>
  <si>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</si>
  <si>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</si>
  <si>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</si>
  <si>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</si>
  <si>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</si>
  <si>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</si>
  <si>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</si>
  <si>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</si>
  <si>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</si>
  <si>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</si>
  <si>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</si>
  <si>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</si>
  <si>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</si>
  <si>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</si>
  <si>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</si>
  <si>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</si>
  <si>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</si>
  <si>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</si>
  <si>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</si>
  <si>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</si>
  <si>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</si>
  <si>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</si>
  <si>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</si>
  <si>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</si>
  <si>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</si>
  <si>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</si>
  <si>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</si>
  <si>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</si>
  <si>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</si>
  <si>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</si>
  <si>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</si>
  <si>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</si>
  <si>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</si>
  <si>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</si>
  <si>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</si>
  <si>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</si>
  <si>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</si>
  <si>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</si>
  <si>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</si>
  <si>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</si>
  <si>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</si>
  <si>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</si>
  <si>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</si>
  <si>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</si>
  <si>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</si>
  <si>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</si>
  <si>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</si>
  <si>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</si>
  <si>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</si>
  <si>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</si>
  <si>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</si>
  <si>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</si>
  <si>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</si>
  <si>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</si>
  <si>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</si>
  <si>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</si>
  <si>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</si>
  <si>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</si>
  <si>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</si>
  <si>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</si>
  <si>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</si>
  <si>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</si>
  <si>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</si>
  <si>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</si>
  <si>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</si>
  <si>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</si>
  <si>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</si>
  <si>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</si>
  <si>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</si>
  <si>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</si>
  <si>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</si>
  <si>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</si>
  <si>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</si>
  <si>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</si>
  <si>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</si>
  <si>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</si>
  <si>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</si>
  <si>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</si>
  <si>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</si>
  <si>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</si>
  <si>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</si>
  <si>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</si>
  <si>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</si>
  <si>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</si>
  <si>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</si>
  <si>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</si>
  <si>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</si>
  <si>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</si>
  <si>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</si>
  <si>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</si>
  <si>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</si>
  <si>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</si>
  <si>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</si>
  <si>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</si>
  <si>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</si>
  <si>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</si>
  <si>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</si>
  <si>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</si>
  <si>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</si>
  <si>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</si>
  <si>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</si>
  <si>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</si>
  <si>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</si>
  <si>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</si>
  <si>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</si>
  <si>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</si>
  <si>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</si>
  <si>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</si>
  <si>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</si>
  <si>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</si>
  <si>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</si>
  <si>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</si>
  <si>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</si>
  <si>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</si>
  <si>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</si>
  <si>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</si>
  <si>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</si>
  <si>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</si>
  <si>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</si>
  <si>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</si>
  <si>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</si>
  <si>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</si>
  <si>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</si>
  <si>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</si>
  <si>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</si>
  <si>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</si>
  <si>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</si>
  <si>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</si>
  <si>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</si>
  <si>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</si>
  <si>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</si>
  <si>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</si>
  <si>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</si>
  <si>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</si>
  <si>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</si>
  <si>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</si>
  <si>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</si>
  <si>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</si>
  <si>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</si>
  <si>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</si>
  <si>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</si>
  <si>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</si>
  <si>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</si>
  <si>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</si>
  <si>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</si>
  <si>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</si>
  <si>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</si>
  <si>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</si>
  <si>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</si>
  <si>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</si>
  <si>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</si>
  <si>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</si>
  <si>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</si>
  <si>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</si>
  <si>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</si>
  <si>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</si>
  <si>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</si>
  <si>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</si>
  <si>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</si>
  <si>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</si>
  <si>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</si>
  <si>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</si>
  <si>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</si>
  <si>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</si>
  <si>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</si>
  <si>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</si>
  <si>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</si>
  <si>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</si>
  <si>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</si>
  <si>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</si>
  <si>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</si>
  <si>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</si>
  <si>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</si>
  <si>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</si>
  <si>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</si>
  <si>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</si>
  <si>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</si>
  <si>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</si>
  <si>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</si>
  <si>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</si>
  <si>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</si>
  <si>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</si>
  <si>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</si>
  <si>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</si>
  <si>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</si>
  <si>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</si>
  <si>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</si>
  <si>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</si>
  <si>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</si>
  <si>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</si>
  <si>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</si>
  <si>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</si>
  <si>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</si>
  <si>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</si>
  <si>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</si>
  <si>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</si>
  <si>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</si>
  <si>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</si>
  <si>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</si>
  <si>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</si>
  <si>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</si>
  <si>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</si>
  <si>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</si>
  <si>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</si>
  <si>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</si>
  <si>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</si>
  <si>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</si>
  <si>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</si>
  <si>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</si>
  <si>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</si>
  <si>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</si>
  <si>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</si>
  <si>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</si>
  <si>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</si>
  <si>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</si>
  <si>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</si>
  <si>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</si>
  <si>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</si>
  <si>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</si>
  <si>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</si>
  <si>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</si>
  <si>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</si>
  <si>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</si>
  <si>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</si>
  <si>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</si>
  <si>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</si>
  <si>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</si>
  <si>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</si>
  <si>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</si>
  <si>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</si>
  <si>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</si>
  <si>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</si>
  <si>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</si>
  <si>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</si>
  <si>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</si>
  <si>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</si>
  <si>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</si>
  <si>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</si>
  <si>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</si>
  <si>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</si>
  <si>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</si>
  <si>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</si>
  <si>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</si>
  <si>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</si>
  <si>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</si>
  <si>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</si>
  <si>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</si>
  <si>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</si>
  <si>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</si>
  <si>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</si>
  <si>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</si>
  <si>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</si>
  <si>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</si>
  <si>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</si>
  <si>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</si>
  <si>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</si>
  <si>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</si>
  <si>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</si>
  <si>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</si>
  <si>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</si>
  <si>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</si>
  <si>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</si>
  <si>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</si>
  <si>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</si>
  <si>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</si>
  <si>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</si>
  <si>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</si>
  <si>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</si>
  <si>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</si>
  <si>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</si>
  <si>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</si>
  <si>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</si>
  <si>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</si>
  <si>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</si>
  <si>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</si>
  <si>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</si>
  <si>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</si>
  <si>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</si>
  <si>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</si>
  <si>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</si>
  <si>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</si>
  <si>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</si>
  <si>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</si>
  <si>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</si>
  <si>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</si>
  <si>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</si>
  <si>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</si>
  <si>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</si>
  <si>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</si>
  <si>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</si>
  <si>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</si>
  <si>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</si>
  <si>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</si>
  <si>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</si>
  <si>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</si>
  <si>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</si>
  <si>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</si>
  <si>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</si>
  <si>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</si>
  <si>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</si>
  <si>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</si>
  <si>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</si>
  <si>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</si>
  <si>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</si>
  <si>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</si>
  <si>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</si>
  <si>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</si>
  <si>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</si>
  <si>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</si>
  <si>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</si>
  <si>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</si>
  <si>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</si>
  <si>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</si>
  <si>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</si>
  <si>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</si>
  <si>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</si>
  <si>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</si>
  <si>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</si>
  <si>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</si>
  <si>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</si>
  <si>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</si>
  <si>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</si>
  <si>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</si>
  <si>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</si>
  <si>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</si>
  <si>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</si>
  <si>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</si>
  <si>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</si>
  <si>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</si>
  <si>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</si>
  <si>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</si>
  <si>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</si>
  <si>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</si>
  <si>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</si>
  <si>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</si>
  <si>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</si>
  <si>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</si>
  <si>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</si>
  <si>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</si>
  <si>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</si>
  <si>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</si>
  <si>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</si>
  <si>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</si>
  <si>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</si>
  <si>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</si>
  <si>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</si>
  <si>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</si>
  <si>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</si>
  <si>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</si>
  <si>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</si>
  <si>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</si>
  <si>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</si>
  <si>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</si>
  <si>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</si>
  <si>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</si>
  <si>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</si>
  <si>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</si>
  <si>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</si>
  <si>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</si>
  <si>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</si>
  <si>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</si>
  <si>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</si>
  <si>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</si>
  <si>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</si>
  <si>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</si>
  <si>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</si>
  <si>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</si>
  <si>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</si>
  <si>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</si>
  <si>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</si>
  <si>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</si>
  <si>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</si>
  <si>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</si>
  <si>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</si>
  <si>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</si>
  <si>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</si>
  <si>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</si>
  <si>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</si>
  <si>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</si>
  <si>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</si>
  <si>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</si>
  <si>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</si>
  <si>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</si>
  <si>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</si>
  <si>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</si>
  <si>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</si>
  <si>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</si>
  <si>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</si>
  <si>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</si>
  <si>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</si>
  <si>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</si>
  <si>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</si>
  <si>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</si>
  <si>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</si>
  <si>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</si>
  <si>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</si>
  <si>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</si>
  <si>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</si>
  <si>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</si>
  <si>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</si>
  <si>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</si>
  <si>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</si>
  <si>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</si>
  <si>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</si>
  <si>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</si>
  <si>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</si>
  <si>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</si>
  <si>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</si>
  <si>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</si>
  <si>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</si>
  <si>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</si>
  <si>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</si>
  <si>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</si>
  <si>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</si>
  <si>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</si>
  <si>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</si>
  <si>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</si>
  <si>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</si>
  <si>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</si>
  <si>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</si>
  <si>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</si>
  <si>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</si>
  <si>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</si>
  <si>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</si>
  <si>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</si>
  <si>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</si>
  <si>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</si>
  <si>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</si>
  <si>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</si>
  <si>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</si>
  <si>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</si>
  <si>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</si>
  <si>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</si>
  <si>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</si>
  <si>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</si>
  <si>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</si>
  <si>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</si>
  <si>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</si>
  <si>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</si>
  <si>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</si>
  <si>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</si>
  <si>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</si>
  <si>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</si>
  <si>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</si>
  <si>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</si>
  <si>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</si>
  <si>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</si>
  <si>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</si>
  <si>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</si>
  <si>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</si>
  <si>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</si>
  <si>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</si>
  <si>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</si>
  <si>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</si>
  <si>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</si>
  <si>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</si>
  <si>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</si>
  <si>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</si>
  <si>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</si>
  <si>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</si>
  <si>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</si>
  <si>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</si>
  <si>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</si>
  <si>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</si>
  <si>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</si>
  <si>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</si>
  <si>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</si>
  <si>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</si>
  <si>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</si>
  <si>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</si>
  <si>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</si>
  <si>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</si>
  <si>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</si>
  <si>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</si>
  <si>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</si>
  <si>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</si>
  <si>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</si>
  <si>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</si>
  <si>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</si>
  <si>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</si>
  <si>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</si>
  <si>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</si>
  <si>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</si>
  <si>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</si>
  <si>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</si>
  <si>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</si>
  <si>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</si>
  <si>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</si>
  <si>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</si>
  <si>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</si>
  <si>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</si>
  <si>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</si>
  <si>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</si>
  <si>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</si>
  <si>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</si>
  <si>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</si>
  <si>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</si>
  <si>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</si>
  <si>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</si>
  <si>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</si>
  <si>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</si>
  <si>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</si>
  <si>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</si>
  <si>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</si>
  <si>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</si>
  <si>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</si>
  <si>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</si>
  <si>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</si>
  <si>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</si>
  <si>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</si>
  <si>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</si>
  <si>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</si>
  <si>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</si>
  <si>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</si>
  <si>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</si>
  <si>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</si>
  <si>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</si>
  <si>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</si>
  <si>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</si>
  <si>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</si>
  <si>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</si>
  <si>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</si>
  <si>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</si>
  <si>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</si>
  <si>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</si>
  <si>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</si>
  <si>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</si>
  <si>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</si>
  <si>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</si>
  <si>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</si>
  <si>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</si>
  <si>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</si>
  <si>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</si>
  <si>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</si>
  <si>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</si>
  <si>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</si>
  <si>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</si>
  <si>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</si>
  <si>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</si>
  <si>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</si>
  <si>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</si>
  <si>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</si>
  <si>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</si>
  <si>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</si>
  <si>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</si>
  <si>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</si>
  <si>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</si>
  <si>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</si>
  <si>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</si>
  <si>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</si>
  <si>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</si>
  <si>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</si>
  <si>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</si>
  <si>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</si>
  <si>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</si>
  <si>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</si>
  <si>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</si>
  <si>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</si>
  <si>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</si>
  <si>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</si>
  <si>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</si>
  <si>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</si>
  <si>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</si>
  <si>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</si>
  <si>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</si>
  <si>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</si>
  <si>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</si>
  <si>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</si>
  <si>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</si>
  <si>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</si>
  <si>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</si>
  <si>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</si>
  <si>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</si>
  <si>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</si>
  <si>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</si>
  <si>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</si>
  <si>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</si>
  <si>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</si>
  <si>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</si>
  <si>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</si>
  <si>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</si>
  <si>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</si>
  <si>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</si>
  <si>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</si>
  <si>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</si>
  <si>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</si>
  <si>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</si>
  <si>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</si>
  <si>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</si>
  <si>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</si>
  <si>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</si>
  <si>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</si>
  <si>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</si>
  <si>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</si>
  <si>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</si>
  <si>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</si>
  <si>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</si>
  <si>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</si>
  <si>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</si>
  <si>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</si>
  <si>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</si>
  <si>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</si>
  <si>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</si>
  <si>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</si>
  <si>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</si>
  <si>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</si>
  <si>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</si>
  <si>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</si>
  <si>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</si>
  <si>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</si>
  <si>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</si>
  <si>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</si>
  <si>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</si>
  <si>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</si>
  <si>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</si>
  <si>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</si>
  <si>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</si>
  <si>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</si>
  <si>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</si>
  <si>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</si>
  <si>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</si>
  <si>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</si>
  <si>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</si>
  <si>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</si>
  <si>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</si>
  <si>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</si>
  <si>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</si>
  <si>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</si>
  <si>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</si>
  <si>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</si>
  <si>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</si>
  <si>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</si>
  <si>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</si>
  <si>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</si>
  <si>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</si>
  <si>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</si>
  <si>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</si>
  <si>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</si>
  <si>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</si>
  <si>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</si>
  <si>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</si>
  <si>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</si>
  <si>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</si>
  <si>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</si>
  <si>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</si>
  <si>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</si>
  <si>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</si>
  <si>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</si>
  <si>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</si>
  <si>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</si>
  <si>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</si>
  <si>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</si>
  <si>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</si>
  <si>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</si>
  <si>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</si>
  <si>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</si>
  <si>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</si>
  <si>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</si>
  <si>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</si>
  <si>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</si>
  <si>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</si>
  <si>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</si>
  <si>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</si>
  <si>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</si>
  <si>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</si>
  <si>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</si>
  <si>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</si>
  <si>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</si>
  <si>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</si>
  <si>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</si>
  <si>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</si>
  <si>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</si>
  <si>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</si>
  <si>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</si>
  <si>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</si>
  <si>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</si>
  <si>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</si>
  <si>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</si>
  <si>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</si>
  <si>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</si>
  <si>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</si>
  <si>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</si>
  <si>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</si>
  <si>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</si>
  <si>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</si>
  <si>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</si>
  <si>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</si>
  <si>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</si>
  <si>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</si>
  <si>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</si>
  <si>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</si>
  <si>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</si>
  <si>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</si>
  <si>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</si>
  <si>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</si>
  <si>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</si>
  <si>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</si>
  <si>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</si>
  <si>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</si>
  <si>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</si>
  <si>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</si>
  <si>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</si>
  <si>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</si>
  <si>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</si>
  <si>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</si>
  <si>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</si>
  <si>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</si>
  <si>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</si>
  <si>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</si>
  <si>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</si>
  <si>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</si>
  <si>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</si>
  <si>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</si>
  <si>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</si>
  <si>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</si>
  <si>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</si>
  <si>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</si>
  <si>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</si>
  <si>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</si>
  <si>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</si>
  <si>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</si>
  <si>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</si>
  <si>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</si>
  <si>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</si>
  <si>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</si>
  <si>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</si>
  <si>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</si>
  <si>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</si>
  <si>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</si>
  <si>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</si>
  <si>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</si>
  <si>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</si>
  <si>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</si>
  <si>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</si>
  <si>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</si>
  <si>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</si>
  <si>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</si>
  <si>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</si>
  <si>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</si>
  <si>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</si>
  <si>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</si>
  <si>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</si>
  <si>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</si>
  <si>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</si>
  <si>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</si>
  <si>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</si>
  <si>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</si>
  <si>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</si>
  <si>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</si>
  <si>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</si>
  <si>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</si>
  <si>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</si>
  <si>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</si>
  <si>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</si>
  <si>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</si>
  <si>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</si>
  <si>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</si>
  <si>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</si>
  <si>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</si>
  <si>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</si>
  <si>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</si>
  <si>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</si>
  <si>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</si>
  <si>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</si>
  <si>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</si>
  <si>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</si>
  <si>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</si>
  <si>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</si>
  <si>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</si>
  <si>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</si>
  <si>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</si>
  <si>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</si>
  <si>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</si>
  <si>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</si>
  <si>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</si>
  <si>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</si>
  <si>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</si>
  <si>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</si>
  <si>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</si>
  <si>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</si>
  <si>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</si>
  <si>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</si>
  <si>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</si>
  <si>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</si>
  <si>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</si>
  <si>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</si>
  <si>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</si>
  <si>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</si>
  <si>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</si>
  <si>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</si>
  <si>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</si>
  <si>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</si>
  <si>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</si>
  <si>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</si>
  <si>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</si>
  <si>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</si>
  <si>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</si>
  <si>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</si>
  <si>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</si>
  <si>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</si>
  <si>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</si>
  <si>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</si>
  <si>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</si>
  <si>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</si>
  <si>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</si>
  <si>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</si>
  <si>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</si>
  <si>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</si>
  <si>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</si>
  <si>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</si>
  <si>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</si>
  <si>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</si>
  <si>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</si>
  <si>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</si>
  <si>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</si>
  <si>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</si>
  <si>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</si>
  <si>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</si>
  <si>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</si>
  <si>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</si>
  <si>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</si>
  <si>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</si>
  <si>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</si>
  <si>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</si>
  <si>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</si>
  <si>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</si>
  <si>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</si>
  <si>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</si>
  <si>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</si>
  <si>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</si>
  <si>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</si>
  <si>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</si>
  <si>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</si>
  <si>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</si>
  <si>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</si>
  <si>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</si>
  <si>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</si>
  <si>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</si>
  <si>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</si>
  <si>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</si>
  <si>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</si>
  <si>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</si>
  <si>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</si>
  <si>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</si>
  <si>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</si>
  <si>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</si>
  <si>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</si>
  <si>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</si>
  <si>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</si>
  <si>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</si>
  <si>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</si>
  <si>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</si>
  <si>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</si>
  <si>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</si>
  <si>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</si>
  <si>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</si>
  <si>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</si>
  <si>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</si>
  <si>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</si>
  <si>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</si>
  <si>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</si>
  <si>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</si>
  <si>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</si>
  <si>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</si>
  <si>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</si>
  <si>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</si>
  <si>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</si>
  <si>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</si>
  <si>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</si>
  <si>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</si>
  <si>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</si>
  <si>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</si>
  <si>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</si>
  <si>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</si>
  <si>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</si>
  <si>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</si>
  <si>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</si>
  <si>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</si>
  <si>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</si>
  <si>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</si>
  <si>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</si>
  <si>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</si>
  <si>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</si>
  <si>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</si>
  <si>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</si>
  <si>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</si>
  <si>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</si>
  <si>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</si>
  <si>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</si>
  <si>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</si>
  <si>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</si>
  <si>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</si>
  <si>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</si>
  <si>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</si>
  <si>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</si>
  <si>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</si>
  <si>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</si>
  <si>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</si>
  <si>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</si>
  <si>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</si>
  <si>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</si>
  <si>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</si>
  <si>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</si>
  <si>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</si>
  <si>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</si>
  <si>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</si>
  <si>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</si>
  <si>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</si>
  <si>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</si>
  <si>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</si>
  <si>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</si>
  <si>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</si>
  <si>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</si>
  <si>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</si>
  <si>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</si>
  <si>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</si>
  <si>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</si>
  <si>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</si>
  <si>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</si>
  <si>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</si>
  <si>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</si>
  <si>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</si>
  <si>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</si>
  <si>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</si>
  <si>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</si>
  <si>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</si>
  <si>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</si>
  <si>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</si>
  <si>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</si>
  <si>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</si>
  <si>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</si>
  <si>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</si>
  <si>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</si>
  <si>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</si>
  <si>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</si>
  <si>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</si>
  <si>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</si>
  <si>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</si>
  <si>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</si>
  <si>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</si>
  <si>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</si>
  <si>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</si>
  <si>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</si>
  <si>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</si>
  <si>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</si>
  <si>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</si>
  <si>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</si>
  <si>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</si>
  <si>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</si>
  <si>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</si>
  <si>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</si>
  <si>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</si>
  <si>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</si>
  <si>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</si>
  <si>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</si>
  <si>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</si>
  <si>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</si>
  <si>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</si>
  <si>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</si>
  <si>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</si>
  <si>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</si>
  <si>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</si>
  <si>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</si>
  <si>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</si>
  <si>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</si>
  <si>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</si>
  <si>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</si>
  <si>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</si>
  <si>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</si>
  <si>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</si>
  <si>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</si>
  <si>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</si>
  <si>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</si>
  <si>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</si>
  <si>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</si>
  <si>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</si>
  <si>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</si>
  <si>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</si>
  <si>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</si>
  <si>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</si>
  <si>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</si>
  <si>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</si>
  <si>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</si>
  <si>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</si>
  <si>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</si>
  <si>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</si>
  <si>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</si>
  <si>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</si>
  <si>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</si>
  <si>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</si>
  <si>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</si>
  <si>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</si>
  <si>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</si>
  <si>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</si>
  <si>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</si>
  <si>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</si>
  <si>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</si>
  <si>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</si>
  <si>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</si>
  <si>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</si>
  <si>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</si>
  <si>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</si>
  <si>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</si>
  <si>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</si>
  <si>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</si>
  <si>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</si>
  <si>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</si>
  <si>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</si>
  <si>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</si>
  <si>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</si>
  <si>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</si>
  <si>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</si>
  <si>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</si>
  <si>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</si>
  <si>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</si>
  <si>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</si>
  <si>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</si>
  <si>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</si>
  <si>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</si>
  <si>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</si>
  <si>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</si>
  <si>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</si>
  <si>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</si>
  <si>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</si>
  <si>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</si>
  <si>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</si>
  <si>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</si>
  <si>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</si>
  <si>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</si>
  <si>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</si>
  <si>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</si>
  <si>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</si>
  <si>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</si>
  <si>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</si>
  <si>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</si>
  <si>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</si>
  <si>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</si>
  <si>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</si>
  <si>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</si>
  <si>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</si>
  <si>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</si>
  <si>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</si>
  <si>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</si>
  <si>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</si>
  <si>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</si>
  <si>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</si>
  <si>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</si>
  <si>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</si>
  <si>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</si>
  <si>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</si>
  <si>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</si>
  <si>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</si>
  <si>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</si>
  <si>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</si>
  <si>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</si>
  <si>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</si>
  <si>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</si>
  <si>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</si>
  <si>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</si>
  <si>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</si>
  <si>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</si>
  <si>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</si>
  <si>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</si>
  <si>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</si>
  <si>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</si>
  <si>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</si>
  <si>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</si>
  <si>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</si>
  <si>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</si>
  <si>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</si>
  <si>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</si>
  <si>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</si>
  <si>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</si>
  <si>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</si>
  <si>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</si>
  <si>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</si>
  <si>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</si>
  <si>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</si>
  <si>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</si>
  <si>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</si>
  <si>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</si>
  <si>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</si>
  <si>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</si>
  <si>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</si>
  <si>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</si>
  <si>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</si>
  <si>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</si>
  <si>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</si>
  <si>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</si>
  <si>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</si>
  <si>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</si>
  <si>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</si>
  <si>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</si>
  <si>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</si>
  <si>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</si>
  <si>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</si>
  <si>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</si>
  <si>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</si>
  <si>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</si>
  <si>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</si>
  <si>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</si>
  <si>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</si>
  <si>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</si>
  <si>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</si>
  <si>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</si>
  <si>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</si>
  <si>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</si>
  <si>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</si>
  <si>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</si>
  <si>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</si>
  <si>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</si>
  <si>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</si>
  <si>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</si>
  <si>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</si>
  <si>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</si>
  <si>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</si>
  <si>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</si>
  <si>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</si>
  <si>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</si>
  <si>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</si>
  <si>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</si>
  <si>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</si>
  <si>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</si>
  <si>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</si>
  <si>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</si>
  <si>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</si>
  <si>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</si>
  <si>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</si>
  <si>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</si>
  <si>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</si>
  <si>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</si>
  <si>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</si>
  <si>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</si>
  <si>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</si>
  <si>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</si>
  <si>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</si>
  <si>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</si>
  <si>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</si>
  <si>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</si>
  <si>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</si>
  <si>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</si>
  <si>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</si>
  <si>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</si>
  <si>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</si>
  <si>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</si>
  <si>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</si>
  <si>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</si>
  <si>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</si>
  <si>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</si>
  <si>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</si>
  <si>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</si>
  <si>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</si>
  <si>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</si>
  <si>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</si>
  <si>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</si>
  <si>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</si>
  <si>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</si>
  <si>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</si>
  <si>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</si>
  <si>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</si>
  <si>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</si>
  <si>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</si>
  <si>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</si>
  <si>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</si>
  <si>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</si>
  <si>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</si>
  <si>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</si>
  <si>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</si>
  <si>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</si>
  <si>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</si>
  <si>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</si>
  <si>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</si>
  <si>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</si>
  <si>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</si>
  <si>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</si>
  <si>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</si>
  <si>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</si>
  <si>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</si>
  <si>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</si>
  <si>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</si>
  <si>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</si>
  <si>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</si>
  <si>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</si>
  <si>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</si>
  <si>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</si>
  <si>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</si>
  <si>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</si>
  <si>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</si>
  <si>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</si>
  <si>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</si>
  <si>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</si>
  <si>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</si>
  <si>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</si>
  <si>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</si>
  <si>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</si>
  <si>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</si>
  <si>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</si>
  <si>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</si>
  <si>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</si>
  <si>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</si>
  <si>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</si>
  <si>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</si>
  <si>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</si>
  <si>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Moreta, Christian Aury</t>
  </si>
  <si>
    <t>3335905172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</si>
  <si>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</si>
  <si>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</si>
  <si>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</si>
  <si>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</si>
  <si>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</si>
  <si>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</si>
  <si>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</si>
  <si>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</si>
  <si>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3335905628</t>
  </si>
  <si>
    <t>3335905622</t>
  </si>
  <si>
    <t>3335906134</t>
  </si>
  <si>
    <t>3335905900</t>
  </si>
  <si>
    <t>3335905816</t>
  </si>
  <si>
    <t>3335905655</t>
  </si>
  <si>
    <t>3335905641</t>
  </si>
  <si>
    <t>3335905639</t>
  </si>
  <si>
    <t>Hold</t>
  </si>
  <si>
    <t>INHIBIDO</t>
  </si>
  <si>
    <t>3335907315</t>
  </si>
  <si>
    <t>3335907314</t>
  </si>
  <si>
    <t>3335907309</t>
  </si>
  <si>
    <t>3335907305</t>
  </si>
  <si>
    <t>3335907304</t>
  </si>
  <si>
    <t>3335907301</t>
  </si>
  <si>
    <t>3335907299</t>
  </si>
  <si>
    <t>3335907296</t>
  </si>
  <si>
    <t>3335907294</t>
  </si>
  <si>
    <t>3335907293</t>
  </si>
  <si>
    <t>3335907292</t>
  </si>
  <si>
    <t>3335907289</t>
  </si>
  <si>
    <t>3335907287</t>
  </si>
  <si>
    <t>3335907279</t>
  </si>
  <si>
    <t>3335907277</t>
  </si>
  <si>
    <t>3335907272</t>
  </si>
  <si>
    <t>3335907268</t>
  </si>
  <si>
    <t>3335907258</t>
  </si>
  <si>
    <t>3335907255</t>
  </si>
  <si>
    <t>3335907252</t>
  </si>
  <si>
    <t>3335907239</t>
  </si>
  <si>
    <t>3335907167</t>
  </si>
  <si>
    <t>3335907160</t>
  </si>
  <si>
    <t>3335907154</t>
  </si>
  <si>
    <t>3335907147</t>
  </si>
  <si>
    <t>3335907125</t>
  </si>
  <si>
    <t>3335907114</t>
  </si>
  <si>
    <t>3335907100</t>
  </si>
  <si>
    <t>3335907051</t>
  </si>
  <si>
    <t>3335906969</t>
  </si>
  <si>
    <t>3335906959</t>
  </si>
  <si>
    <t>3335906957</t>
  </si>
  <si>
    <t>3335906932</t>
  </si>
  <si>
    <t>3335906874</t>
  </si>
  <si>
    <t>3335906862</t>
  </si>
  <si>
    <t>3335906771</t>
  </si>
  <si>
    <t>3335906763</t>
  </si>
  <si>
    <t>3335906669</t>
  </si>
  <si>
    <t>3335907248</t>
  </si>
  <si>
    <t>INHIBIDO - REINICIO</t>
  </si>
  <si>
    <t>Doñe Ramirez, Luis Manuel</t>
  </si>
  <si>
    <t>REINICIO EXITOSO</t>
  </si>
  <si>
    <t>2 Gavetas Vacías + 1 Fallando</t>
  </si>
  <si>
    <t>3335907357</t>
  </si>
  <si>
    <t>3335907356</t>
  </si>
  <si>
    <t>3335907354</t>
  </si>
  <si>
    <t>3335907353</t>
  </si>
  <si>
    <t>3335907352</t>
  </si>
  <si>
    <t>3335907351</t>
  </si>
  <si>
    <t>3335907350</t>
  </si>
  <si>
    <t>3335907349</t>
  </si>
  <si>
    <t>3335907347</t>
  </si>
  <si>
    <t>3335907345</t>
  </si>
  <si>
    <t>3335907344</t>
  </si>
  <si>
    <t>3335907343</t>
  </si>
  <si>
    <t>3335907342</t>
  </si>
  <si>
    <t>3335907332</t>
  </si>
  <si>
    <t>3335907331</t>
  </si>
  <si>
    <t>3335907321</t>
  </si>
  <si>
    <t>02 Junio de 2021</t>
  </si>
  <si>
    <t>3335907371</t>
  </si>
  <si>
    <t>3335907370</t>
  </si>
  <si>
    <t>3335907369</t>
  </si>
  <si>
    <t>3335907368</t>
  </si>
  <si>
    <t>3335907367</t>
  </si>
  <si>
    <t>3335907366</t>
  </si>
  <si>
    <t>3335907365</t>
  </si>
  <si>
    <t>3335907364</t>
  </si>
  <si>
    <t>3335907363</t>
  </si>
  <si>
    <t>3335907424</t>
  </si>
  <si>
    <t>3335907384</t>
  </si>
  <si>
    <t>3335907383</t>
  </si>
  <si>
    <t>3335907378</t>
  </si>
  <si>
    <t>3335907372</t>
  </si>
  <si>
    <t>3335907967</t>
  </si>
  <si>
    <t>3335907958</t>
  </si>
  <si>
    <t>3335907838</t>
  </si>
  <si>
    <t>3335907826</t>
  </si>
  <si>
    <t>3335907814</t>
  </si>
  <si>
    <t>3335907789</t>
  </si>
  <si>
    <t>3335907785</t>
  </si>
  <si>
    <t>3335907780</t>
  </si>
  <si>
    <t>3335907769</t>
  </si>
  <si>
    <t>3335907757</t>
  </si>
  <si>
    <t>3335907749</t>
  </si>
  <si>
    <t>3335907743</t>
  </si>
  <si>
    <t xml:space="preserve">GAVETAS VACIAS + GAVETAS FALLANDO </t>
  </si>
  <si>
    <t xml:space="preserve">De Leon Morillo, Nelson </t>
  </si>
  <si>
    <t>3335908402</t>
  </si>
  <si>
    <t>3335908401</t>
  </si>
  <si>
    <t>3335908363</t>
  </si>
  <si>
    <t>3335908344</t>
  </si>
  <si>
    <t>3335908340</t>
  </si>
  <si>
    <t>3335908337</t>
  </si>
  <si>
    <t>3335908332</t>
  </si>
  <si>
    <t>3335908322</t>
  </si>
  <si>
    <t>3335908311</t>
  </si>
  <si>
    <t>3335908293</t>
  </si>
  <si>
    <t>3335908219</t>
  </si>
  <si>
    <t>3335908209</t>
  </si>
  <si>
    <t>3335908207</t>
  </si>
  <si>
    <t>3335908205</t>
  </si>
  <si>
    <t>3335908204</t>
  </si>
  <si>
    <t>3335908198</t>
  </si>
  <si>
    <t>3335908190</t>
  </si>
  <si>
    <t>3335908170</t>
  </si>
  <si>
    <t>3335908166</t>
  </si>
  <si>
    <t>3335908163</t>
  </si>
  <si>
    <t>3335908133</t>
  </si>
  <si>
    <t>3335908121</t>
  </si>
  <si>
    <t>3335908113</t>
  </si>
  <si>
    <t>3335908080</t>
  </si>
  <si>
    <t>3335908053</t>
  </si>
  <si>
    <t xml:space="preserve">Gil Carrera, Santiago </t>
  </si>
  <si>
    <t>3335908533</t>
  </si>
  <si>
    <t>3335908412</t>
  </si>
  <si>
    <t>3335908270</t>
  </si>
  <si>
    <t>3335908249</t>
  </si>
  <si>
    <t>FUERA DE SERVICIO</t>
  </si>
  <si>
    <t>Peguero Solano, Victor Manuel</t>
  </si>
  <si>
    <t>De La Cruz Marcelo, Mawel Andres</t>
  </si>
  <si>
    <t>CARGA EXITOSA</t>
  </si>
  <si>
    <t>3335908739</t>
  </si>
  <si>
    <t>3335908735</t>
  </si>
  <si>
    <t>3335908719</t>
  </si>
  <si>
    <t>3335908716</t>
  </si>
  <si>
    <t>3335908715</t>
  </si>
  <si>
    <t>3335908714</t>
  </si>
  <si>
    <t>3335908713</t>
  </si>
  <si>
    <t>3335908701</t>
  </si>
  <si>
    <t>3335908700</t>
  </si>
  <si>
    <t>3335908657</t>
  </si>
  <si>
    <t>3335908649</t>
  </si>
  <si>
    <t>3335908648</t>
  </si>
  <si>
    <t>3335908646</t>
  </si>
  <si>
    <t>3335908639</t>
  </si>
  <si>
    <t>3335908619</t>
  </si>
  <si>
    <t>3335908546</t>
  </si>
  <si>
    <t>3335908529</t>
  </si>
  <si>
    <t>Triinet</t>
  </si>
  <si>
    <t>3335908524</t>
  </si>
  <si>
    <t>3335908520</t>
  </si>
  <si>
    <t>3335908504</t>
  </si>
  <si>
    <t>In Progress</t>
  </si>
  <si>
    <t xml:space="preserve">Perez Almonte, Franklin </t>
  </si>
  <si>
    <t xml:space="preserve">Blanco Garcia, Yovanny </t>
  </si>
  <si>
    <t>3335908746</t>
  </si>
  <si>
    <t>3335908745</t>
  </si>
  <si>
    <t>3335908744</t>
  </si>
  <si>
    <t>3335908743</t>
  </si>
  <si>
    <t>3335908742</t>
  </si>
  <si>
    <t>3335908741</t>
  </si>
  <si>
    <t>3335908740</t>
  </si>
  <si>
    <t>ENVIO DE CARGA</t>
  </si>
  <si>
    <t>Cuevas Peralta, Ivan Hanell</t>
  </si>
  <si>
    <t>LECTOR - REINICIO</t>
  </si>
  <si>
    <t>REINICIO EXITOSA</t>
  </si>
  <si>
    <t>3335908648 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</si>
</sst>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4"/>
      <tableStyleElement type="headerRow" dxfId="443"/>
      <tableStyleElement type="totalRow" dxfId="442"/>
      <tableStyleElement type="firstColumn" dxfId="441"/>
      <tableStyleElement type="lastColumn" dxfId="440"/>
      <tableStyleElement type="firstRowStripe" dxfId="439"/>
      <tableStyleElement type="firstColumnStripe" dxfId="4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95"/>
  <sheetViews>
    <sheetView tabSelected="1" zoomScale="70" zoomScaleNormal="70" workbookViewId="0">
      <pane ySplit="4" topLeftCell="A5" activePane="bottomLeft" state="frozen"/>
      <selection pane="bottomLeft" activeCell="L11" sqref="L11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hidden="1" customWidth="1"/>
    <col min="7" max="7" width="62.42578125" style="45" hidden="1" customWidth="1"/>
    <col min="8" max="11" width="5.85546875" style="45" hidden="1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2640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4">
        <v>3335906532</v>
      </c>
      <c r="C5" s="133">
        <v>44348.507824074077</v>
      </c>
      <c r="D5" s="133" t="s">
        <v>2180</v>
      </c>
      <c r="E5" s="121">
        <v>35</v>
      </c>
      <c r="F5" s="131" t="str">
        <f>VLOOKUP(E5,VIP!$A$2:$O13655,2,0)</f>
        <v>DRBR035</v>
      </c>
      <c r="G5" s="131" t="str">
        <f>VLOOKUP(E5,'LISTADO ATM'!$A$2:$B$897,2,0)</f>
        <v xml:space="preserve">ATM Dirección General de Aduanas I </v>
      </c>
      <c r="H5" s="131" t="str">
        <f>VLOOKUP(E5,VIP!$A$2:$O18518,7,FALSE)</f>
        <v>Si</v>
      </c>
      <c r="I5" s="131" t="str">
        <f>VLOOKUP(E5,VIP!$A$2:$O10483,8,FALSE)</f>
        <v>Si</v>
      </c>
      <c r="J5" s="131" t="str">
        <f>VLOOKUP(E5,VIP!$A$2:$O10433,8,FALSE)</f>
        <v>Si</v>
      </c>
      <c r="K5" s="131" t="str">
        <f>VLOOKUP(E5,VIP!$A$2:$O14007,6,0)</f>
        <v>NO</v>
      </c>
      <c r="L5" s="122" t="s">
        <v>2219</v>
      </c>
      <c r="M5" s="145" t="s">
        <v>2557</v>
      </c>
      <c r="N5" s="147" t="s">
        <v>2558</v>
      </c>
      <c r="O5" s="131" t="s">
        <v>2455</v>
      </c>
      <c r="P5" s="131"/>
      <c r="Q5" s="146">
        <v>44349.424722222226</v>
      </c>
    </row>
    <row r="6" spans="1:17" s="93" customFormat="1" ht="18" x14ac:dyDescent="0.25">
      <c r="A6" s="131" t="str">
        <f>VLOOKUP(E6,'LISTADO ATM'!$A$2:$C$898,3,0)</f>
        <v>NORTE</v>
      </c>
      <c r="B6" s="124" t="s">
        <v>2582</v>
      </c>
      <c r="C6" s="133">
        <v>44348.779814814814</v>
      </c>
      <c r="D6" s="133" t="s">
        <v>2181</v>
      </c>
      <c r="E6" s="121">
        <v>144</v>
      </c>
      <c r="F6" s="131" t="str">
        <f>VLOOKUP(E6,VIP!$A$2:$O13648,2,0)</f>
        <v>DRBR144</v>
      </c>
      <c r="G6" s="131" t="str">
        <f>VLOOKUP(E6,'LISTADO ATM'!$A$2:$B$897,2,0)</f>
        <v xml:space="preserve">ATM Oficina Villa Altagracia </v>
      </c>
      <c r="H6" s="131" t="str">
        <f>VLOOKUP(E6,VIP!$A$2:$O18511,7,FALSE)</f>
        <v>Si</v>
      </c>
      <c r="I6" s="131" t="str">
        <f>VLOOKUP(E6,VIP!$A$2:$O10476,8,FALSE)</f>
        <v>Si</v>
      </c>
      <c r="J6" s="131" t="str">
        <f>VLOOKUP(E6,VIP!$A$2:$O10426,8,FALSE)</f>
        <v>Si</v>
      </c>
      <c r="K6" s="131" t="str">
        <f>VLOOKUP(E6,VIP!$A$2:$O14000,6,0)</f>
        <v>SI</v>
      </c>
      <c r="L6" s="122" t="s">
        <v>2219</v>
      </c>
      <c r="M6" s="147" t="s">
        <v>2557</v>
      </c>
      <c r="N6" s="147" t="s">
        <v>2558</v>
      </c>
      <c r="O6" s="131" t="s">
        <v>2549</v>
      </c>
      <c r="P6" s="131"/>
      <c r="Q6" s="146">
        <v>44349.509571759256</v>
      </c>
    </row>
    <row r="7" spans="1:17" s="93" customFormat="1" ht="18" x14ac:dyDescent="0.25">
      <c r="A7" s="131" t="str">
        <f>VLOOKUP(E7,'LISTADO ATM'!$A$2:$C$898,3,0)</f>
        <v>DISTRITO NACIONAL</v>
      </c>
      <c r="B7" s="124" t="s">
        <v>2598</v>
      </c>
      <c r="C7" s="133">
        <v>44348.738032407404</v>
      </c>
      <c r="D7" s="133" t="s">
        <v>2180</v>
      </c>
      <c r="E7" s="121">
        <v>623</v>
      </c>
      <c r="F7" s="131" t="str">
        <f>VLOOKUP(E7,VIP!$A$2:$O13665,2,0)</f>
        <v>DRBR623</v>
      </c>
      <c r="G7" s="131" t="str">
        <f>VLOOKUP(E7,'LISTADO ATM'!$A$2:$B$897,2,0)</f>
        <v xml:space="preserve">ATM Operaciones Especiales (Manoguayabo) </v>
      </c>
      <c r="H7" s="131" t="str">
        <f>VLOOKUP(E7,VIP!$A$2:$O18528,7,FALSE)</f>
        <v>Si</v>
      </c>
      <c r="I7" s="131" t="str">
        <f>VLOOKUP(E7,VIP!$A$2:$O10493,8,FALSE)</f>
        <v>Si</v>
      </c>
      <c r="J7" s="131" t="str">
        <f>VLOOKUP(E7,VIP!$A$2:$O10443,8,FALSE)</f>
        <v>Si</v>
      </c>
      <c r="K7" s="131" t="str">
        <f>VLOOKUP(E7,VIP!$A$2:$O14017,6,0)</f>
        <v>No</v>
      </c>
      <c r="L7" s="122" t="s">
        <v>2219</v>
      </c>
      <c r="M7" s="147" t="s">
        <v>2557</v>
      </c>
      <c r="N7" s="147" t="s">
        <v>2558</v>
      </c>
      <c r="O7" s="131" t="s">
        <v>2455</v>
      </c>
      <c r="P7" s="131"/>
      <c r="Q7" s="146">
        <v>44349.443888888891</v>
      </c>
    </row>
    <row r="8" spans="1:17" s="93" customFormat="1" ht="18" x14ac:dyDescent="0.25">
      <c r="A8" s="131" t="str">
        <f>VLOOKUP(E8,'LISTADO ATM'!$A$2:$C$898,3,0)</f>
        <v>NORTE</v>
      </c>
      <c r="B8" s="124" t="s">
        <v>2578</v>
      </c>
      <c r="C8" s="133">
        <v>44348.30872685185</v>
      </c>
      <c r="D8" s="133" t="s">
        <v>2181</v>
      </c>
      <c r="E8" s="121">
        <v>737</v>
      </c>
      <c r="F8" s="131" t="str">
        <f>VLOOKUP(E8,VIP!$A$2:$O13635,2,0)</f>
        <v>DRBR281</v>
      </c>
      <c r="G8" s="131" t="str">
        <f>VLOOKUP(E8,'LISTADO ATM'!$A$2:$B$897,2,0)</f>
        <v xml:space="preserve">ATM UNP Cabarete (Puerto Plata) </v>
      </c>
      <c r="H8" s="131" t="str">
        <f>VLOOKUP(E8,VIP!$A$2:$O18498,7,FALSE)</f>
        <v>Si</v>
      </c>
      <c r="I8" s="131" t="str">
        <f>VLOOKUP(E8,VIP!$A$2:$O10463,8,FALSE)</f>
        <v>Si</v>
      </c>
      <c r="J8" s="131" t="str">
        <f>VLOOKUP(E8,VIP!$A$2:$O10413,8,FALSE)</f>
        <v>Si</v>
      </c>
      <c r="K8" s="131" t="str">
        <f>VLOOKUP(E8,VIP!$A$2:$O13987,6,0)</f>
        <v>NO</v>
      </c>
      <c r="L8" s="122" t="s">
        <v>2219</v>
      </c>
      <c r="M8" s="147" t="s">
        <v>2557</v>
      </c>
      <c r="N8" s="147" t="s">
        <v>2558</v>
      </c>
      <c r="O8" s="131" t="s">
        <v>2549</v>
      </c>
      <c r="P8" s="131"/>
      <c r="Q8" s="146">
        <v>44349.765219907407</v>
      </c>
    </row>
    <row r="9" spans="1:17" s="93" customFormat="1" ht="18" x14ac:dyDescent="0.25">
      <c r="A9" s="131" t="str">
        <f>VLOOKUP(E9,'LISTADO ATM'!$A$2:$C$898,3,0)</f>
        <v>NORTE</v>
      </c>
      <c r="B9" s="124" t="s">
        <v>2686</v>
      </c>
      <c r="C9" s="133">
        <v>44349.506585648145</v>
      </c>
      <c r="D9" s="133" t="s">
        <v>2181</v>
      </c>
      <c r="E9" s="124">
        <v>737</v>
      </c>
      <c r="F9" s="131" t="str">
        <f>VLOOKUP(E9,VIP!$A$2:$O13669,2,0)</f>
        <v>DRBR281</v>
      </c>
      <c r="G9" s="131" t="str">
        <f>VLOOKUP(E9,'LISTADO ATM'!$A$2:$B$897,2,0)</f>
        <v xml:space="preserve">ATM UNP Cabarete (Puerto Plata) </v>
      </c>
      <c r="H9" s="131" t="str">
        <f>VLOOKUP(E9,VIP!$A$2:$O18532,7,FALSE)</f>
        <v>Si</v>
      </c>
      <c r="I9" s="131" t="str">
        <f>VLOOKUP(E9,VIP!$A$2:$O10497,8,FALSE)</f>
        <v>Si</v>
      </c>
      <c r="J9" s="131" t="str">
        <f>VLOOKUP(E9,VIP!$A$2:$O10447,8,FALSE)</f>
        <v>Si</v>
      </c>
      <c r="K9" s="131" t="str">
        <f>VLOOKUP(E9,VIP!$A$2:$O14021,6,0)</f>
        <v>NO</v>
      </c>
      <c r="L9" s="122" t="s">
        <v>2219</v>
      </c>
      <c r="M9" s="147" t="s">
        <v>2557</v>
      </c>
      <c r="N9" s="147" t="s">
        <v>2558</v>
      </c>
      <c r="O9" s="131" t="s">
        <v>2694</v>
      </c>
      <c r="P9" s="131"/>
      <c r="Q9" s="146">
        <v>44349.765219907407</v>
      </c>
    </row>
    <row r="10" spans="1:17" s="93" customFormat="1" ht="18" x14ac:dyDescent="0.25">
      <c r="A10" s="131" t="str">
        <f>VLOOKUP(E10,'LISTADO ATM'!$A$2:$C$898,3,0)</f>
        <v>NORTE</v>
      </c>
      <c r="B10" s="124" t="s">
        <v>2692</v>
      </c>
      <c r="C10" s="133">
        <v>44349.484965277778</v>
      </c>
      <c r="D10" s="133" t="s">
        <v>2181</v>
      </c>
      <c r="E10" s="121">
        <v>747</v>
      </c>
      <c r="F10" s="131" t="str">
        <f>VLOOKUP(E10,VIP!$A$2:$O13675,2,0)</f>
        <v>DRBR200</v>
      </c>
      <c r="G10" s="131" t="str">
        <f>VLOOKUP(E10,'LISTADO ATM'!$A$2:$B$897,2,0)</f>
        <v xml:space="preserve">ATM Club BR (Santiago) </v>
      </c>
      <c r="H10" s="131" t="str">
        <f>VLOOKUP(E10,VIP!$A$2:$O18538,7,FALSE)</f>
        <v>Si</v>
      </c>
      <c r="I10" s="131" t="str">
        <f>VLOOKUP(E10,VIP!$A$2:$O10503,8,FALSE)</f>
        <v>Si</v>
      </c>
      <c r="J10" s="131" t="str">
        <f>VLOOKUP(E10,VIP!$A$2:$O10453,8,FALSE)</f>
        <v>Si</v>
      </c>
      <c r="K10" s="131" t="str">
        <f>VLOOKUP(E10,VIP!$A$2:$O14027,6,0)</f>
        <v>SI</v>
      </c>
      <c r="L10" s="122" t="s">
        <v>2219</v>
      </c>
      <c r="M10" s="147" t="s">
        <v>2557</v>
      </c>
      <c r="N10" s="147" t="s">
        <v>2558</v>
      </c>
      <c r="O10" s="131" t="s">
        <v>2694</v>
      </c>
      <c r="P10" s="131"/>
      <c r="Q10" s="146">
        <v>44349.765219907407</v>
      </c>
    </row>
    <row r="11" spans="1:17" s="93" customFormat="1" ht="18" x14ac:dyDescent="0.25">
      <c r="A11" s="131" t="str">
        <f>VLOOKUP(E11,'LISTADO ATM'!$A$2:$C$898,3,0)</f>
        <v>DISTRITO NACIONAL</v>
      </c>
      <c r="B11" s="124" t="s">
        <v>2583</v>
      </c>
      <c r="C11" s="133">
        <v>44348.775509259256</v>
      </c>
      <c r="D11" s="133" t="s">
        <v>2180</v>
      </c>
      <c r="E11" s="121">
        <v>34</v>
      </c>
      <c r="F11" s="131" t="str">
        <f>VLOOKUP(E11,VIP!$A$2:$O13649,2,0)</f>
        <v>DRBR034</v>
      </c>
      <c r="G11" s="131" t="str">
        <f>VLOOKUP(E11,'LISTADO ATM'!$A$2:$B$897,2,0)</f>
        <v xml:space="preserve">ATM Plaza de la Salud </v>
      </c>
      <c r="H11" s="131" t="str">
        <f>VLOOKUP(E11,VIP!$A$2:$O18512,7,FALSE)</f>
        <v>Si</v>
      </c>
      <c r="I11" s="131" t="str">
        <f>VLOOKUP(E11,VIP!$A$2:$O10477,8,FALSE)</f>
        <v>Si</v>
      </c>
      <c r="J11" s="131" t="str">
        <f>VLOOKUP(E11,VIP!$A$2:$O10427,8,FALSE)</f>
        <v>Si</v>
      </c>
      <c r="K11" s="131" t="str">
        <f>VLOOKUP(E11,VIP!$A$2:$O14001,6,0)</f>
        <v>NO</v>
      </c>
      <c r="L11" s="122" t="s">
        <v>2219</v>
      </c>
      <c r="M11" s="147" t="s">
        <v>2557</v>
      </c>
      <c r="N11" s="147" t="s">
        <v>2558</v>
      </c>
      <c r="O11" s="131" t="s">
        <v>2455</v>
      </c>
      <c r="P11" s="131"/>
      <c r="Q11" s="146">
        <v>44349.506331018521</v>
      </c>
    </row>
    <row r="12" spans="1:17" s="93" customFormat="1" ht="18" x14ac:dyDescent="0.25">
      <c r="A12" s="131" t="str">
        <f>VLOOKUP(E12,'LISTADO ATM'!$A$2:$C$898,3,0)</f>
        <v>NORTE</v>
      </c>
      <c r="B12" s="124" t="s">
        <v>2599</v>
      </c>
      <c r="C12" s="133">
        <v>44348.736539351848</v>
      </c>
      <c r="D12" s="133" t="s">
        <v>2181</v>
      </c>
      <c r="E12" s="121">
        <v>40</v>
      </c>
      <c r="F12" s="131" t="str">
        <f>VLOOKUP(E12,VIP!$A$2:$O13666,2,0)</f>
        <v>DRBR040</v>
      </c>
      <c r="G12" s="131" t="str">
        <f>VLOOKUP(E12,'LISTADO ATM'!$A$2:$B$897,2,0)</f>
        <v xml:space="preserve">ATM Oficina El Puñal </v>
      </c>
      <c r="H12" s="131" t="str">
        <f>VLOOKUP(E12,VIP!$A$2:$O18529,7,FALSE)</f>
        <v>Si</v>
      </c>
      <c r="I12" s="131" t="str">
        <f>VLOOKUP(E12,VIP!$A$2:$O10494,8,FALSE)</f>
        <v>Si</v>
      </c>
      <c r="J12" s="131" t="str">
        <f>VLOOKUP(E12,VIP!$A$2:$O10444,8,FALSE)</f>
        <v>Si</v>
      </c>
      <c r="K12" s="131" t="str">
        <f>VLOOKUP(E12,VIP!$A$2:$O14018,6,0)</f>
        <v>NO</v>
      </c>
      <c r="L12" s="122" t="s">
        <v>2219</v>
      </c>
      <c r="M12" s="147" t="s">
        <v>2557</v>
      </c>
      <c r="N12" s="132" t="s">
        <v>2453</v>
      </c>
      <c r="O12" s="131" t="s">
        <v>2549</v>
      </c>
      <c r="P12" s="131"/>
      <c r="Q12" s="146">
        <v>44349.765219907407</v>
      </c>
    </row>
    <row r="13" spans="1:17" s="93" customFormat="1" ht="18" x14ac:dyDescent="0.25">
      <c r="A13" s="131" t="str">
        <f>VLOOKUP(E13,'LISTADO ATM'!$A$2:$C$898,3,0)</f>
        <v>NORTE</v>
      </c>
      <c r="B13" s="124" t="s">
        <v>2600</v>
      </c>
      <c r="C13" s="133">
        <v>44348.733842592592</v>
      </c>
      <c r="D13" s="133" t="s">
        <v>2181</v>
      </c>
      <c r="E13" s="121">
        <v>62</v>
      </c>
      <c r="F13" s="131" t="str">
        <f>VLOOKUP(E13,VIP!$A$2:$O13667,2,0)</f>
        <v>DRBR062</v>
      </c>
      <c r="G13" s="131" t="str">
        <f>VLOOKUP(E13,'LISTADO ATM'!$A$2:$B$897,2,0)</f>
        <v xml:space="preserve">ATM Oficina Dajabón </v>
      </c>
      <c r="H13" s="131" t="str">
        <f>VLOOKUP(E13,VIP!$A$2:$O18530,7,FALSE)</f>
        <v>Si</v>
      </c>
      <c r="I13" s="131" t="str">
        <f>VLOOKUP(E13,VIP!$A$2:$O10495,8,FALSE)</f>
        <v>Si</v>
      </c>
      <c r="J13" s="131" t="str">
        <f>VLOOKUP(E13,VIP!$A$2:$O10445,8,FALSE)</f>
        <v>Si</v>
      </c>
      <c r="K13" s="131" t="str">
        <f>VLOOKUP(E13,VIP!$A$2:$O14019,6,0)</f>
        <v>SI</v>
      </c>
      <c r="L13" s="122" t="s">
        <v>2219</v>
      </c>
      <c r="M13" s="147" t="s">
        <v>2557</v>
      </c>
      <c r="N13" s="147" t="s">
        <v>2558</v>
      </c>
      <c r="O13" s="131" t="s">
        <v>2549</v>
      </c>
      <c r="P13" s="131"/>
      <c r="Q13" s="146">
        <v>44349.765219907407</v>
      </c>
    </row>
    <row r="14" spans="1:17" s="93" customFormat="1" ht="18" x14ac:dyDescent="0.25">
      <c r="A14" s="131" t="str">
        <f>VLOOKUP(E14,'LISTADO ATM'!$A$2:$C$898,3,0)</f>
        <v>DISTRITO NACIONAL</v>
      </c>
      <c r="B14" s="124" t="s">
        <v>2650</v>
      </c>
      <c r="C14" s="133">
        <v>44349.330810185187</v>
      </c>
      <c r="D14" s="133" t="s">
        <v>2180</v>
      </c>
      <c r="E14" s="121">
        <v>85</v>
      </c>
      <c r="F14" s="131" t="str">
        <f>VLOOKUP(E14,VIP!$A$2:$O13650,2,0)</f>
        <v>DRBR085</v>
      </c>
      <c r="G14" s="131" t="str">
        <f>VLOOKUP(E14,'LISTADO ATM'!$A$2:$B$897,2,0)</f>
        <v xml:space="preserve">ATM Oficina San Isidro (Fuerza Aérea) </v>
      </c>
      <c r="H14" s="131" t="str">
        <f>VLOOKUP(E14,VIP!$A$2:$O18513,7,FALSE)</f>
        <v>Si</v>
      </c>
      <c r="I14" s="131" t="str">
        <f>VLOOKUP(E14,VIP!$A$2:$O10478,8,FALSE)</f>
        <v>Si</v>
      </c>
      <c r="J14" s="131" t="str">
        <f>VLOOKUP(E14,VIP!$A$2:$O10428,8,FALSE)</f>
        <v>Si</v>
      </c>
      <c r="K14" s="131" t="str">
        <f>VLOOKUP(E14,VIP!$A$2:$O14002,6,0)</f>
        <v>NO</v>
      </c>
      <c r="L14" s="122" t="s">
        <v>2219</v>
      </c>
      <c r="M14" s="147" t="s">
        <v>2557</v>
      </c>
      <c r="N14" s="147" t="s">
        <v>2558</v>
      </c>
      <c r="O14" s="131" t="s">
        <v>2455</v>
      </c>
      <c r="P14" s="131"/>
      <c r="Q14" s="146">
        <v>44349.561759259261</v>
      </c>
    </row>
    <row r="15" spans="1:17" s="93" customFormat="1" ht="18" x14ac:dyDescent="0.25">
      <c r="A15" s="131" t="str">
        <f>VLOOKUP(E15,'LISTADO ATM'!$A$2:$C$898,3,0)</f>
        <v>DISTRITO NACIONAL</v>
      </c>
      <c r="B15" s="124" t="s">
        <v>2574</v>
      </c>
      <c r="C15" s="133">
        <v>44348.379421296297</v>
      </c>
      <c r="D15" s="133" t="s">
        <v>2180</v>
      </c>
      <c r="E15" s="121">
        <v>113</v>
      </c>
      <c r="F15" s="131" t="str">
        <f>VLOOKUP(E15,VIP!$A$2:$O13625,2,0)</f>
        <v>DRBR113</v>
      </c>
      <c r="G15" s="131" t="str">
        <f>VLOOKUP(E15,'LISTADO ATM'!$A$2:$B$897,2,0)</f>
        <v xml:space="preserve">ATM Autoservicio Atalaya del Mar </v>
      </c>
      <c r="H15" s="131" t="str">
        <f>VLOOKUP(E15,VIP!$A$2:$O18488,7,FALSE)</f>
        <v>Si</v>
      </c>
      <c r="I15" s="131" t="str">
        <f>VLOOKUP(E15,VIP!$A$2:$O10453,8,FALSE)</f>
        <v>No</v>
      </c>
      <c r="J15" s="131" t="str">
        <f>VLOOKUP(E15,VIP!$A$2:$O10403,8,FALSE)</f>
        <v>No</v>
      </c>
      <c r="K15" s="131" t="str">
        <f>VLOOKUP(E15,VIP!$A$2:$O13977,6,0)</f>
        <v>NO</v>
      </c>
      <c r="L15" s="122" t="s">
        <v>2219</v>
      </c>
      <c r="M15" s="147" t="s">
        <v>2557</v>
      </c>
      <c r="N15" s="147" t="s">
        <v>2558</v>
      </c>
      <c r="O15" s="131" t="s">
        <v>2455</v>
      </c>
      <c r="P15" s="131"/>
      <c r="Q15" s="146">
        <v>44349.765219907407</v>
      </c>
    </row>
    <row r="16" spans="1:17" s="93" customFormat="1" ht="18" x14ac:dyDescent="0.25">
      <c r="A16" s="131" t="str">
        <f>VLOOKUP(E16,'LISTADO ATM'!$A$2:$C$898,3,0)</f>
        <v>SUR</v>
      </c>
      <c r="B16" s="124" t="s">
        <v>2647</v>
      </c>
      <c r="C16" s="133">
        <v>44349.055509259262</v>
      </c>
      <c r="D16" s="133" t="s">
        <v>2180</v>
      </c>
      <c r="E16" s="121">
        <v>131</v>
      </c>
      <c r="F16" s="131" t="str">
        <f>VLOOKUP(E16,VIP!$A$2:$O13655,2,0)</f>
        <v>DRBR131</v>
      </c>
      <c r="G16" s="131" t="str">
        <f>VLOOKUP(E16,'LISTADO ATM'!$A$2:$B$897,2,0)</f>
        <v xml:space="preserve">ATM Oficina Baní I </v>
      </c>
      <c r="H16" s="131" t="str">
        <f>VLOOKUP(E16,VIP!$A$2:$O18518,7,FALSE)</f>
        <v>Si</v>
      </c>
      <c r="I16" s="131" t="str">
        <f>VLOOKUP(E16,VIP!$A$2:$O10483,8,FALSE)</f>
        <v>Si</v>
      </c>
      <c r="J16" s="131" t="str">
        <f>VLOOKUP(E16,VIP!$A$2:$O10433,8,FALSE)</f>
        <v>Si</v>
      </c>
      <c r="K16" s="131" t="str">
        <f>VLOOKUP(E16,VIP!$A$2:$O14007,6,0)</f>
        <v>NO</v>
      </c>
      <c r="L16" s="122" t="s">
        <v>2219</v>
      </c>
      <c r="M16" s="147" t="s">
        <v>2557</v>
      </c>
      <c r="N16" s="147" t="s">
        <v>2558</v>
      </c>
      <c r="O16" s="131" t="s">
        <v>2455</v>
      </c>
      <c r="P16" s="131"/>
      <c r="Q16" s="146">
        <v>44349.765219907407</v>
      </c>
    </row>
    <row r="17" spans="1:17" s="93" customFormat="1" ht="18" x14ac:dyDescent="0.25">
      <c r="A17" s="131" t="str">
        <f>VLOOKUP(E17,'LISTADO ATM'!$A$2:$C$898,3,0)</f>
        <v>DISTRITO NACIONAL</v>
      </c>
      <c r="B17" s="124" t="s">
        <v>2691</v>
      </c>
      <c r="C17" s="133">
        <v>44349.491770833331</v>
      </c>
      <c r="D17" s="133" t="s">
        <v>2180</v>
      </c>
      <c r="E17" s="121">
        <v>184</v>
      </c>
      <c r="F17" s="131" t="str">
        <f>VLOOKUP(E17,VIP!$A$2:$O13674,2,0)</f>
        <v>DRBR184</v>
      </c>
      <c r="G17" s="131" t="str">
        <f>VLOOKUP(E17,'LISTADO ATM'!$A$2:$B$897,2,0)</f>
        <v xml:space="preserve">ATM Hermanas Mirabal </v>
      </c>
      <c r="H17" s="131" t="str">
        <f>VLOOKUP(E17,VIP!$A$2:$O18537,7,FALSE)</f>
        <v>Si</v>
      </c>
      <c r="I17" s="131" t="str">
        <f>VLOOKUP(E17,VIP!$A$2:$O10502,8,FALSE)</f>
        <v>Si</v>
      </c>
      <c r="J17" s="131" t="str">
        <f>VLOOKUP(E17,VIP!$A$2:$O10452,8,FALSE)</f>
        <v>Si</v>
      </c>
      <c r="K17" s="131" t="str">
        <f>VLOOKUP(E17,VIP!$A$2:$O14026,6,0)</f>
        <v>SI</v>
      </c>
      <c r="L17" s="122" t="s">
        <v>2219</v>
      </c>
      <c r="M17" s="147" t="s">
        <v>2557</v>
      </c>
      <c r="N17" s="147" t="s">
        <v>2558</v>
      </c>
      <c r="O17" s="131" t="s">
        <v>2455</v>
      </c>
      <c r="P17" s="131"/>
      <c r="Q17" s="146">
        <v>44349.765219907407</v>
      </c>
    </row>
    <row r="18" spans="1:17" s="93" customFormat="1" ht="18" x14ac:dyDescent="0.25">
      <c r="A18" s="131" t="str">
        <f>VLOOKUP(E18,'LISTADO ATM'!$A$2:$C$898,3,0)</f>
        <v>DISTRITO NACIONAL</v>
      </c>
      <c r="B18" s="124" t="s">
        <v>2644</v>
      </c>
      <c r="C18" s="133">
        <v>44349.057233796295</v>
      </c>
      <c r="D18" s="133" t="s">
        <v>2180</v>
      </c>
      <c r="E18" s="121">
        <v>232</v>
      </c>
      <c r="F18" s="131" t="str">
        <f>VLOOKUP(E18,VIP!$A$2:$O13652,2,0)</f>
        <v>DRBR232</v>
      </c>
      <c r="G18" s="131" t="str">
        <f>VLOOKUP(E18,'LISTADO ATM'!$A$2:$B$897,2,0)</f>
        <v xml:space="preserve">ATM S/M Nacional Charles de Gaulle </v>
      </c>
      <c r="H18" s="131" t="str">
        <f>VLOOKUP(E18,VIP!$A$2:$O18515,7,FALSE)</f>
        <v>Si</v>
      </c>
      <c r="I18" s="131" t="str">
        <f>VLOOKUP(E18,VIP!$A$2:$O10480,8,FALSE)</f>
        <v>Si</v>
      </c>
      <c r="J18" s="131" t="str">
        <f>VLOOKUP(E18,VIP!$A$2:$O10430,8,FALSE)</f>
        <v>Si</v>
      </c>
      <c r="K18" s="131" t="str">
        <f>VLOOKUP(E18,VIP!$A$2:$O14004,6,0)</f>
        <v>SI</v>
      </c>
      <c r="L18" s="122" t="s">
        <v>2219</v>
      </c>
      <c r="M18" s="147" t="s">
        <v>2557</v>
      </c>
      <c r="N18" s="147" t="s">
        <v>2558</v>
      </c>
      <c r="O18" s="131" t="s">
        <v>2455</v>
      </c>
      <c r="P18" s="131"/>
      <c r="Q18" s="146">
        <v>44349.558993055558</v>
      </c>
    </row>
    <row r="19" spans="1:17" s="93" customFormat="1" ht="18" x14ac:dyDescent="0.25">
      <c r="A19" s="131" t="str">
        <f>VLOOKUP(E19,'LISTADO ATM'!$A$2:$C$898,3,0)</f>
        <v>DISTRITO NACIONAL</v>
      </c>
      <c r="B19" s="124" t="s">
        <v>2602</v>
      </c>
      <c r="C19" s="133">
        <v>44348.703379629631</v>
      </c>
      <c r="D19" s="133" t="s">
        <v>2180</v>
      </c>
      <c r="E19" s="121">
        <v>246</v>
      </c>
      <c r="F19" s="131" t="str">
        <f>VLOOKUP(E19,VIP!$A$2:$O13671,2,0)</f>
        <v>DRBR246</v>
      </c>
      <c r="G19" s="131" t="str">
        <f>VLOOKUP(E19,'LISTADO ATM'!$A$2:$B$897,2,0)</f>
        <v xml:space="preserve">ATM Oficina Torre BR (Lobby) </v>
      </c>
      <c r="H19" s="131" t="str">
        <f>VLOOKUP(E19,VIP!$A$2:$O18534,7,FALSE)</f>
        <v>Si</v>
      </c>
      <c r="I19" s="131" t="str">
        <f>VLOOKUP(E19,VIP!$A$2:$O10499,8,FALSE)</f>
        <v>Si</v>
      </c>
      <c r="J19" s="131" t="str">
        <f>VLOOKUP(E19,VIP!$A$2:$O10449,8,FALSE)</f>
        <v>Si</v>
      </c>
      <c r="K19" s="131" t="str">
        <f>VLOOKUP(E19,VIP!$A$2:$O14023,6,0)</f>
        <v>SI</v>
      </c>
      <c r="L19" s="122" t="s">
        <v>2219</v>
      </c>
      <c r="M19" s="147" t="s">
        <v>2557</v>
      </c>
      <c r="N19" s="147" t="s">
        <v>2558</v>
      </c>
      <c r="O19" s="131" t="s">
        <v>2455</v>
      </c>
      <c r="P19" s="131"/>
      <c r="Q19" s="146">
        <v>44349.765219907407</v>
      </c>
    </row>
    <row r="20" spans="1:17" s="93" customFormat="1" ht="18" x14ac:dyDescent="0.25">
      <c r="A20" s="131" t="str">
        <f>VLOOKUP(E20,'LISTADO ATM'!$A$2:$C$898,3,0)</f>
        <v>NORTE</v>
      </c>
      <c r="B20" s="124" t="s">
        <v>2584</v>
      </c>
      <c r="C20" s="133">
        <v>44348.770856481482</v>
      </c>
      <c r="D20" s="133" t="s">
        <v>2181</v>
      </c>
      <c r="E20" s="121">
        <v>253</v>
      </c>
      <c r="F20" s="131" t="str">
        <f>VLOOKUP(E20,VIP!$A$2:$O13650,2,0)</f>
        <v>DRBR253</v>
      </c>
      <c r="G20" s="131" t="str">
        <f>VLOOKUP(E20,'LISTADO ATM'!$A$2:$B$897,2,0)</f>
        <v xml:space="preserve">ATM Centro Cuesta Nacional (Santiago) </v>
      </c>
      <c r="H20" s="131" t="str">
        <f>VLOOKUP(E20,VIP!$A$2:$O18513,7,FALSE)</f>
        <v>Si</v>
      </c>
      <c r="I20" s="131" t="str">
        <f>VLOOKUP(E20,VIP!$A$2:$O10478,8,FALSE)</f>
        <v>Si</v>
      </c>
      <c r="J20" s="131" t="str">
        <f>VLOOKUP(E20,VIP!$A$2:$O10428,8,FALSE)</f>
        <v>Si</v>
      </c>
      <c r="K20" s="131" t="str">
        <f>VLOOKUP(E20,VIP!$A$2:$O14002,6,0)</f>
        <v>NO</v>
      </c>
      <c r="L20" s="122" t="s">
        <v>2219</v>
      </c>
      <c r="M20" s="147" t="s">
        <v>2557</v>
      </c>
      <c r="N20" s="147" t="s">
        <v>2558</v>
      </c>
      <c r="O20" s="131" t="s">
        <v>2549</v>
      </c>
      <c r="P20" s="131"/>
      <c r="Q20" s="146">
        <v>44349.506585648145</v>
      </c>
    </row>
    <row r="21" spans="1:17" s="93" customFormat="1" ht="18" x14ac:dyDescent="0.25">
      <c r="A21" s="131" t="str">
        <f>VLOOKUP(E21,'LISTADO ATM'!$A$2:$C$898,3,0)</f>
        <v>NORTE</v>
      </c>
      <c r="B21" s="124" t="s">
        <v>2597</v>
      </c>
      <c r="C21" s="133">
        <v>44348.744398148148</v>
      </c>
      <c r="D21" s="133" t="s">
        <v>2181</v>
      </c>
      <c r="E21" s="121">
        <v>261</v>
      </c>
      <c r="F21" s="131" t="str">
        <f>VLOOKUP(E21,VIP!$A$2:$O13664,2,0)</f>
        <v>DRBR261</v>
      </c>
      <c r="G21" s="131" t="str">
        <f>VLOOKUP(E21,'LISTADO ATM'!$A$2:$B$897,2,0)</f>
        <v xml:space="preserve">ATM UNP Aeropuerto Cibao (Santiago) </v>
      </c>
      <c r="H21" s="131" t="str">
        <f>VLOOKUP(E21,VIP!$A$2:$O18527,7,FALSE)</f>
        <v>Si</v>
      </c>
      <c r="I21" s="131" t="str">
        <f>VLOOKUP(E21,VIP!$A$2:$O10492,8,FALSE)</f>
        <v>Si</v>
      </c>
      <c r="J21" s="131" t="str">
        <f>VLOOKUP(E21,VIP!$A$2:$O10442,8,FALSE)</f>
        <v>Si</v>
      </c>
      <c r="K21" s="131" t="str">
        <f>VLOOKUP(E21,VIP!$A$2:$O14016,6,0)</f>
        <v>NO</v>
      </c>
      <c r="L21" s="122" t="s">
        <v>2219</v>
      </c>
      <c r="M21" s="147" t="s">
        <v>2557</v>
      </c>
      <c r="N21" s="132" t="s">
        <v>2453</v>
      </c>
      <c r="O21" s="131" t="s">
        <v>2549</v>
      </c>
      <c r="P21" s="131"/>
      <c r="Q21" s="146">
        <v>44349.765219907407</v>
      </c>
    </row>
    <row r="22" spans="1:17" s="93" customFormat="1" ht="18" x14ac:dyDescent="0.25">
      <c r="A22" s="131" t="str">
        <f>VLOOKUP(E22,'LISTADO ATM'!$A$2:$C$898,3,0)</f>
        <v>SUR</v>
      </c>
      <c r="B22" s="124">
        <v>3335904697</v>
      </c>
      <c r="C22" s="133">
        <v>44347.496608796297</v>
      </c>
      <c r="D22" s="133" t="s">
        <v>2180</v>
      </c>
      <c r="E22" s="121">
        <v>356</v>
      </c>
      <c r="F22" s="131" t="str">
        <f>VLOOKUP(E22,VIP!$A$2:$O13623,2,0)</f>
        <v>DRBR356</v>
      </c>
      <c r="G22" s="131" t="str">
        <f>VLOOKUP(E22,'LISTADO ATM'!$A$2:$B$897,2,0)</f>
        <v xml:space="preserve">ATM Estación Sigma (San Cristóbal) </v>
      </c>
      <c r="H22" s="131" t="str">
        <f>VLOOKUP(E22,VIP!$A$2:$O18486,7,FALSE)</f>
        <v>Si</v>
      </c>
      <c r="I22" s="131" t="str">
        <f>VLOOKUP(E22,VIP!$A$2:$O10451,8,FALSE)</f>
        <v>Si</v>
      </c>
      <c r="J22" s="131" t="str">
        <f>VLOOKUP(E22,VIP!$A$2:$O10401,8,FALSE)</f>
        <v>Si</v>
      </c>
      <c r="K22" s="131" t="str">
        <f>VLOOKUP(E22,VIP!$A$2:$O13975,6,0)</f>
        <v>NO</v>
      </c>
      <c r="L22" s="122" t="s">
        <v>2219</v>
      </c>
      <c r="M22" s="147" t="s">
        <v>2557</v>
      </c>
      <c r="N22" s="147" t="s">
        <v>2558</v>
      </c>
      <c r="O22" s="131" t="s">
        <v>2455</v>
      </c>
      <c r="P22" s="131"/>
      <c r="Q22" s="146">
        <v>44349.765219907407</v>
      </c>
    </row>
    <row r="23" spans="1:17" s="93" customFormat="1" ht="18" x14ac:dyDescent="0.25">
      <c r="A23" s="131" t="str">
        <f>VLOOKUP(E23,'LISTADO ATM'!$A$2:$C$898,3,0)</f>
        <v>ESTE</v>
      </c>
      <c r="B23" s="124" t="s">
        <v>2670</v>
      </c>
      <c r="C23" s="133">
        <v>44349.613483796296</v>
      </c>
      <c r="D23" s="133" t="s">
        <v>2180</v>
      </c>
      <c r="E23" s="121">
        <v>386</v>
      </c>
      <c r="F23" s="131" t="str">
        <f>VLOOKUP(E23,VIP!$A$2:$O13653,2,0)</f>
        <v>DRBR386</v>
      </c>
      <c r="G23" s="131" t="str">
        <f>VLOOKUP(E23,'LISTADO ATM'!$A$2:$B$897,2,0)</f>
        <v xml:space="preserve">ATM Plaza Verón II </v>
      </c>
      <c r="H23" s="131" t="str">
        <f>VLOOKUP(E23,VIP!$A$2:$O18516,7,FALSE)</f>
        <v>Si</v>
      </c>
      <c r="I23" s="131" t="str">
        <f>VLOOKUP(E23,VIP!$A$2:$O10481,8,FALSE)</f>
        <v>Si</v>
      </c>
      <c r="J23" s="131" t="str">
        <f>VLOOKUP(E23,VIP!$A$2:$O10431,8,FALSE)</f>
        <v>Si</v>
      </c>
      <c r="K23" s="131" t="str">
        <f>VLOOKUP(E23,VIP!$A$2:$O14005,6,0)</f>
        <v>NO</v>
      </c>
      <c r="L23" s="122" t="s">
        <v>2219</v>
      </c>
      <c r="M23" s="147" t="s">
        <v>2557</v>
      </c>
      <c r="N23" s="147" t="s">
        <v>2558</v>
      </c>
      <c r="O23" s="131" t="s">
        <v>2455</v>
      </c>
      <c r="P23" s="131"/>
      <c r="Q23" s="146">
        <v>44349.765219907407</v>
      </c>
    </row>
    <row r="24" spans="1:17" s="93" customFormat="1" ht="18" x14ac:dyDescent="0.25">
      <c r="A24" s="131" t="str">
        <f>VLOOKUP(E24,'LISTADO ATM'!$A$2:$C$898,3,0)</f>
        <v>NORTE</v>
      </c>
      <c r="B24" s="124" t="s">
        <v>2592</v>
      </c>
      <c r="C24" s="133">
        <v>44348.763032407405</v>
      </c>
      <c r="D24" s="133" t="s">
        <v>2181</v>
      </c>
      <c r="E24" s="121">
        <v>397</v>
      </c>
      <c r="F24" s="131" t="str">
        <f>VLOOKUP(E24,VIP!$A$2:$O13659,2,0)</f>
        <v>DRBR397</v>
      </c>
      <c r="G24" s="131" t="str">
        <f>VLOOKUP(E24,'LISTADO ATM'!$A$2:$B$897,2,0)</f>
        <v xml:space="preserve">ATM Autobanco San Francisco de Macoris </v>
      </c>
      <c r="H24" s="131" t="str">
        <f>VLOOKUP(E24,VIP!$A$2:$O18522,7,FALSE)</f>
        <v>Si</v>
      </c>
      <c r="I24" s="131" t="str">
        <f>VLOOKUP(E24,VIP!$A$2:$O10487,8,FALSE)</f>
        <v>Si</v>
      </c>
      <c r="J24" s="131" t="str">
        <f>VLOOKUP(E24,VIP!$A$2:$O10437,8,FALSE)</f>
        <v>Si</v>
      </c>
      <c r="K24" s="131" t="str">
        <f>VLOOKUP(E24,VIP!$A$2:$O14011,6,0)</f>
        <v>NO</v>
      </c>
      <c r="L24" s="122" t="s">
        <v>2219</v>
      </c>
      <c r="M24" s="147" t="s">
        <v>2557</v>
      </c>
      <c r="N24" s="147" t="s">
        <v>2558</v>
      </c>
      <c r="O24" s="131" t="s">
        <v>2549</v>
      </c>
      <c r="P24" s="131"/>
      <c r="Q24" s="146">
        <v>44349.499895833331</v>
      </c>
    </row>
    <row r="25" spans="1:17" s="93" customFormat="1" ht="18" x14ac:dyDescent="0.25">
      <c r="A25" s="131" t="str">
        <f>VLOOKUP(E25,'LISTADO ATM'!$A$2:$C$898,3,0)</f>
        <v>DISTRITO NACIONAL</v>
      </c>
      <c r="B25" s="124" t="s">
        <v>2596</v>
      </c>
      <c r="C25" s="133">
        <v>44348.752337962964</v>
      </c>
      <c r="D25" s="133" t="s">
        <v>2180</v>
      </c>
      <c r="E25" s="121">
        <v>487</v>
      </c>
      <c r="F25" s="131" t="str">
        <f>VLOOKUP(E25,VIP!$A$2:$O13663,2,0)</f>
        <v>DRBR487</v>
      </c>
      <c r="G25" s="131" t="str">
        <f>VLOOKUP(E25,'LISTADO ATM'!$A$2:$B$897,2,0)</f>
        <v xml:space="preserve">ATM Olé Hainamosa </v>
      </c>
      <c r="H25" s="131" t="str">
        <f>VLOOKUP(E25,VIP!$A$2:$O18526,7,FALSE)</f>
        <v>Si</v>
      </c>
      <c r="I25" s="131" t="str">
        <f>VLOOKUP(E25,VIP!$A$2:$O10491,8,FALSE)</f>
        <v>Si</v>
      </c>
      <c r="J25" s="131" t="str">
        <f>VLOOKUP(E25,VIP!$A$2:$O10441,8,FALSE)</f>
        <v>Si</v>
      </c>
      <c r="K25" s="131" t="str">
        <f>VLOOKUP(E25,VIP!$A$2:$O14015,6,0)</f>
        <v>SI</v>
      </c>
      <c r="L25" s="122" t="s">
        <v>2219</v>
      </c>
      <c r="M25" s="147" t="s">
        <v>2557</v>
      </c>
      <c r="N25" s="147" t="s">
        <v>2558</v>
      </c>
      <c r="O25" s="131" t="s">
        <v>2455</v>
      </c>
      <c r="P25" s="131"/>
      <c r="Q25" s="146">
        <v>44349.486087962963</v>
      </c>
    </row>
    <row r="26" spans="1:17" s="93" customFormat="1" ht="18" x14ac:dyDescent="0.25">
      <c r="A26" s="131" t="str">
        <f>VLOOKUP(E26,'LISTADO ATM'!$A$2:$C$898,3,0)</f>
        <v>NORTE</v>
      </c>
      <c r="B26" s="124" t="s">
        <v>2689</v>
      </c>
      <c r="C26" s="133">
        <v>44349.49763888889</v>
      </c>
      <c r="D26" s="133" t="s">
        <v>2181</v>
      </c>
      <c r="E26" s="121">
        <v>502</v>
      </c>
      <c r="F26" s="131" t="str">
        <f>VLOOKUP(E26,VIP!$A$2:$O13672,2,0)</f>
        <v>DRBR502</v>
      </c>
      <c r="G26" s="131" t="str">
        <f>VLOOKUP(E26,'LISTADO ATM'!$A$2:$B$897,2,0)</f>
        <v xml:space="preserve">ATM Materno Infantil de (Santiago) </v>
      </c>
      <c r="H26" s="131" t="str">
        <f>VLOOKUP(E26,VIP!$A$2:$O18535,7,FALSE)</f>
        <v>Si</v>
      </c>
      <c r="I26" s="131" t="str">
        <f>VLOOKUP(E26,VIP!$A$2:$O10500,8,FALSE)</f>
        <v>Si</v>
      </c>
      <c r="J26" s="131" t="str">
        <f>VLOOKUP(E26,VIP!$A$2:$O10450,8,FALSE)</f>
        <v>Si</v>
      </c>
      <c r="K26" s="131" t="str">
        <f>VLOOKUP(E26,VIP!$A$2:$O14024,6,0)</f>
        <v>NO</v>
      </c>
      <c r="L26" s="122" t="s">
        <v>2219</v>
      </c>
      <c r="M26" s="147" t="s">
        <v>2557</v>
      </c>
      <c r="N26" s="147" t="s">
        <v>2558</v>
      </c>
      <c r="O26" s="131" t="s">
        <v>2694</v>
      </c>
      <c r="P26" s="131"/>
      <c r="Q26" s="146">
        <v>44349.765219907407</v>
      </c>
    </row>
    <row r="27" spans="1:17" s="93" customFormat="1" ht="18" x14ac:dyDescent="0.25">
      <c r="A27" s="131" t="str">
        <f>VLOOKUP(E27,'LISTADO ATM'!$A$2:$C$898,3,0)</f>
        <v>NORTE</v>
      </c>
      <c r="B27" s="124" t="s">
        <v>2687</v>
      </c>
      <c r="C27" s="133">
        <v>44349.505624999998</v>
      </c>
      <c r="D27" s="133" t="s">
        <v>2181</v>
      </c>
      <c r="E27" s="121">
        <v>520</v>
      </c>
      <c r="F27" s="131" t="str">
        <f>VLOOKUP(E27,VIP!$A$2:$O13670,2,0)</f>
        <v>DRBR520</v>
      </c>
      <c r="G27" s="131" t="str">
        <f>VLOOKUP(E27,'LISTADO ATM'!$A$2:$B$897,2,0)</f>
        <v xml:space="preserve">ATM Cooperativa Navarrete (COOPNAVA) </v>
      </c>
      <c r="H27" s="131" t="str">
        <f>VLOOKUP(E27,VIP!$A$2:$O18533,7,FALSE)</f>
        <v>Si</v>
      </c>
      <c r="I27" s="131" t="str">
        <f>VLOOKUP(E27,VIP!$A$2:$O10498,8,FALSE)</f>
        <v>Si</v>
      </c>
      <c r="J27" s="131" t="str">
        <f>VLOOKUP(E27,VIP!$A$2:$O10448,8,FALSE)</f>
        <v>Si</v>
      </c>
      <c r="K27" s="131" t="str">
        <f>VLOOKUP(E27,VIP!$A$2:$O14022,6,0)</f>
        <v>NO</v>
      </c>
      <c r="L27" s="122" t="s">
        <v>2219</v>
      </c>
      <c r="M27" s="147" t="s">
        <v>2557</v>
      </c>
      <c r="N27" s="147" t="s">
        <v>2558</v>
      </c>
      <c r="O27" s="131" t="s">
        <v>2694</v>
      </c>
      <c r="P27" s="131"/>
      <c r="Q27" s="146">
        <v>44349.765219907407</v>
      </c>
    </row>
    <row r="28" spans="1:17" s="93" customFormat="1" ht="18" x14ac:dyDescent="0.25">
      <c r="A28" s="131" t="str">
        <f>VLOOKUP(E28,'LISTADO ATM'!$A$2:$C$898,3,0)</f>
        <v>SUR</v>
      </c>
      <c r="B28" s="124">
        <v>3335906533</v>
      </c>
      <c r="C28" s="133">
        <v>44348.508425925924</v>
      </c>
      <c r="D28" s="133" t="s">
        <v>2449</v>
      </c>
      <c r="E28" s="121">
        <v>537</v>
      </c>
      <c r="F28" s="131" t="str">
        <f>VLOOKUP(E28,VIP!$A$2:$O13654,2,0)</f>
        <v>DRBR537</v>
      </c>
      <c r="G28" s="131" t="str">
        <f>VLOOKUP(E28,'LISTADO ATM'!$A$2:$B$897,2,0)</f>
        <v xml:space="preserve">ATM Estación Texaco Enriquillo (Barahona) </v>
      </c>
      <c r="H28" s="131" t="str">
        <f>VLOOKUP(E28,VIP!$A$2:$O18517,7,FALSE)</f>
        <v>Si</v>
      </c>
      <c r="I28" s="131" t="str">
        <f>VLOOKUP(E28,VIP!$A$2:$O10482,8,FALSE)</f>
        <v>Si</v>
      </c>
      <c r="J28" s="131" t="str">
        <f>VLOOKUP(E28,VIP!$A$2:$O10432,8,FALSE)</f>
        <v>Si</v>
      </c>
      <c r="K28" s="131" t="str">
        <f>VLOOKUP(E28,VIP!$A$2:$O14006,6,0)</f>
        <v>NO</v>
      </c>
      <c r="L28" s="122" t="s">
        <v>2219</v>
      </c>
      <c r="M28" s="147" t="s">
        <v>2557</v>
      </c>
      <c r="N28" s="132" t="s">
        <v>2453</v>
      </c>
      <c r="O28" s="131" t="s">
        <v>2454</v>
      </c>
      <c r="P28" s="131"/>
      <c r="Q28" s="146">
        <v>44349.765219907407</v>
      </c>
    </row>
    <row r="29" spans="1:17" s="93" customFormat="1" ht="18" x14ac:dyDescent="0.25">
      <c r="A29" s="131" t="str">
        <f>VLOOKUP(E29,'LISTADO ATM'!$A$2:$C$898,3,0)</f>
        <v>DISTRITO NACIONAL</v>
      </c>
      <c r="B29" s="124" t="s">
        <v>2576</v>
      </c>
      <c r="C29" s="133">
        <v>44348.323437500003</v>
      </c>
      <c r="D29" s="133" t="s">
        <v>2180</v>
      </c>
      <c r="E29" s="121">
        <v>769</v>
      </c>
      <c r="F29" s="131" t="str">
        <f>VLOOKUP(E29,VIP!$A$2:$O13632,2,0)</f>
        <v>DRBR769</v>
      </c>
      <c r="G29" s="131" t="str">
        <f>VLOOKUP(E29,'LISTADO ATM'!$A$2:$B$897,2,0)</f>
        <v>ATM UNP Pablo Mella Morales</v>
      </c>
      <c r="H29" s="131" t="str">
        <f>VLOOKUP(E29,VIP!$A$2:$O18495,7,FALSE)</f>
        <v>Si</v>
      </c>
      <c r="I29" s="131" t="str">
        <f>VLOOKUP(E29,VIP!$A$2:$O10460,8,FALSE)</f>
        <v>Si</v>
      </c>
      <c r="J29" s="131" t="str">
        <f>VLOOKUP(E29,VIP!$A$2:$O10410,8,FALSE)</f>
        <v>Si</v>
      </c>
      <c r="K29" s="131" t="str">
        <f>VLOOKUP(E29,VIP!$A$2:$O13984,6,0)</f>
        <v>NO</v>
      </c>
      <c r="L29" s="122" t="s">
        <v>2219</v>
      </c>
      <c r="M29" s="147" t="s">
        <v>2557</v>
      </c>
      <c r="N29" s="147" t="s">
        <v>2558</v>
      </c>
      <c r="O29" s="131" t="s">
        <v>2455</v>
      </c>
      <c r="P29" s="131"/>
      <c r="Q29" s="146">
        <v>44349.765219907407</v>
      </c>
    </row>
    <row r="30" spans="1:17" s="93" customFormat="1" ht="18" x14ac:dyDescent="0.25">
      <c r="A30" s="131" t="str">
        <f>VLOOKUP(E30,'LISTADO ATM'!$A$2:$C$898,3,0)</f>
        <v>SUR</v>
      </c>
      <c r="B30" s="124" t="s">
        <v>2573</v>
      </c>
      <c r="C30" s="133">
        <v>44348.418692129628</v>
      </c>
      <c r="D30" s="133" t="s">
        <v>2180</v>
      </c>
      <c r="E30" s="121">
        <v>783</v>
      </c>
      <c r="F30" s="131" t="str">
        <f>VLOOKUP(E30,VIP!$A$2:$O13622,2,0)</f>
        <v>DRBR303</v>
      </c>
      <c r="G30" s="131" t="str">
        <f>VLOOKUP(E30,'LISTADO ATM'!$A$2:$B$897,2,0)</f>
        <v xml:space="preserve">ATM Autobanco Alfa y Omega (Barahona) </v>
      </c>
      <c r="H30" s="131" t="str">
        <f>VLOOKUP(E30,VIP!$A$2:$O18485,7,FALSE)</f>
        <v>Si</v>
      </c>
      <c r="I30" s="131" t="str">
        <f>VLOOKUP(E30,VIP!$A$2:$O10450,8,FALSE)</f>
        <v>Si</v>
      </c>
      <c r="J30" s="131" t="str">
        <f>VLOOKUP(E30,VIP!$A$2:$O10400,8,FALSE)</f>
        <v>Si</v>
      </c>
      <c r="K30" s="131" t="str">
        <f>VLOOKUP(E30,VIP!$A$2:$O13974,6,0)</f>
        <v>NO</v>
      </c>
      <c r="L30" s="122" t="s">
        <v>2219</v>
      </c>
      <c r="M30" s="147" t="s">
        <v>2557</v>
      </c>
      <c r="N30" s="147" t="s">
        <v>2558</v>
      </c>
      <c r="O30" s="131" t="s">
        <v>2455</v>
      </c>
      <c r="P30" s="131"/>
      <c r="Q30" s="146">
        <v>44349.765219907407</v>
      </c>
    </row>
    <row r="31" spans="1:17" s="93" customFormat="1" ht="18" x14ac:dyDescent="0.25">
      <c r="A31" s="131" t="str">
        <f>VLOOKUP(E31,'LISTADO ATM'!$A$2:$C$898,3,0)</f>
        <v>NORTE</v>
      </c>
      <c r="B31" s="124" t="s">
        <v>2641</v>
      </c>
      <c r="C31" s="133">
        <v>44349.070567129631</v>
      </c>
      <c r="D31" s="133" t="s">
        <v>2181</v>
      </c>
      <c r="E31" s="121">
        <v>854</v>
      </c>
      <c r="F31" s="131" t="str">
        <f>VLOOKUP(E31,VIP!$A$2:$O13649,2,0)</f>
        <v>DRBR854</v>
      </c>
      <c r="G31" s="131" t="str">
        <f>VLOOKUP(E31,'LISTADO ATM'!$A$2:$B$897,2,0)</f>
        <v xml:space="preserve">ATM Centro Comercial Blanco Batista </v>
      </c>
      <c r="H31" s="131" t="str">
        <f>VLOOKUP(E31,VIP!$A$2:$O18512,7,FALSE)</f>
        <v>Si</v>
      </c>
      <c r="I31" s="131" t="str">
        <f>VLOOKUP(E31,VIP!$A$2:$O10477,8,FALSE)</f>
        <v>Si</v>
      </c>
      <c r="J31" s="131" t="str">
        <f>VLOOKUP(E31,VIP!$A$2:$O10427,8,FALSE)</f>
        <v>Si</v>
      </c>
      <c r="K31" s="131" t="str">
        <f>VLOOKUP(E31,VIP!$A$2:$O14001,6,0)</f>
        <v>NO</v>
      </c>
      <c r="L31" s="122" t="s">
        <v>2219</v>
      </c>
      <c r="M31" s="147" t="s">
        <v>2557</v>
      </c>
      <c r="N31" s="147" t="s">
        <v>2558</v>
      </c>
      <c r="O31" s="131" t="s">
        <v>2549</v>
      </c>
      <c r="P31" s="131"/>
      <c r="Q31" s="146">
        <v>44349.551678240743</v>
      </c>
    </row>
    <row r="32" spans="1:17" s="93" customFormat="1" ht="18" x14ac:dyDescent="0.25">
      <c r="A32" s="131" t="str">
        <f>VLOOKUP(E32,'LISTADO ATM'!$A$2:$C$898,3,0)</f>
        <v>NORTE</v>
      </c>
      <c r="B32" s="124" t="s">
        <v>2605</v>
      </c>
      <c r="C32" s="133">
        <v>44348.697268518517</v>
      </c>
      <c r="D32" s="133" t="s">
        <v>2181</v>
      </c>
      <c r="E32" s="121">
        <v>903</v>
      </c>
      <c r="F32" s="131" t="str">
        <f>VLOOKUP(E32,VIP!$A$2:$O13674,2,0)</f>
        <v>DRBR903</v>
      </c>
      <c r="G32" s="131" t="str">
        <f>VLOOKUP(E32,'LISTADO ATM'!$A$2:$B$897,2,0)</f>
        <v xml:space="preserve">ATM Oficina La Vega Real I </v>
      </c>
      <c r="H32" s="131" t="str">
        <f>VLOOKUP(E32,VIP!$A$2:$O18537,7,FALSE)</f>
        <v>Si</v>
      </c>
      <c r="I32" s="131" t="str">
        <f>VLOOKUP(E32,VIP!$A$2:$O10502,8,FALSE)</f>
        <v>Si</v>
      </c>
      <c r="J32" s="131" t="str">
        <f>VLOOKUP(E32,VIP!$A$2:$O10452,8,FALSE)</f>
        <v>Si</v>
      </c>
      <c r="K32" s="131" t="str">
        <f>VLOOKUP(E32,VIP!$A$2:$O14026,6,0)</f>
        <v>NO</v>
      </c>
      <c r="L32" s="122" t="s">
        <v>2219</v>
      </c>
      <c r="M32" s="147" t="s">
        <v>2557</v>
      </c>
      <c r="N32" s="147" t="s">
        <v>2558</v>
      </c>
      <c r="O32" s="131" t="s">
        <v>2549</v>
      </c>
      <c r="P32" s="131"/>
      <c r="Q32" s="146">
        <v>44349.765219907407</v>
      </c>
    </row>
    <row r="33" spans="1:17" s="93" customFormat="1" ht="18" x14ac:dyDescent="0.25">
      <c r="A33" s="131" t="str">
        <f>VLOOKUP(E33,'LISTADO ATM'!$A$2:$C$898,3,0)</f>
        <v>DISTRITO NACIONAL</v>
      </c>
      <c r="B33" s="124" t="s">
        <v>2587</v>
      </c>
      <c r="C33" s="133">
        <v>44348.766805555555</v>
      </c>
      <c r="D33" s="133" t="s">
        <v>2180</v>
      </c>
      <c r="E33" s="121">
        <v>909</v>
      </c>
      <c r="F33" s="131" t="str">
        <f>VLOOKUP(E33,VIP!$A$2:$O13654,2,0)</f>
        <v>DRBR01A</v>
      </c>
      <c r="G33" s="131" t="str">
        <f>VLOOKUP(E33,'LISTADO ATM'!$A$2:$B$897,2,0)</f>
        <v xml:space="preserve">ATM UNP UASD </v>
      </c>
      <c r="H33" s="131" t="str">
        <f>VLOOKUP(E33,VIP!$A$2:$O18517,7,FALSE)</f>
        <v>Si</v>
      </c>
      <c r="I33" s="131" t="str">
        <f>VLOOKUP(E33,VIP!$A$2:$O10482,8,FALSE)</f>
        <v>Si</v>
      </c>
      <c r="J33" s="131" t="str">
        <f>VLOOKUP(E33,VIP!$A$2:$O10432,8,FALSE)</f>
        <v>Si</v>
      </c>
      <c r="K33" s="131" t="str">
        <f>VLOOKUP(E33,VIP!$A$2:$O14006,6,0)</f>
        <v>SI</v>
      </c>
      <c r="L33" s="122" t="s">
        <v>2219</v>
      </c>
      <c r="M33" s="147" t="s">
        <v>2557</v>
      </c>
      <c r="N33" s="147" t="s">
        <v>2558</v>
      </c>
      <c r="O33" s="131" t="s">
        <v>2455</v>
      </c>
      <c r="P33" s="131"/>
      <c r="Q33" s="146">
        <v>44349.765219907407</v>
      </c>
    </row>
    <row r="34" spans="1:17" s="93" customFormat="1" ht="18" x14ac:dyDescent="0.25">
      <c r="A34" s="131" t="str">
        <f>VLOOKUP(E34,'LISTADO ATM'!$A$2:$C$898,3,0)</f>
        <v>DISTRITO NACIONAL</v>
      </c>
      <c r="B34" s="124" t="s">
        <v>2588</v>
      </c>
      <c r="C34" s="133">
        <v>44348.766076388885</v>
      </c>
      <c r="D34" s="133" t="s">
        <v>2180</v>
      </c>
      <c r="E34" s="121">
        <v>915</v>
      </c>
      <c r="F34" s="131" t="str">
        <f>VLOOKUP(E34,VIP!$A$2:$O13655,2,0)</f>
        <v>DRBR24F</v>
      </c>
      <c r="G34" s="131" t="str">
        <f>VLOOKUP(E34,'LISTADO ATM'!$A$2:$B$897,2,0)</f>
        <v xml:space="preserve">ATM Multicentro La Sirena Aut. Duarte </v>
      </c>
      <c r="H34" s="131" t="str">
        <f>VLOOKUP(E34,VIP!$A$2:$O18518,7,FALSE)</f>
        <v>Si</v>
      </c>
      <c r="I34" s="131" t="str">
        <f>VLOOKUP(E34,VIP!$A$2:$O10483,8,FALSE)</f>
        <v>Si</v>
      </c>
      <c r="J34" s="131" t="str">
        <f>VLOOKUP(E34,VIP!$A$2:$O10433,8,FALSE)</f>
        <v>Si</v>
      </c>
      <c r="K34" s="131" t="str">
        <f>VLOOKUP(E34,VIP!$A$2:$O14007,6,0)</f>
        <v>SI</v>
      </c>
      <c r="L34" s="122" t="s">
        <v>2219</v>
      </c>
      <c r="M34" s="147" t="s">
        <v>2557</v>
      </c>
      <c r="N34" s="147" t="s">
        <v>2558</v>
      </c>
      <c r="O34" s="131" t="s">
        <v>2455</v>
      </c>
      <c r="P34" s="131"/>
      <c r="Q34" s="146">
        <v>44349.765219907407</v>
      </c>
    </row>
    <row r="35" spans="1:17" s="93" customFormat="1" ht="18" x14ac:dyDescent="0.25">
      <c r="A35" s="131" t="str">
        <f>VLOOKUP(E35,'LISTADO ATM'!$A$2:$C$898,3,0)</f>
        <v>DISTRITO NACIONAL</v>
      </c>
      <c r="B35" s="124" t="s">
        <v>2624</v>
      </c>
      <c r="C35" s="133">
        <v>44348.923090277778</v>
      </c>
      <c r="D35" s="133" t="s">
        <v>2180</v>
      </c>
      <c r="E35" s="121">
        <v>917</v>
      </c>
      <c r="F35" s="131" t="str">
        <f>VLOOKUP(E35,VIP!$A$2:$O13648,2,0)</f>
        <v>DRBR01B</v>
      </c>
      <c r="G35" s="131" t="str">
        <f>VLOOKUP(E35,'LISTADO ATM'!$A$2:$B$897,2,0)</f>
        <v xml:space="preserve">ATM Oficina Los Mina </v>
      </c>
      <c r="H35" s="131" t="str">
        <f>VLOOKUP(E35,VIP!$A$2:$O18511,7,FALSE)</f>
        <v>Si</v>
      </c>
      <c r="I35" s="131" t="str">
        <f>VLOOKUP(E35,VIP!$A$2:$O10476,8,FALSE)</f>
        <v>Si</v>
      </c>
      <c r="J35" s="131" t="str">
        <f>VLOOKUP(E35,VIP!$A$2:$O10426,8,FALSE)</f>
        <v>Si</v>
      </c>
      <c r="K35" s="131" t="str">
        <f>VLOOKUP(E35,VIP!$A$2:$O14000,6,0)</f>
        <v>NO</v>
      </c>
      <c r="L35" s="122" t="s">
        <v>2219</v>
      </c>
      <c r="M35" s="147" t="s">
        <v>2557</v>
      </c>
      <c r="N35" s="147" t="s">
        <v>2558</v>
      </c>
      <c r="O35" s="131" t="s">
        <v>2455</v>
      </c>
      <c r="P35" s="131"/>
      <c r="Q35" s="146">
        <v>44349.554710648146</v>
      </c>
    </row>
    <row r="36" spans="1:17" s="93" customFormat="1" ht="18" x14ac:dyDescent="0.25">
      <c r="A36" s="131" t="str">
        <f>VLOOKUP(E36,'LISTADO ATM'!$A$2:$C$898,3,0)</f>
        <v>DISTRITO NACIONAL</v>
      </c>
      <c r="B36" s="124" t="s">
        <v>2589</v>
      </c>
      <c r="C36" s="133">
        <v>44348.765219907407</v>
      </c>
      <c r="D36" s="133" t="s">
        <v>2180</v>
      </c>
      <c r="E36" s="121">
        <v>943</v>
      </c>
      <c r="F36" s="131" t="str">
        <f>VLOOKUP(E36,VIP!$A$2:$O13656,2,0)</f>
        <v>DRBR16K</v>
      </c>
      <c r="G36" s="131" t="str">
        <f>VLOOKUP(E36,'LISTADO ATM'!$A$2:$B$897,2,0)</f>
        <v xml:space="preserve">ATM Oficina Tránsito Terreste </v>
      </c>
      <c r="H36" s="131" t="str">
        <f>VLOOKUP(E36,VIP!$A$2:$O18519,7,FALSE)</f>
        <v>Si</v>
      </c>
      <c r="I36" s="131" t="str">
        <f>VLOOKUP(E36,VIP!$A$2:$O10484,8,FALSE)</f>
        <v>Si</v>
      </c>
      <c r="J36" s="131" t="str">
        <f>VLOOKUP(E36,VIP!$A$2:$O10434,8,FALSE)</f>
        <v>Si</v>
      </c>
      <c r="K36" s="131" t="str">
        <f>VLOOKUP(E36,VIP!$A$2:$O14008,6,0)</f>
        <v>NO</v>
      </c>
      <c r="L36" s="122" t="s">
        <v>2219</v>
      </c>
      <c r="M36" s="147" t="s">
        <v>2557</v>
      </c>
      <c r="N36" s="147" t="s">
        <v>2558</v>
      </c>
      <c r="O36" s="131" t="s">
        <v>2455</v>
      </c>
      <c r="P36" s="131"/>
      <c r="Q36" s="146">
        <v>44349.765219907407</v>
      </c>
    </row>
    <row r="37" spans="1:17" s="93" customFormat="1" ht="18" x14ac:dyDescent="0.25">
      <c r="A37" s="131" t="str">
        <f>VLOOKUP(E37,'LISTADO ATM'!$A$2:$C$898,3,0)</f>
        <v>NORTE</v>
      </c>
      <c r="B37" s="124" t="s">
        <v>2727</v>
      </c>
      <c r="C37" s="133">
        <v>44349.78229166667</v>
      </c>
      <c r="D37" s="133" t="s">
        <v>2470</v>
      </c>
      <c r="E37" s="121">
        <v>431</v>
      </c>
      <c r="F37" s="131" t="str">
        <f>VLOOKUP(E37,VIP!$A$2:$O13698,2,0)</f>
        <v>DRBR583</v>
      </c>
      <c r="G37" s="131" t="str">
        <f>VLOOKUP(E37,'LISTADO ATM'!$A$2:$B$897,2,0)</f>
        <v xml:space="preserve">ATM Autoservicio Sol (Santiago) </v>
      </c>
      <c r="H37" s="131" t="str">
        <f>VLOOKUP(E37,VIP!$A$2:$O18561,7,FALSE)</f>
        <v>Si</v>
      </c>
      <c r="I37" s="131" t="str">
        <f>VLOOKUP(E37,VIP!$A$2:$O10526,8,FALSE)</f>
        <v>Si</v>
      </c>
      <c r="J37" s="131" t="str">
        <f>VLOOKUP(E37,VIP!$A$2:$O10476,8,FALSE)</f>
        <v>Si</v>
      </c>
      <c r="K37" s="131" t="str">
        <f>VLOOKUP(E37,VIP!$A$2:$O14050,6,0)</f>
        <v>SI</v>
      </c>
      <c r="L37" s="122" t="s">
        <v>2734</v>
      </c>
      <c r="M37" s="147" t="s">
        <v>2557</v>
      </c>
      <c r="N37" s="132" t="s">
        <v>2558</v>
      </c>
      <c r="O37" s="131" t="s">
        <v>2735</v>
      </c>
      <c r="P37" s="131" t="s">
        <v>2702</v>
      </c>
      <c r="Q37" s="146" t="s">
        <v>2734</v>
      </c>
    </row>
    <row r="38" spans="1:17" s="93" customFormat="1" ht="18" x14ac:dyDescent="0.25">
      <c r="A38" s="131" t="str">
        <f>VLOOKUP(E38,'LISTADO ATM'!$A$2:$C$898,3,0)</f>
        <v>NORTE</v>
      </c>
      <c r="B38" s="124" t="s">
        <v>2729</v>
      </c>
      <c r="C38" s="133">
        <v>44349.780578703707</v>
      </c>
      <c r="D38" s="133" t="s">
        <v>2470</v>
      </c>
      <c r="E38" s="121">
        <v>712</v>
      </c>
      <c r="F38" s="131" t="str">
        <f>VLOOKUP(E38,VIP!$A$2:$O13700,2,0)</f>
        <v>DRBR128</v>
      </c>
      <c r="G38" s="131" t="str">
        <f>VLOOKUP(E38,'LISTADO ATM'!$A$2:$B$897,2,0)</f>
        <v xml:space="preserve">ATM Oficina Imbert </v>
      </c>
      <c r="H38" s="131" t="str">
        <f>VLOOKUP(E38,VIP!$A$2:$O18563,7,FALSE)</f>
        <v>Si</v>
      </c>
      <c r="I38" s="131" t="str">
        <f>VLOOKUP(E38,VIP!$A$2:$O10528,8,FALSE)</f>
        <v>Si</v>
      </c>
      <c r="J38" s="131" t="str">
        <f>VLOOKUP(E38,VIP!$A$2:$O10478,8,FALSE)</f>
        <v>Si</v>
      </c>
      <c r="K38" s="131" t="str">
        <f>VLOOKUP(E38,VIP!$A$2:$O14052,6,0)</f>
        <v>SI</v>
      </c>
      <c r="L38" s="122" t="s">
        <v>2734</v>
      </c>
      <c r="M38" s="147" t="s">
        <v>2557</v>
      </c>
      <c r="N38" s="132" t="s">
        <v>2558</v>
      </c>
      <c r="O38" s="131" t="s">
        <v>2735</v>
      </c>
      <c r="P38" s="131" t="s">
        <v>2702</v>
      </c>
      <c r="Q38" s="146" t="s">
        <v>2734</v>
      </c>
    </row>
    <row r="39" spans="1:17" s="93" customFormat="1" ht="18" x14ac:dyDescent="0.25">
      <c r="A39" s="131" t="str">
        <f>VLOOKUP(E39,'LISTADO ATM'!$A$2:$C$898,3,0)</f>
        <v>DISTRITO NACIONAL</v>
      </c>
      <c r="B39" s="124" t="s">
        <v>2730</v>
      </c>
      <c r="C39" s="133">
        <v>44349.779803240737</v>
      </c>
      <c r="D39" s="133" t="s">
        <v>2470</v>
      </c>
      <c r="E39" s="121">
        <v>407</v>
      </c>
      <c r="F39" s="131" t="str">
        <f>VLOOKUP(E39,VIP!$A$2:$O13701,2,0)</f>
        <v>DRBR407</v>
      </c>
      <c r="G39" s="131" t="str">
        <f>VLOOKUP(E39,'LISTADO ATM'!$A$2:$B$897,2,0)</f>
        <v xml:space="preserve">ATM Multicentro La Sirena Villa Mella </v>
      </c>
      <c r="H39" s="131" t="str">
        <f>VLOOKUP(E39,VIP!$A$2:$O18564,7,FALSE)</f>
        <v>Si</v>
      </c>
      <c r="I39" s="131" t="str">
        <f>VLOOKUP(E39,VIP!$A$2:$O10529,8,FALSE)</f>
        <v>Si</v>
      </c>
      <c r="J39" s="131" t="str">
        <f>VLOOKUP(E39,VIP!$A$2:$O10479,8,FALSE)</f>
        <v>Si</v>
      </c>
      <c r="K39" s="131" t="str">
        <f>VLOOKUP(E39,VIP!$A$2:$O14053,6,0)</f>
        <v>NO</v>
      </c>
      <c r="L39" s="122" t="s">
        <v>2734</v>
      </c>
      <c r="M39" s="147" t="s">
        <v>2557</v>
      </c>
      <c r="N39" s="132" t="s">
        <v>2558</v>
      </c>
      <c r="O39" s="131" t="s">
        <v>2735</v>
      </c>
      <c r="P39" s="131" t="s">
        <v>2702</v>
      </c>
      <c r="Q39" s="146" t="s">
        <v>2734</v>
      </c>
    </row>
    <row r="40" spans="1:17" s="93" customFormat="1" ht="18" x14ac:dyDescent="0.25">
      <c r="A40" s="131" t="str">
        <f>VLOOKUP(E40,'LISTADO ATM'!$A$2:$C$898,3,0)</f>
        <v>NORTE</v>
      </c>
      <c r="B40" s="124" t="s">
        <v>2731</v>
      </c>
      <c r="C40" s="133">
        <v>44349.779004629629</v>
      </c>
      <c r="D40" s="133" t="s">
        <v>2470</v>
      </c>
      <c r="E40" s="121">
        <v>774</v>
      </c>
      <c r="F40" s="131" t="str">
        <f>VLOOKUP(E40,VIP!$A$2:$O13702,2,0)</f>
        <v>DRBR061</v>
      </c>
      <c r="G40" s="131" t="str">
        <f>VLOOKUP(E40,'LISTADO ATM'!$A$2:$B$897,2,0)</f>
        <v xml:space="preserve">ATM Oficina Montecristi </v>
      </c>
      <c r="H40" s="131" t="str">
        <f>VLOOKUP(E40,VIP!$A$2:$O18565,7,FALSE)</f>
        <v>Si</v>
      </c>
      <c r="I40" s="131" t="str">
        <f>VLOOKUP(E40,VIP!$A$2:$O10530,8,FALSE)</f>
        <v>Si</v>
      </c>
      <c r="J40" s="131" t="str">
        <f>VLOOKUP(E40,VIP!$A$2:$O10480,8,FALSE)</f>
        <v>Si</v>
      </c>
      <c r="K40" s="131" t="str">
        <f>VLOOKUP(E40,VIP!$A$2:$O14054,6,0)</f>
        <v>NO</v>
      </c>
      <c r="L40" s="122" t="s">
        <v>2734</v>
      </c>
      <c r="M40" s="147" t="s">
        <v>2557</v>
      </c>
      <c r="N40" s="132" t="s">
        <v>2558</v>
      </c>
      <c r="O40" s="131" t="s">
        <v>2735</v>
      </c>
      <c r="P40" s="131" t="s">
        <v>2702</v>
      </c>
      <c r="Q40" s="146" t="s">
        <v>2734</v>
      </c>
    </row>
    <row r="41" spans="1:17" s="93" customFormat="1" ht="18" x14ac:dyDescent="0.25">
      <c r="A41" s="131" t="str">
        <f>VLOOKUP(E41,'LISTADO ATM'!$A$2:$C$898,3,0)</f>
        <v>SUR</v>
      </c>
      <c r="B41" s="124" t="s">
        <v>2631</v>
      </c>
      <c r="C41" s="133">
        <v>44348.878645833334</v>
      </c>
      <c r="D41" s="133" t="s">
        <v>2180</v>
      </c>
      <c r="E41" s="121">
        <v>50</v>
      </c>
      <c r="F41" s="131" t="str">
        <f>VLOOKUP(E41,VIP!$A$2:$O13655,2,0)</f>
        <v>DRBR050</v>
      </c>
      <c r="G41" s="131" t="str">
        <f>VLOOKUP(E41,'LISTADO ATM'!$A$2:$B$897,2,0)</f>
        <v xml:space="preserve">ATM Oficina Padre Las Casas (Azua) </v>
      </c>
      <c r="H41" s="131" t="str">
        <f>VLOOKUP(E41,VIP!$A$2:$O18518,7,FALSE)</f>
        <v>Si</v>
      </c>
      <c r="I41" s="131" t="str">
        <f>VLOOKUP(E41,VIP!$A$2:$O10483,8,FALSE)</f>
        <v>Si</v>
      </c>
      <c r="J41" s="131" t="str">
        <f>VLOOKUP(E41,VIP!$A$2:$O10433,8,FALSE)</f>
        <v>Si</v>
      </c>
      <c r="K41" s="131" t="str">
        <f>VLOOKUP(E41,VIP!$A$2:$O14007,6,0)</f>
        <v>NO</v>
      </c>
      <c r="L41" s="122" t="s">
        <v>2245</v>
      </c>
      <c r="M41" s="147" t="s">
        <v>2557</v>
      </c>
      <c r="N41" s="147" t="s">
        <v>2558</v>
      </c>
      <c r="O41" s="131" t="s">
        <v>2455</v>
      </c>
      <c r="P41" s="131"/>
      <c r="Q41" s="146">
        <v>44349.533067129632</v>
      </c>
    </row>
    <row r="42" spans="1:17" s="93" customFormat="1" ht="18" x14ac:dyDescent="0.25">
      <c r="A42" s="131" t="str">
        <f>VLOOKUP(E42,'LISTADO ATM'!$A$2:$C$898,3,0)</f>
        <v>SUR</v>
      </c>
      <c r="B42" s="124">
        <v>3335903172</v>
      </c>
      <c r="C42" s="133">
        <v>44344.908819444441</v>
      </c>
      <c r="D42" s="133" t="s">
        <v>2180</v>
      </c>
      <c r="E42" s="121">
        <v>252</v>
      </c>
      <c r="F42" s="131" t="str">
        <f>VLOOKUP(E42,VIP!$A$2:$O13545,2,0)</f>
        <v>DRBR252</v>
      </c>
      <c r="G42" s="131" t="str">
        <f>VLOOKUP(E42,'LISTADO ATM'!$A$2:$B$897,2,0)</f>
        <v xml:space="preserve">ATM Banco Agrícola (Barahona) </v>
      </c>
      <c r="H42" s="131" t="str">
        <f>VLOOKUP(E42,VIP!$A$2:$O18408,7,FALSE)</f>
        <v>Si</v>
      </c>
      <c r="I42" s="131" t="str">
        <f>VLOOKUP(E42,VIP!$A$2:$O10373,8,FALSE)</f>
        <v>Si</v>
      </c>
      <c r="J42" s="131" t="str">
        <f>VLOOKUP(E42,VIP!$A$2:$O10323,8,FALSE)</f>
        <v>Si</v>
      </c>
      <c r="K42" s="131" t="str">
        <f>VLOOKUP(E42,VIP!$A$2:$O13897,6,0)</f>
        <v>NO</v>
      </c>
      <c r="L42" s="122" t="s">
        <v>2245</v>
      </c>
      <c r="M42" s="147" t="s">
        <v>2557</v>
      </c>
      <c r="N42" s="132" t="s">
        <v>2453</v>
      </c>
      <c r="O42" s="131" t="s">
        <v>2455</v>
      </c>
      <c r="P42" s="131"/>
      <c r="Q42" s="146">
        <v>44349.765219907407</v>
      </c>
    </row>
    <row r="43" spans="1:17" s="93" customFormat="1" ht="18" x14ac:dyDescent="0.25">
      <c r="A43" s="131" t="str">
        <f>VLOOKUP(E43,'LISTADO ATM'!$A$2:$C$898,3,0)</f>
        <v>ESTE</v>
      </c>
      <c r="B43" s="124" t="s">
        <v>2651</v>
      </c>
      <c r="C43" s="133">
        <v>44349.321493055555</v>
      </c>
      <c r="D43" s="133" t="s">
        <v>2180</v>
      </c>
      <c r="E43" s="121">
        <v>462</v>
      </c>
      <c r="F43" s="131" t="str">
        <f>VLOOKUP(E43,VIP!$A$2:$O13651,2,0)</f>
        <v>DRBR462</v>
      </c>
      <c r="G43" s="131" t="str">
        <f>VLOOKUP(E43,'LISTADO ATM'!$A$2:$B$897,2,0)</f>
        <v>ATM Agrocafe Del Caribe</v>
      </c>
      <c r="H43" s="131" t="str">
        <f>VLOOKUP(E43,VIP!$A$2:$O18514,7,FALSE)</f>
        <v>Si</v>
      </c>
      <c r="I43" s="131" t="str">
        <f>VLOOKUP(E43,VIP!$A$2:$O10479,8,FALSE)</f>
        <v>Si</v>
      </c>
      <c r="J43" s="131" t="str">
        <f>VLOOKUP(E43,VIP!$A$2:$O10429,8,FALSE)</f>
        <v>Si</v>
      </c>
      <c r="K43" s="131" t="str">
        <f>VLOOKUP(E43,VIP!$A$2:$O14003,6,0)</f>
        <v>NO</v>
      </c>
      <c r="L43" s="122" t="s">
        <v>2245</v>
      </c>
      <c r="M43" s="147" t="s">
        <v>2557</v>
      </c>
      <c r="N43" s="147" t="s">
        <v>2558</v>
      </c>
      <c r="O43" s="131" t="s">
        <v>2455</v>
      </c>
      <c r="P43" s="131"/>
      <c r="Q43" s="146">
        <v>44349.412708333337</v>
      </c>
    </row>
    <row r="44" spans="1:17" s="93" customFormat="1" ht="18" x14ac:dyDescent="0.25">
      <c r="A44" s="131" t="str">
        <f>VLOOKUP(E44,'LISTADO ATM'!$A$2:$C$898,3,0)</f>
        <v>ESTE</v>
      </c>
      <c r="B44" s="124">
        <v>3335903656</v>
      </c>
      <c r="C44" s="133">
        <v>44346.856712962966</v>
      </c>
      <c r="D44" s="133" t="s">
        <v>2180</v>
      </c>
      <c r="E44" s="121">
        <v>519</v>
      </c>
      <c r="F44" s="131" t="str">
        <f>VLOOKUP(E44,VIP!$A$2:$O13634,2,0)</f>
        <v>DRBR519</v>
      </c>
      <c r="G44" s="131" t="str">
        <f>VLOOKUP(E44,'LISTADO ATM'!$A$2:$B$897,2,0)</f>
        <v xml:space="preserve">ATM Plaza Estrella (Bávaro) </v>
      </c>
      <c r="H44" s="131" t="str">
        <f>VLOOKUP(E44,VIP!$A$2:$O18497,7,FALSE)</f>
        <v>Si</v>
      </c>
      <c r="I44" s="131" t="str">
        <f>VLOOKUP(E44,VIP!$A$2:$O10462,8,FALSE)</f>
        <v>Si</v>
      </c>
      <c r="J44" s="131" t="str">
        <f>VLOOKUP(E44,VIP!$A$2:$O10412,8,FALSE)</f>
        <v>Si</v>
      </c>
      <c r="K44" s="131" t="str">
        <f>VLOOKUP(E44,VIP!$A$2:$O13986,6,0)</f>
        <v>NO</v>
      </c>
      <c r="L44" s="122" t="s">
        <v>2245</v>
      </c>
      <c r="M44" s="147" t="s">
        <v>2557</v>
      </c>
      <c r="N44" s="147" t="s">
        <v>2558</v>
      </c>
      <c r="O44" s="131" t="s">
        <v>2561</v>
      </c>
      <c r="P44" s="131"/>
      <c r="Q44" s="146">
        <v>44349.765219907407</v>
      </c>
    </row>
    <row r="45" spans="1:17" s="93" customFormat="1" ht="18" x14ac:dyDescent="0.25">
      <c r="A45" s="131" t="str">
        <f>VLOOKUP(E45,'LISTADO ATM'!$A$2:$C$898,3,0)</f>
        <v>DISTRITO NACIONAL</v>
      </c>
      <c r="B45" s="124" t="s">
        <v>2652</v>
      </c>
      <c r="C45" s="133">
        <v>44349.320729166669</v>
      </c>
      <c r="D45" s="133" t="s">
        <v>2180</v>
      </c>
      <c r="E45" s="121">
        <v>761</v>
      </c>
      <c r="F45" s="131" t="str">
        <f>VLOOKUP(E45,VIP!$A$2:$O13652,2,0)</f>
        <v>DRBR761</v>
      </c>
      <c r="G45" s="131" t="str">
        <f>VLOOKUP(E45,'LISTADO ATM'!$A$2:$B$897,2,0)</f>
        <v xml:space="preserve">ATM ISSPOL </v>
      </c>
      <c r="H45" s="131" t="str">
        <f>VLOOKUP(E45,VIP!$A$2:$O18515,7,FALSE)</f>
        <v>Si</v>
      </c>
      <c r="I45" s="131" t="str">
        <f>VLOOKUP(E45,VIP!$A$2:$O10480,8,FALSE)</f>
        <v>Si</v>
      </c>
      <c r="J45" s="131" t="str">
        <f>VLOOKUP(E45,VIP!$A$2:$O10430,8,FALSE)</f>
        <v>Si</v>
      </c>
      <c r="K45" s="131" t="str">
        <f>VLOOKUP(E45,VIP!$A$2:$O14004,6,0)</f>
        <v>NO</v>
      </c>
      <c r="L45" s="122" t="s">
        <v>2245</v>
      </c>
      <c r="M45" s="147" t="s">
        <v>2557</v>
      </c>
      <c r="N45" s="147" t="s">
        <v>2558</v>
      </c>
      <c r="O45" s="131" t="s">
        <v>2455</v>
      </c>
      <c r="P45" s="131"/>
      <c r="Q45" s="146">
        <v>44349.561759259261</v>
      </c>
    </row>
    <row r="46" spans="1:17" s="93" customFormat="1" ht="18" x14ac:dyDescent="0.25">
      <c r="A46" s="131" t="str">
        <f>VLOOKUP(E46,'LISTADO ATM'!$A$2:$C$898,3,0)</f>
        <v>ESTE</v>
      </c>
      <c r="B46" s="124" t="s">
        <v>2572</v>
      </c>
      <c r="C46" s="133">
        <v>44348.053379629629</v>
      </c>
      <c r="D46" s="133" t="s">
        <v>2180</v>
      </c>
      <c r="E46" s="121">
        <v>804</v>
      </c>
      <c r="F46" s="131" t="str">
        <f>VLOOKUP(E46,VIP!$A$2:$O13628,2,0)</f>
        <v>DRBR804</v>
      </c>
      <c r="G46" s="131" t="str">
        <f>VLOOKUP(E46,'LISTADO ATM'!$A$2:$B$897,2,0)</f>
        <v xml:space="preserve">ATM Hotel Be Live Punta Cana (Cabeza de Toro) </v>
      </c>
      <c r="H46" s="131" t="str">
        <f>VLOOKUP(E46,VIP!$A$2:$O18491,7,FALSE)</f>
        <v>Si</v>
      </c>
      <c r="I46" s="131" t="str">
        <f>VLOOKUP(E46,VIP!$A$2:$O10456,8,FALSE)</f>
        <v>Si</v>
      </c>
      <c r="J46" s="131" t="str">
        <f>VLOOKUP(E46,VIP!$A$2:$O10406,8,FALSE)</f>
        <v>Si</v>
      </c>
      <c r="K46" s="131" t="str">
        <f>VLOOKUP(E46,VIP!$A$2:$O13980,6,0)</f>
        <v>NO</v>
      </c>
      <c r="L46" s="122" t="s">
        <v>2245</v>
      </c>
      <c r="M46" s="145" t="s">
        <v>2557</v>
      </c>
      <c r="N46" s="147" t="s">
        <v>2558</v>
      </c>
      <c r="O46" s="131" t="s">
        <v>2455</v>
      </c>
      <c r="P46" s="131"/>
      <c r="Q46" s="146">
        <v>44349.33090277778</v>
      </c>
    </row>
    <row r="47" spans="1:17" s="93" customFormat="1" ht="18" x14ac:dyDescent="0.25">
      <c r="A47" s="131" t="str">
        <f>VLOOKUP(E47,'LISTADO ATM'!$A$2:$C$898,3,0)</f>
        <v>NORTE</v>
      </c>
      <c r="B47" s="124" t="s">
        <v>2695</v>
      </c>
      <c r="C47" s="133">
        <v>44349.656550925924</v>
      </c>
      <c r="D47" s="133" t="s">
        <v>2470</v>
      </c>
      <c r="E47" s="121">
        <v>63</v>
      </c>
      <c r="F47" s="131" t="str">
        <f>VLOOKUP(E47,VIP!$A$2:$O13677,2,0)</f>
        <v>DRBR063</v>
      </c>
      <c r="G47" s="131" t="str">
        <f>VLOOKUP(E47,'LISTADO ATM'!$A$2:$B$897,2,0)</f>
        <v xml:space="preserve">ATM Oficina Villa Vásquez (Montecristi) </v>
      </c>
      <c r="H47" s="131" t="str">
        <f>VLOOKUP(E47,VIP!$A$2:$O18540,7,FALSE)</f>
        <v>Si</v>
      </c>
      <c r="I47" s="131" t="str">
        <f>VLOOKUP(E47,VIP!$A$2:$O10505,8,FALSE)</f>
        <v>Si</v>
      </c>
      <c r="J47" s="131" t="str">
        <f>VLOOKUP(E47,VIP!$A$2:$O10455,8,FALSE)</f>
        <v>Si</v>
      </c>
      <c r="K47" s="131" t="str">
        <f>VLOOKUP(E47,VIP!$A$2:$O14029,6,0)</f>
        <v>NO</v>
      </c>
      <c r="L47" s="122" t="s">
        <v>2699</v>
      </c>
      <c r="M47" s="147" t="s">
        <v>2557</v>
      </c>
      <c r="N47" s="147" t="s">
        <v>2558</v>
      </c>
      <c r="O47" s="131" t="s">
        <v>2700</v>
      </c>
      <c r="P47" s="131" t="s">
        <v>2702</v>
      </c>
      <c r="Q47" s="147" t="s">
        <v>2557</v>
      </c>
    </row>
    <row r="48" spans="1:17" s="93" customFormat="1" ht="18" x14ac:dyDescent="0.25">
      <c r="A48" s="131" t="str">
        <f>VLOOKUP(E48,'LISTADO ATM'!$A$2:$C$898,3,0)</f>
        <v>ESTE</v>
      </c>
      <c r="B48" s="124" t="s">
        <v>2697</v>
      </c>
      <c r="C48" s="133">
        <v>44349.562986111108</v>
      </c>
      <c r="D48" s="133" t="s">
        <v>2470</v>
      </c>
      <c r="E48" s="121">
        <v>963</v>
      </c>
      <c r="F48" s="131" t="str">
        <f>VLOOKUP(E48,VIP!$A$2:$O13679,2,0)</f>
        <v>DRBR963</v>
      </c>
      <c r="G48" s="131" t="str">
        <f>VLOOKUP(E48,'LISTADO ATM'!$A$2:$B$897,2,0)</f>
        <v xml:space="preserve">ATM Multiplaza La Romana </v>
      </c>
      <c r="H48" s="131" t="str">
        <f>VLOOKUP(E48,VIP!$A$2:$O18542,7,FALSE)</f>
        <v>Si</v>
      </c>
      <c r="I48" s="131" t="str">
        <f>VLOOKUP(E48,VIP!$A$2:$O10507,8,FALSE)</f>
        <v>Si</v>
      </c>
      <c r="J48" s="131" t="str">
        <f>VLOOKUP(E48,VIP!$A$2:$O10457,8,FALSE)</f>
        <v>Si</v>
      </c>
      <c r="K48" s="131" t="str">
        <f>VLOOKUP(E48,VIP!$A$2:$O14031,6,0)</f>
        <v>NO</v>
      </c>
      <c r="L48" s="122" t="s">
        <v>2699</v>
      </c>
      <c r="M48" s="147" t="s">
        <v>2557</v>
      </c>
      <c r="N48" s="147" t="s">
        <v>2558</v>
      </c>
      <c r="O48" s="131" t="s">
        <v>2700</v>
      </c>
      <c r="P48" s="131" t="s">
        <v>2702</v>
      </c>
      <c r="Q48" s="147" t="s">
        <v>2557</v>
      </c>
    </row>
    <row r="49" spans="1:17" s="93" customFormat="1" ht="18" x14ac:dyDescent="0.25">
      <c r="A49" s="131" t="str">
        <f>VLOOKUP(E49,'LISTADO ATM'!$A$2:$C$898,3,0)</f>
        <v>NORTE</v>
      </c>
      <c r="B49" s="124" t="s">
        <v>2696</v>
      </c>
      <c r="C49" s="133">
        <v>44349.616747685184</v>
      </c>
      <c r="D49" s="133" t="s">
        <v>2470</v>
      </c>
      <c r="E49" s="121">
        <v>364</v>
      </c>
      <c r="F49" s="131" t="str">
        <f>VLOOKUP(E49,VIP!$A$2:$O13678,2,0)</f>
        <v>DRBR364</v>
      </c>
      <c r="G49" s="131" t="str">
        <f>VLOOKUP(E49,'LISTADO ATM'!$A$2:$B$897,2,0)</f>
        <v>ATM Tabadom Holding Santiago</v>
      </c>
      <c r="H49" s="131" t="str">
        <f>VLOOKUP(E49,VIP!$A$2:$O18541,7,FALSE)</f>
        <v>Si</v>
      </c>
      <c r="I49" s="131" t="str">
        <f>VLOOKUP(E49,VIP!$A$2:$O10506,8,FALSE)</f>
        <v>Si</v>
      </c>
      <c r="J49" s="131" t="str">
        <f>VLOOKUP(E49,VIP!$A$2:$O10456,8,FALSE)</f>
        <v>Si</v>
      </c>
      <c r="K49" s="131" t="str">
        <f>VLOOKUP(E49,VIP!$A$2:$O14030,6,0)</f>
        <v>NO</v>
      </c>
      <c r="L49" s="122" t="s">
        <v>2699</v>
      </c>
      <c r="M49" s="147" t="s">
        <v>2557</v>
      </c>
      <c r="N49" s="147" t="s">
        <v>2558</v>
      </c>
      <c r="O49" s="131" t="s">
        <v>2701</v>
      </c>
      <c r="P49" s="131" t="s">
        <v>2702</v>
      </c>
      <c r="Q49" s="147" t="s">
        <v>2557</v>
      </c>
    </row>
    <row r="50" spans="1:17" s="93" customFormat="1" ht="18" x14ac:dyDescent="0.25">
      <c r="A50" s="131" t="str">
        <f>VLOOKUP(E50,'LISTADO ATM'!$A$2:$C$898,3,0)</f>
        <v>ESTE</v>
      </c>
      <c r="B50" s="124" t="s">
        <v>2698</v>
      </c>
      <c r="C50" s="133">
        <v>44349.553935185184</v>
      </c>
      <c r="D50" s="133" t="s">
        <v>2470</v>
      </c>
      <c r="E50" s="121">
        <v>912</v>
      </c>
      <c r="F50" s="131" t="str">
        <f>VLOOKUP(E50,VIP!$A$2:$O13680,2,0)</f>
        <v>DRBR973</v>
      </c>
      <c r="G50" s="131" t="str">
        <f>VLOOKUP(E50,'LISTADO ATM'!$A$2:$B$897,2,0)</f>
        <v xml:space="preserve">ATM Oficina San Pedro II </v>
      </c>
      <c r="H50" s="131" t="str">
        <f>VLOOKUP(E50,VIP!$A$2:$O18543,7,FALSE)</f>
        <v>Si</v>
      </c>
      <c r="I50" s="131" t="str">
        <f>VLOOKUP(E50,VIP!$A$2:$O10508,8,FALSE)</f>
        <v>Si</v>
      </c>
      <c r="J50" s="131" t="str">
        <f>VLOOKUP(E50,VIP!$A$2:$O10458,8,FALSE)</f>
        <v>Si</v>
      </c>
      <c r="K50" s="131" t="str">
        <f>VLOOKUP(E50,VIP!$A$2:$O14032,6,0)</f>
        <v>SI</v>
      </c>
      <c r="L50" s="122" t="s">
        <v>2699</v>
      </c>
      <c r="M50" s="147" t="s">
        <v>2557</v>
      </c>
      <c r="N50" s="147" t="s">
        <v>2558</v>
      </c>
      <c r="O50" s="131" t="s">
        <v>2700</v>
      </c>
      <c r="P50" s="131" t="s">
        <v>2702</v>
      </c>
      <c r="Q50" s="147" t="s">
        <v>2557</v>
      </c>
    </row>
    <row r="51" spans="1:17" s="93" customFormat="1" ht="18" x14ac:dyDescent="0.25">
      <c r="A51" s="131" t="str">
        <f>VLOOKUP(E51,'LISTADO ATM'!$A$2:$C$898,3,0)</f>
        <v>SUR</v>
      </c>
      <c r="B51" s="124" t="s">
        <v>2590</v>
      </c>
      <c r="C51" s="133">
        <v>44348.764664351853</v>
      </c>
      <c r="D51" s="133" t="s">
        <v>2470</v>
      </c>
      <c r="E51" s="121">
        <v>297</v>
      </c>
      <c r="F51" s="131" t="str">
        <f>VLOOKUP(E51,VIP!$A$2:$O13657,2,0)</f>
        <v>DRBR297</v>
      </c>
      <c r="G51" s="131" t="str">
        <f>VLOOKUP(E51,'LISTADO ATM'!$A$2:$B$897,2,0)</f>
        <v xml:space="preserve">ATM S/M Cadena Ocoa </v>
      </c>
      <c r="H51" s="131" t="str">
        <f>VLOOKUP(E51,VIP!$A$2:$O18520,7,FALSE)</f>
        <v>Si</v>
      </c>
      <c r="I51" s="131" t="str">
        <f>VLOOKUP(E51,VIP!$A$2:$O10485,8,FALSE)</f>
        <v>Si</v>
      </c>
      <c r="J51" s="131" t="str">
        <f>VLOOKUP(E51,VIP!$A$2:$O10435,8,FALSE)</f>
        <v>Si</v>
      </c>
      <c r="K51" s="131" t="str">
        <f>VLOOKUP(E51,VIP!$A$2:$O14009,6,0)</f>
        <v>NO</v>
      </c>
      <c r="L51" s="122" t="s">
        <v>2548</v>
      </c>
      <c r="M51" s="147" t="s">
        <v>2557</v>
      </c>
      <c r="N51" s="132" t="s">
        <v>2453</v>
      </c>
      <c r="O51" s="131" t="s">
        <v>2552</v>
      </c>
      <c r="P51" s="131"/>
      <c r="Q51" s="146">
        <v>44349.505659722221</v>
      </c>
    </row>
    <row r="52" spans="1:17" s="93" customFormat="1" ht="18" x14ac:dyDescent="0.25">
      <c r="A52" s="131" t="str">
        <f>VLOOKUP(E52,'LISTADO ATM'!$A$2:$C$898,3,0)</f>
        <v>DISTRITO NACIONAL</v>
      </c>
      <c r="B52" s="124">
        <v>3335905004</v>
      </c>
      <c r="C52" s="133">
        <v>44347.590914351851</v>
      </c>
      <c r="D52" s="133" t="s">
        <v>2449</v>
      </c>
      <c r="E52" s="121">
        <v>420</v>
      </c>
      <c r="F52" s="131" t="str">
        <f>VLOOKUP(E52,VIP!$A$2:$O13607,2,0)</f>
        <v>DRBR420</v>
      </c>
      <c r="G52" s="131" t="str">
        <f>VLOOKUP(E52,'LISTADO ATM'!$A$2:$B$897,2,0)</f>
        <v xml:space="preserve">ATM DGII Av. Lincoln </v>
      </c>
      <c r="H52" s="131" t="str">
        <f>VLOOKUP(E52,VIP!$A$2:$O18470,7,FALSE)</f>
        <v>Si</v>
      </c>
      <c r="I52" s="131" t="str">
        <f>VLOOKUP(E52,VIP!$A$2:$O10435,8,FALSE)</f>
        <v>Si</v>
      </c>
      <c r="J52" s="131" t="str">
        <f>VLOOKUP(E52,VIP!$A$2:$O10385,8,FALSE)</f>
        <v>Si</v>
      </c>
      <c r="K52" s="131" t="str">
        <f>VLOOKUP(E52,VIP!$A$2:$O13959,6,0)</f>
        <v>NO</v>
      </c>
      <c r="L52" s="122" t="s">
        <v>2548</v>
      </c>
      <c r="M52" s="145" t="s">
        <v>2557</v>
      </c>
      <c r="N52" s="132" t="s">
        <v>2453</v>
      </c>
      <c r="O52" s="131" t="s">
        <v>2454</v>
      </c>
      <c r="P52" s="131"/>
      <c r="Q52" s="146">
        <v>44349.416701388887</v>
      </c>
    </row>
    <row r="53" spans="1:17" s="93" customFormat="1" ht="18" x14ac:dyDescent="0.25">
      <c r="A53" s="131" t="str">
        <f>VLOOKUP(E53,'LISTADO ATM'!$A$2:$C$898,3,0)</f>
        <v>SUR</v>
      </c>
      <c r="B53" s="124">
        <v>3335903643</v>
      </c>
      <c r="C53" s="133">
        <v>44346.788275462961</v>
      </c>
      <c r="D53" s="133" t="s">
        <v>2470</v>
      </c>
      <c r="E53" s="124">
        <v>576</v>
      </c>
      <c r="F53" s="131" t="str">
        <f>VLOOKUP(E53,VIP!$A$2:$O13605,2,0)</f>
        <v>DRBR576</v>
      </c>
      <c r="G53" s="131" t="str">
        <f>VLOOKUP(E53,'LISTADO ATM'!$A$2:$B$897,2,0)</f>
        <v>ATM Nizao</v>
      </c>
      <c r="H53" s="131">
        <f>VLOOKUP(E53,VIP!$A$2:$O18468,7,FALSE)</f>
        <v>0</v>
      </c>
      <c r="I53" s="131">
        <f>VLOOKUP(E53,VIP!$A$2:$O10433,8,FALSE)</f>
        <v>0</v>
      </c>
      <c r="J53" s="131">
        <f>VLOOKUP(E53,VIP!$A$2:$O10383,8,FALSE)</f>
        <v>0</v>
      </c>
      <c r="K53" s="131">
        <f>VLOOKUP(E53,VIP!$A$2:$O13957,6,0)</f>
        <v>0</v>
      </c>
      <c r="L53" s="122" t="s">
        <v>2548</v>
      </c>
      <c r="M53" s="147" t="s">
        <v>2557</v>
      </c>
      <c r="N53" s="132" t="s">
        <v>2453</v>
      </c>
      <c r="O53" s="131" t="s">
        <v>2471</v>
      </c>
      <c r="P53" s="131"/>
      <c r="Q53" s="146">
        <v>44349.765219907407</v>
      </c>
    </row>
    <row r="54" spans="1:17" s="93" customFormat="1" ht="18" x14ac:dyDescent="0.25">
      <c r="A54" s="131" t="str">
        <f>VLOOKUP(E54,'LISTADO ATM'!$A$2:$C$898,3,0)</f>
        <v>SUR</v>
      </c>
      <c r="B54" s="124" t="s">
        <v>2637</v>
      </c>
      <c r="C54" s="133">
        <v>44348.831331018519</v>
      </c>
      <c r="D54" s="133" t="s">
        <v>2470</v>
      </c>
      <c r="E54" s="121">
        <v>764</v>
      </c>
      <c r="F54" s="131" t="str">
        <f>VLOOKUP(E54,VIP!$A$2:$O13662,2,0)</f>
        <v>DRBR451</v>
      </c>
      <c r="G54" s="131" t="str">
        <f>VLOOKUP(E54,'LISTADO ATM'!$A$2:$B$897,2,0)</f>
        <v xml:space="preserve">ATM Oficina Elías Piña </v>
      </c>
      <c r="H54" s="131" t="str">
        <f>VLOOKUP(E54,VIP!$A$2:$O18525,7,FALSE)</f>
        <v>Si</v>
      </c>
      <c r="I54" s="131" t="str">
        <f>VLOOKUP(E54,VIP!$A$2:$O10490,8,FALSE)</f>
        <v>Si</v>
      </c>
      <c r="J54" s="131" t="str">
        <f>VLOOKUP(E54,VIP!$A$2:$O10440,8,FALSE)</f>
        <v>Si</v>
      </c>
      <c r="K54" s="131" t="str">
        <f>VLOOKUP(E54,VIP!$A$2:$O14014,6,0)</f>
        <v>NO</v>
      </c>
      <c r="L54" s="122" t="s">
        <v>2548</v>
      </c>
      <c r="M54" s="147" t="s">
        <v>2557</v>
      </c>
      <c r="N54" s="132" t="s">
        <v>2453</v>
      </c>
      <c r="O54" s="131" t="s">
        <v>2471</v>
      </c>
      <c r="P54" s="131"/>
      <c r="Q54" s="146">
        <v>44349.765219907407</v>
      </c>
    </row>
    <row r="55" spans="1:17" s="93" customFormat="1" ht="18" x14ac:dyDescent="0.25">
      <c r="A55" s="131" t="str">
        <f>VLOOKUP(E55,'LISTADO ATM'!$A$2:$C$898,3,0)</f>
        <v>SUR</v>
      </c>
      <c r="B55" s="124" t="s">
        <v>2638</v>
      </c>
      <c r="C55" s="133">
        <v>44348.829062500001</v>
      </c>
      <c r="D55" s="133" t="s">
        <v>2449</v>
      </c>
      <c r="E55" s="121">
        <v>880</v>
      </c>
      <c r="F55" s="131" t="str">
        <f>VLOOKUP(E55,VIP!$A$2:$O13663,2,0)</f>
        <v>DRBR880</v>
      </c>
      <c r="G55" s="131" t="str">
        <f>VLOOKUP(E55,'LISTADO ATM'!$A$2:$B$897,2,0)</f>
        <v xml:space="preserve">ATM Autoservicio Barahona II </v>
      </c>
      <c r="H55" s="131" t="str">
        <f>VLOOKUP(E55,VIP!$A$2:$O18526,7,FALSE)</f>
        <v>Si</v>
      </c>
      <c r="I55" s="131" t="str">
        <f>VLOOKUP(E55,VIP!$A$2:$O10491,8,FALSE)</f>
        <v>Si</v>
      </c>
      <c r="J55" s="131" t="str">
        <f>VLOOKUP(E55,VIP!$A$2:$O10441,8,FALSE)</f>
        <v>Si</v>
      </c>
      <c r="K55" s="131" t="str">
        <f>VLOOKUP(E55,VIP!$A$2:$O14015,6,0)</f>
        <v>SI</v>
      </c>
      <c r="L55" s="122" t="s">
        <v>2548</v>
      </c>
      <c r="M55" s="147" t="s">
        <v>2557</v>
      </c>
      <c r="N55" s="132" t="s">
        <v>2453</v>
      </c>
      <c r="O55" s="131" t="s">
        <v>2454</v>
      </c>
      <c r="P55" s="131"/>
      <c r="Q55" s="146">
        <v>44349.509768518517</v>
      </c>
    </row>
    <row r="56" spans="1:17" s="93" customFormat="1" ht="18" x14ac:dyDescent="0.25">
      <c r="A56" s="131" t="str">
        <f>VLOOKUP(E56,'LISTADO ATM'!$A$2:$C$898,3,0)</f>
        <v>NORTE</v>
      </c>
      <c r="B56" s="124" t="s">
        <v>2646</v>
      </c>
      <c r="C56" s="133">
        <v>44349.055810185186</v>
      </c>
      <c r="D56" s="133" t="s">
        <v>2554</v>
      </c>
      <c r="E56" s="121">
        <v>747</v>
      </c>
      <c r="F56" s="131" t="str">
        <f>VLOOKUP(E56,VIP!$A$2:$O13654,2,0)</f>
        <v>DRBR200</v>
      </c>
      <c r="G56" s="131" t="str">
        <f>VLOOKUP(E56,'LISTADO ATM'!$A$2:$B$897,2,0)</f>
        <v xml:space="preserve">ATM Club BR (Santiago) </v>
      </c>
      <c r="H56" s="131" t="str">
        <f>VLOOKUP(E56,VIP!$A$2:$O18517,7,FALSE)</f>
        <v>Si</v>
      </c>
      <c r="I56" s="131" t="str">
        <f>VLOOKUP(E56,VIP!$A$2:$O10482,8,FALSE)</f>
        <v>Si</v>
      </c>
      <c r="J56" s="131" t="str">
        <f>VLOOKUP(E56,VIP!$A$2:$O10432,8,FALSE)</f>
        <v>Si</v>
      </c>
      <c r="K56" s="131" t="str">
        <f>VLOOKUP(E56,VIP!$A$2:$O14006,6,0)</f>
        <v>SI</v>
      </c>
      <c r="L56" s="122" t="s">
        <v>2442</v>
      </c>
      <c r="M56" s="147" t="s">
        <v>2557</v>
      </c>
      <c r="N56" s="132" t="s">
        <v>2453</v>
      </c>
      <c r="O56" s="131" t="s">
        <v>2553</v>
      </c>
      <c r="P56" s="131"/>
      <c r="Q56" s="146">
        <v>44349.557997685188</v>
      </c>
    </row>
    <row r="57" spans="1:17" s="93" customFormat="1" ht="18" x14ac:dyDescent="0.25">
      <c r="A57" s="131" t="str">
        <f>VLOOKUP(E57,'LISTADO ATM'!$A$2:$C$898,3,0)</f>
        <v>NORTE</v>
      </c>
      <c r="B57" s="124" t="s">
        <v>2639</v>
      </c>
      <c r="C57" s="133">
        <v>44348.799456018518</v>
      </c>
      <c r="D57" s="133" t="s">
        <v>2554</v>
      </c>
      <c r="E57" s="121">
        <v>291</v>
      </c>
      <c r="F57" s="131" t="str">
        <f>VLOOKUP(E57,VIP!$A$2:$O13664,2,0)</f>
        <v>DRBR291</v>
      </c>
      <c r="G57" s="131" t="str">
        <f>VLOOKUP(E57,'LISTADO ATM'!$A$2:$B$897,2,0)</f>
        <v xml:space="preserve">ATM S/M Jumbo Las Colinas </v>
      </c>
      <c r="H57" s="131" t="str">
        <f>VLOOKUP(E57,VIP!$A$2:$O18527,7,FALSE)</f>
        <v>Si</v>
      </c>
      <c r="I57" s="131" t="str">
        <f>VLOOKUP(E57,VIP!$A$2:$O10492,8,FALSE)</f>
        <v>Si</v>
      </c>
      <c r="J57" s="131" t="str">
        <f>VLOOKUP(E57,VIP!$A$2:$O10442,8,FALSE)</f>
        <v>Si</v>
      </c>
      <c r="K57" s="131" t="str">
        <f>VLOOKUP(E57,VIP!$A$2:$O14016,6,0)</f>
        <v>NO</v>
      </c>
      <c r="L57" s="122" t="s">
        <v>2442</v>
      </c>
      <c r="M57" s="147" t="s">
        <v>2557</v>
      </c>
      <c r="N57" s="132" t="s">
        <v>2453</v>
      </c>
      <c r="O57" s="131" t="s">
        <v>2553</v>
      </c>
      <c r="P57" s="131"/>
      <c r="Q57" s="146">
        <v>44349.51221064815</v>
      </c>
    </row>
    <row r="58" spans="1:17" s="93" customFormat="1" ht="18" x14ac:dyDescent="0.25">
      <c r="A58" s="131" t="str">
        <f>VLOOKUP(E58,'LISTADO ATM'!$A$2:$C$898,3,0)</f>
        <v>DISTRITO NACIONAL</v>
      </c>
      <c r="B58" s="124" t="s">
        <v>2648</v>
      </c>
      <c r="C58" s="133">
        <v>44349.047118055554</v>
      </c>
      <c r="D58" s="133" t="s">
        <v>2449</v>
      </c>
      <c r="E58" s="121">
        <v>507</v>
      </c>
      <c r="F58" s="131" t="str">
        <f>VLOOKUP(E58,VIP!$A$2:$O13656,2,0)</f>
        <v>DRBR507</v>
      </c>
      <c r="G58" s="131" t="str">
        <f>VLOOKUP(E58,'LISTADO ATM'!$A$2:$B$897,2,0)</f>
        <v>ATM Estación Sigma Boca Chica</v>
      </c>
      <c r="H58" s="131" t="str">
        <f>VLOOKUP(E58,VIP!$A$2:$O18519,7,FALSE)</f>
        <v>Si</v>
      </c>
      <c r="I58" s="131" t="str">
        <f>VLOOKUP(E58,VIP!$A$2:$O10484,8,FALSE)</f>
        <v>Si</v>
      </c>
      <c r="J58" s="131" t="str">
        <f>VLOOKUP(E58,VIP!$A$2:$O10434,8,FALSE)</f>
        <v>Si</v>
      </c>
      <c r="K58" s="131" t="str">
        <f>VLOOKUP(E58,VIP!$A$2:$O14008,6,0)</f>
        <v>NO</v>
      </c>
      <c r="L58" s="122" t="s">
        <v>2442</v>
      </c>
      <c r="M58" s="147" t="s">
        <v>2557</v>
      </c>
      <c r="N58" s="132" t="s">
        <v>2453</v>
      </c>
      <c r="O58" s="131" t="s">
        <v>2454</v>
      </c>
      <c r="P58" s="131"/>
      <c r="Q58" s="146">
        <v>44349.555659722224</v>
      </c>
    </row>
    <row r="59" spans="1:17" s="93" customFormat="1" ht="18" x14ac:dyDescent="0.25">
      <c r="A59" s="131" t="str">
        <f>VLOOKUP(E59,'LISTADO ATM'!$A$2:$C$898,3,0)</f>
        <v>DISTRITO NACIONAL</v>
      </c>
      <c r="B59" s="124" t="s">
        <v>2585</v>
      </c>
      <c r="C59" s="133">
        <v>44348.768773148149</v>
      </c>
      <c r="D59" s="133" t="s">
        <v>2449</v>
      </c>
      <c r="E59" s="121">
        <v>517</v>
      </c>
      <c r="F59" s="131" t="str">
        <f>VLOOKUP(E59,VIP!$A$2:$O13651,2,0)</f>
        <v>DRBR517</v>
      </c>
      <c r="G59" s="131" t="str">
        <f>VLOOKUP(E59,'LISTADO ATM'!$A$2:$B$897,2,0)</f>
        <v xml:space="preserve">ATM Autobanco Oficina Sans Soucí </v>
      </c>
      <c r="H59" s="131" t="str">
        <f>VLOOKUP(E59,VIP!$A$2:$O18514,7,FALSE)</f>
        <v>Si</v>
      </c>
      <c r="I59" s="131" t="str">
        <f>VLOOKUP(E59,VIP!$A$2:$O10479,8,FALSE)</f>
        <v>Si</v>
      </c>
      <c r="J59" s="131" t="str">
        <f>VLOOKUP(E59,VIP!$A$2:$O10429,8,FALSE)</f>
        <v>Si</v>
      </c>
      <c r="K59" s="131" t="str">
        <f>VLOOKUP(E59,VIP!$A$2:$O14003,6,0)</f>
        <v>SI</v>
      </c>
      <c r="L59" s="122" t="s">
        <v>2442</v>
      </c>
      <c r="M59" s="147" t="s">
        <v>2557</v>
      </c>
      <c r="N59" s="132" t="s">
        <v>2453</v>
      </c>
      <c r="O59" s="131" t="s">
        <v>2454</v>
      </c>
      <c r="P59" s="131"/>
      <c r="Q59" s="146">
        <v>44349.507962962962</v>
      </c>
    </row>
    <row r="60" spans="1:17" s="93" customFormat="1" ht="18" x14ac:dyDescent="0.25">
      <c r="A60" s="131" t="str">
        <f>VLOOKUP(E60,'LISTADO ATM'!$A$2:$C$898,3,0)</f>
        <v>DISTRITO NACIONAL</v>
      </c>
      <c r="B60" s="124" t="s">
        <v>2609</v>
      </c>
      <c r="C60" s="133">
        <v>44348.672824074078</v>
      </c>
      <c r="D60" s="133" t="s">
        <v>2449</v>
      </c>
      <c r="E60" s="121">
        <v>590</v>
      </c>
      <c r="F60" s="131" t="str">
        <f>VLOOKUP(E60,VIP!$A$2:$O13679,2,0)</f>
        <v>DRBR177</v>
      </c>
      <c r="G60" s="131" t="str">
        <f>VLOOKUP(E60,'LISTADO ATM'!$A$2:$B$897,2,0)</f>
        <v xml:space="preserve">ATM Olé Aut. Las Américas </v>
      </c>
      <c r="H60" s="131" t="str">
        <f>VLOOKUP(E60,VIP!$A$2:$O18542,7,FALSE)</f>
        <v>Si</v>
      </c>
      <c r="I60" s="131" t="str">
        <f>VLOOKUP(E60,VIP!$A$2:$O10507,8,FALSE)</f>
        <v>Si</v>
      </c>
      <c r="J60" s="131" t="str">
        <f>VLOOKUP(E60,VIP!$A$2:$O10457,8,FALSE)</f>
        <v>Si</v>
      </c>
      <c r="K60" s="131" t="str">
        <f>VLOOKUP(E60,VIP!$A$2:$O14031,6,0)</f>
        <v>SI</v>
      </c>
      <c r="L60" s="122" t="s">
        <v>2442</v>
      </c>
      <c r="M60" s="147" t="s">
        <v>2557</v>
      </c>
      <c r="N60" s="132" t="s">
        <v>2453</v>
      </c>
      <c r="O60" s="131" t="s">
        <v>2454</v>
      </c>
      <c r="P60" s="131"/>
      <c r="Q60" s="146">
        <v>44349.765219907407</v>
      </c>
    </row>
    <row r="61" spans="1:17" s="93" customFormat="1" ht="18" x14ac:dyDescent="0.25">
      <c r="A61" s="131" t="str">
        <f>VLOOKUP(E61,'LISTADO ATM'!$A$2:$C$898,3,0)</f>
        <v>SUR</v>
      </c>
      <c r="B61" s="124" t="s">
        <v>2685</v>
      </c>
      <c r="C61" s="133">
        <v>44349.519780092596</v>
      </c>
      <c r="D61" s="133" t="s">
        <v>2470</v>
      </c>
      <c r="E61" s="121">
        <v>766</v>
      </c>
      <c r="F61" s="131" t="str">
        <f>VLOOKUP(E61,VIP!$A$2:$O13668,2,0)</f>
        <v>DRBR440</v>
      </c>
      <c r="G61" s="131" t="str">
        <f>VLOOKUP(E61,'LISTADO ATM'!$A$2:$B$897,2,0)</f>
        <v xml:space="preserve">ATM Oficina Azua II </v>
      </c>
      <c r="H61" s="131" t="str">
        <f>VLOOKUP(E61,VIP!$A$2:$O18531,7,FALSE)</f>
        <v>Si</v>
      </c>
      <c r="I61" s="131" t="str">
        <f>VLOOKUP(E61,VIP!$A$2:$O10496,8,FALSE)</f>
        <v>Si</v>
      </c>
      <c r="J61" s="131" t="str">
        <f>VLOOKUP(E61,VIP!$A$2:$O10446,8,FALSE)</f>
        <v>Si</v>
      </c>
      <c r="K61" s="131" t="str">
        <f>VLOOKUP(E61,VIP!$A$2:$O14020,6,0)</f>
        <v>SI</v>
      </c>
      <c r="L61" s="122" t="s">
        <v>2442</v>
      </c>
      <c r="M61" s="147" t="s">
        <v>2557</v>
      </c>
      <c r="N61" s="132" t="s">
        <v>2453</v>
      </c>
      <c r="O61" s="131" t="s">
        <v>2556</v>
      </c>
      <c r="P61" s="131"/>
      <c r="Q61" s="146">
        <v>44349.765219907407</v>
      </c>
    </row>
    <row r="62" spans="1:17" s="93" customFormat="1" ht="18" x14ac:dyDescent="0.25">
      <c r="A62" s="131" t="str">
        <f>VLOOKUP(E62,'LISTADO ATM'!$A$2:$C$898,3,0)</f>
        <v>ESTE</v>
      </c>
      <c r="B62" s="124">
        <v>3335904791</v>
      </c>
      <c r="C62" s="133">
        <v>44347.516122685185</v>
      </c>
      <c r="D62" s="133" t="s">
        <v>2449</v>
      </c>
      <c r="E62" s="121">
        <v>844</v>
      </c>
      <c r="F62" s="131" t="str">
        <f>VLOOKUP(E62,VIP!$A$2:$O13619,2,0)</f>
        <v>DRBR844</v>
      </c>
      <c r="G62" s="131" t="str">
        <f>VLOOKUP(E62,'LISTADO ATM'!$A$2:$B$897,2,0)</f>
        <v xml:space="preserve">ATM San Juan Shopping Center (Bávaro) </v>
      </c>
      <c r="H62" s="131" t="str">
        <f>VLOOKUP(E62,VIP!$A$2:$O18482,7,FALSE)</f>
        <v>Si</v>
      </c>
      <c r="I62" s="131" t="str">
        <f>VLOOKUP(E62,VIP!$A$2:$O10447,8,FALSE)</f>
        <v>Si</v>
      </c>
      <c r="J62" s="131" t="str">
        <f>VLOOKUP(E62,VIP!$A$2:$O10397,8,FALSE)</f>
        <v>Si</v>
      </c>
      <c r="K62" s="131" t="str">
        <f>VLOOKUP(E62,VIP!$A$2:$O13971,6,0)</f>
        <v>NO</v>
      </c>
      <c r="L62" s="122" t="s">
        <v>2442</v>
      </c>
      <c r="M62" s="147" t="s">
        <v>2557</v>
      </c>
      <c r="N62" s="132" t="s">
        <v>2453</v>
      </c>
      <c r="O62" s="131" t="s">
        <v>2454</v>
      </c>
      <c r="P62" s="131"/>
      <c r="Q62" s="146">
        <v>44349.765219907407</v>
      </c>
    </row>
    <row r="63" spans="1:17" s="93" customFormat="1" ht="18" x14ac:dyDescent="0.25">
      <c r="A63" s="131" t="str">
        <f>VLOOKUP(E63,'LISTADO ATM'!$A$2:$C$898,3,0)</f>
        <v>DISTRITO NACIONAL</v>
      </c>
      <c r="B63" s="124" t="s">
        <v>2571</v>
      </c>
      <c r="C63" s="133">
        <v>44348.24858796296</v>
      </c>
      <c r="D63" s="133" t="s">
        <v>2470</v>
      </c>
      <c r="E63" s="121">
        <v>911</v>
      </c>
      <c r="F63" s="131" t="str">
        <f>VLOOKUP(E63,VIP!$A$2:$O13622,2,0)</f>
        <v>DRBR911</v>
      </c>
      <c r="G63" s="131" t="str">
        <f>VLOOKUP(E63,'LISTADO ATM'!$A$2:$B$897,2,0)</f>
        <v xml:space="preserve">ATM Oficina Venezuela II </v>
      </c>
      <c r="H63" s="131" t="str">
        <f>VLOOKUP(E63,VIP!$A$2:$O18485,7,FALSE)</f>
        <v>Si</v>
      </c>
      <c r="I63" s="131" t="str">
        <f>VLOOKUP(E63,VIP!$A$2:$O10450,8,FALSE)</f>
        <v>Si</v>
      </c>
      <c r="J63" s="131" t="str">
        <f>VLOOKUP(E63,VIP!$A$2:$O10400,8,FALSE)</f>
        <v>Si</v>
      </c>
      <c r="K63" s="131" t="str">
        <f>VLOOKUP(E63,VIP!$A$2:$O13974,6,0)</f>
        <v>SI</v>
      </c>
      <c r="L63" s="122" t="s">
        <v>2442</v>
      </c>
      <c r="M63" s="145" t="s">
        <v>2557</v>
      </c>
      <c r="N63" s="147" t="s">
        <v>2558</v>
      </c>
      <c r="O63" s="131" t="s">
        <v>2471</v>
      </c>
      <c r="P63" s="131"/>
      <c r="Q63" s="146">
        <v>44349.424861111111</v>
      </c>
    </row>
    <row r="64" spans="1:17" s="93" customFormat="1" ht="18" x14ac:dyDescent="0.25">
      <c r="A64" s="131" t="str">
        <f>VLOOKUP(E64,'LISTADO ATM'!$A$2:$C$898,3,0)</f>
        <v>NORTE</v>
      </c>
      <c r="B64" s="124" t="s">
        <v>2666</v>
      </c>
      <c r="C64" s="133">
        <v>44349.397407407407</v>
      </c>
      <c r="D64" s="133" t="s">
        <v>2470</v>
      </c>
      <c r="E64" s="121">
        <v>53</v>
      </c>
      <c r="F64" s="131" t="str">
        <f>VLOOKUP(E64,VIP!$A$2:$O13662,2,0)</f>
        <v>DRBR053</v>
      </c>
      <c r="G64" s="131" t="str">
        <f>VLOOKUP(E64,'LISTADO ATM'!$A$2:$B$897,2,0)</f>
        <v xml:space="preserve">ATM Oficina Constanza </v>
      </c>
      <c r="H64" s="131" t="str">
        <f>VLOOKUP(E64,VIP!$A$2:$O18525,7,FALSE)</f>
        <v>Si</v>
      </c>
      <c r="I64" s="131" t="str">
        <f>VLOOKUP(E64,VIP!$A$2:$O10490,8,FALSE)</f>
        <v>Si</v>
      </c>
      <c r="J64" s="131" t="str">
        <f>VLOOKUP(E64,VIP!$A$2:$O10440,8,FALSE)</f>
        <v>Si</v>
      </c>
      <c r="K64" s="131" t="str">
        <f>VLOOKUP(E64,VIP!$A$2:$O14014,6,0)</f>
        <v>NO</v>
      </c>
      <c r="L64" s="122" t="s">
        <v>2667</v>
      </c>
      <c r="M64" s="147" t="s">
        <v>2557</v>
      </c>
      <c r="N64" s="147" t="s">
        <v>2558</v>
      </c>
      <c r="O64" s="131" t="s">
        <v>2556</v>
      </c>
      <c r="P64" s="131"/>
      <c r="Q64" s="146">
        <v>44349.564606481479</v>
      </c>
    </row>
    <row r="65" spans="1:17" s="93" customFormat="1" ht="18" x14ac:dyDescent="0.25">
      <c r="A65" s="131" t="str">
        <f>VLOOKUP(E65,'LISTADO ATM'!$A$2:$C$898,3,0)</f>
        <v>DISTRITO NACIONAL</v>
      </c>
      <c r="B65" s="124" t="s">
        <v>2659</v>
      </c>
      <c r="C65" s="133">
        <v>44349.416435185187</v>
      </c>
      <c r="D65" s="133" t="s">
        <v>2449</v>
      </c>
      <c r="E65" s="121">
        <v>580</v>
      </c>
      <c r="F65" s="131" t="str">
        <f>VLOOKUP(E65,VIP!$A$2:$O13655,2,0)</f>
        <v>DRBR523</v>
      </c>
      <c r="G65" s="131" t="str">
        <f>VLOOKUP(E65,'LISTADO ATM'!$A$2:$B$897,2,0)</f>
        <v xml:space="preserve">ATM Edificio Propagas </v>
      </c>
      <c r="H65" s="131" t="str">
        <f>VLOOKUP(E65,VIP!$A$2:$O18518,7,FALSE)</f>
        <v>Si</v>
      </c>
      <c r="I65" s="131" t="str">
        <f>VLOOKUP(E65,VIP!$A$2:$O10483,8,FALSE)</f>
        <v>Si</v>
      </c>
      <c r="J65" s="131" t="str">
        <f>VLOOKUP(E65,VIP!$A$2:$O10433,8,FALSE)</f>
        <v>Si</v>
      </c>
      <c r="K65" s="131" t="str">
        <f>VLOOKUP(E65,VIP!$A$2:$O14007,6,0)</f>
        <v>NO</v>
      </c>
      <c r="L65" s="122" t="s">
        <v>2667</v>
      </c>
      <c r="M65" s="147" t="s">
        <v>2557</v>
      </c>
      <c r="N65" s="132" t="s">
        <v>2453</v>
      </c>
      <c r="O65" s="131" t="s">
        <v>2454</v>
      </c>
      <c r="P65" s="131"/>
      <c r="Q65" s="146">
        <v>44349.565312500003</v>
      </c>
    </row>
    <row r="66" spans="1:17" s="93" customFormat="1" ht="18" x14ac:dyDescent="0.25">
      <c r="A66" s="131" t="str">
        <f>VLOOKUP(E66,'LISTADO ATM'!$A$2:$C$898,3,0)</f>
        <v>NORTE</v>
      </c>
      <c r="B66" s="124" t="s">
        <v>2662</v>
      </c>
      <c r="C66" s="133">
        <v>44349.406111111108</v>
      </c>
      <c r="D66" s="133" t="s">
        <v>2554</v>
      </c>
      <c r="E66" s="121">
        <v>720</v>
      </c>
      <c r="F66" s="131" t="str">
        <f>VLOOKUP(E66,VIP!$A$2:$O13658,2,0)</f>
        <v>DRBR12E</v>
      </c>
      <c r="G66" s="131" t="str">
        <f>VLOOKUP(E66,'LISTADO ATM'!$A$2:$B$897,2,0)</f>
        <v xml:space="preserve">ATM OMSA (Santiago) </v>
      </c>
      <c r="H66" s="131" t="str">
        <f>VLOOKUP(E66,VIP!$A$2:$O18521,7,FALSE)</f>
        <v>Si</v>
      </c>
      <c r="I66" s="131" t="str">
        <f>VLOOKUP(E66,VIP!$A$2:$O10486,8,FALSE)</f>
        <v>Si</v>
      </c>
      <c r="J66" s="131" t="str">
        <f>VLOOKUP(E66,VIP!$A$2:$O10436,8,FALSE)</f>
        <v>Si</v>
      </c>
      <c r="K66" s="131" t="str">
        <f>VLOOKUP(E66,VIP!$A$2:$O14010,6,0)</f>
        <v>NO</v>
      </c>
      <c r="L66" s="122" t="s">
        <v>2667</v>
      </c>
      <c r="M66" s="147" t="s">
        <v>2557</v>
      </c>
      <c r="N66" s="147" t="s">
        <v>2558</v>
      </c>
      <c r="O66" s="131" t="s">
        <v>2668</v>
      </c>
      <c r="P66" s="131"/>
      <c r="Q66" s="146">
        <v>44349.765219907407</v>
      </c>
    </row>
    <row r="67" spans="1:17" s="93" customFormat="1" ht="18" x14ac:dyDescent="0.25">
      <c r="A67" s="131" t="str">
        <f>VLOOKUP(E67,'LISTADO ATM'!$A$2:$C$898,3,0)</f>
        <v>NORTE</v>
      </c>
      <c r="B67" s="124" t="s">
        <v>2655</v>
      </c>
      <c r="C67" s="133">
        <v>44349.447118055556</v>
      </c>
      <c r="D67" s="133" t="s">
        <v>2470</v>
      </c>
      <c r="E67" s="121">
        <v>888</v>
      </c>
      <c r="F67" s="131" t="str">
        <f>VLOOKUP(E67,VIP!$A$2:$O13651,2,0)</f>
        <v>DRBR888</v>
      </c>
      <c r="G67" s="131" t="str">
        <f>VLOOKUP(E67,'LISTADO ATM'!$A$2:$B$897,2,0)</f>
        <v>ATM Oficina galeria 56 II (SFM)</v>
      </c>
      <c r="H67" s="131" t="str">
        <f>VLOOKUP(E67,VIP!$A$2:$O18514,7,FALSE)</f>
        <v>Si</v>
      </c>
      <c r="I67" s="131" t="str">
        <f>VLOOKUP(E67,VIP!$A$2:$O10479,8,FALSE)</f>
        <v>Si</v>
      </c>
      <c r="J67" s="131" t="str">
        <f>VLOOKUP(E67,VIP!$A$2:$O10429,8,FALSE)</f>
        <v>Si</v>
      </c>
      <c r="K67" s="131" t="str">
        <f>VLOOKUP(E67,VIP!$A$2:$O14003,6,0)</f>
        <v>SI</v>
      </c>
      <c r="L67" s="122" t="s">
        <v>2667</v>
      </c>
      <c r="M67" s="147" t="s">
        <v>2557</v>
      </c>
      <c r="N67" s="132" t="s">
        <v>2453</v>
      </c>
      <c r="O67" s="131" t="s">
        <v>2556</v>
      </c>
      <c r="P67" s="131"/>
      <c r="Q67" s="146">
        <v>44349.765219907407</v>
      </c>
    </row>
    <row r="68" spans="1:17" s="93" customFormat="1" ht="18" x14ac:dyDescent="0.25">
      <c r="A68" s="131" t="str">
        <f>VLOOKUP(E68,'LISTADO ATM'!$A$2:$C$898,3,0)</f>
        <v>DISTRITO NACIONAL</v>
      </c>
      <c r="B68" s="124">
        <v>3335906182</v>
      </c>
      <c r="C68" s="133">
        <v>44348.42564814815</v>
      </c>
      <c r="D68" s="133" t="s">
        <v>2180</v>
      </c>
      <c r="E68" s="121">
        <v>382</v>
      </c>
      <c r="F68" s="131" t="str">
        <f>VLOOKUP(E68,VIP!$A$2:$O13668,2,0)</f>
        <v xml:space="preserve">DRBR382 </v>
      </c>
      <c r="G68" s="131" t="str">
        <f>VLOOKUP(E68,'LISTADO ATM'!$A$2:$B$897,2,0)</f>
        <v>ATM Estacion Del Metro Maria Montes</v>
      </c>
      <c r="H68" s="131" t="str">
        <f>VLOOKUP(E68,VIP!$A$2:$O18531,7,FALSE)</f>
        <v>N/A</v>
      </c>
      <c r="I68" s="131" t="str">
        <f>VLOOKUP(E68,VIP!$A$2:$O10496,8,FALSE)</f>
        <v>N/A</v>
      </c>
      <c r="J68" s="131" t="str">
        <f>VLOOKUP(E68,VIP!$A$2:$O10446,8,FALSE)</f>
        <v>N/A</v>
      </c>
      <c r="K68" s="131" t="str">
        <f>VLOOKUP(E68,VIP!$A$2:$O14020,6,0)</f>
        <v>N/A</v>
      </c>
      <c r="L68" s="122" t="s">
        <v>2580</v>
      </c>
      <c r="M68" s="147" t="s">
        <v>2557</v>
      </c>
      <c r="N68" s="147" t="s">
        <v>2558</v>
      </c>
      <c r="O68" s="131" t="s">
        <v>2455</v>
      </c>
      <c r="P68" s="131"/>
      <c r="Q68" s="146">
        <v>44349.765219907407</v>
      </c>
    </row>
    <row r="69" spans="1:17" s="93" customFormat="1" ht="18" x14ac:dyDescent="0.25">
      <c r="A69" s="131" t="str">
        <f>VLOOKUP(E69,'LISTADO ATM'!$A$2:$C$898,3,0)</f>
        <v>NORTE</v>
      </c>
      <c r="B69" s="124" t="s">
        <v>2732</v>
      </c>
      <c r="C69" s="133">
        <v>44349.777083333334</v>
      </c>
      <c r="D69" s="133" t="s">
        <v>2470</v>
      </c>
      <c r="E69" s="121">
        <v>157</v>
      </c>
      <c r="F69" s="131" t="str">
        <f>VLOOKUP(E69,VIP!$A$2:$O13703,2,0)</f>
        <v>DRBR157</v>
      </c>
      <c r="G69" s="131" t="str">
        <f>VLOOKUP(E69,'LISTADO ATM'!$A$2:$B$897,2,0)</f>
        <v xml:space="preserve">ATM Oficina Samaná </v>
      </c>
      <c r="H69" s="131" t="str">
        <f>VLOOKUP(E69,VIP!$A$2:$O18566,7,FALSE)</f>
        <v>Si</v>
      </c>
      <c r="I69" s="131" t="str">
        <f>VLOOKUP(E69,VIP!$A$2:$O10531,8,FALSE)</f>
        <v>Si</v>
      </c>
      <c r="J69" s="131" t="str">
        <f>VLOOKUP(E69,VIP!$A$2:$O10481,8,FALSE)</f>
        <v>Si</v>
      </c>
      <c r="K69" s="131" t="str">
        <f>VLOOKUP(E69,VIP!$A$2:$O14055,6,0)</f>
        <v>SI</v>
      </c>
      <c r="L69" s="122" t="s">
        <v>2620</v>
      </c>
      <c r="M69" s="147" t="s">
        <v>2557</v>
      </c>
      <c r="N69" s="132" t="s">
        <v>2558</v>
      </c>
      <c r="O69" s="131" t="s">
        <v>2735</v>
      </c>
      <c r="P69" s="131" t="s">
        <v>2737</v>
      </c>
      <c r="Q69" s="146" t="s">
        <v>2620</v>
      </c>
    </row>
    <row r="70" spans="1:17" s="93" customFormat="1" ht="18" x14ac:dyDescent="0.25">
      <c r="A70" s="131" t="str">
        <f>VLOOKUP(E70,'LISTADO ATM'!$A$2:$C$898,3,0)</f>
        <v>DISTRITO NACIONAL</v>
      </c>
      <c r="B70" s="124" t="s">
        <v>2619</v>
      </c>
      <c r="C70" s="133">
        <v>44348.732071759259</v>
      </c>
      <c r="D70" s="133" t="s">
        <v>2470</v>
      </c>
      <c r="E70" s="121">
        <v>930</v>
      </c>
      <c r="F70" s="131" t="str">
        <f>VLOOKUP(E70,VIP!$A$2:$O13690,2,0)</f>
        <v>DRBR930</v>
      </c>
      <c r="G70" s="131" t="str">
        <f>VLOOKUP(E70,'LISTADO ATM'!$A$2:$B$897,2,0)</f>
        <v>ATM Oficina Plaza Spring Center</v>
      </c>
      <c r="H70" s="131" t="str">
        <f>VLOOKUP(E70,VIP!$A$2:$O18553,7,FALSE)</f>
        <v>Si</v>
      </c>
      <c r="I70" s="131" t="str">
        <f>VLOOKUP(E70,VIP!$A$2:$O10518,8,FALSE)</f>
        <v>Si</v>
      </c>
      <c r="J70" s="131" t="str">
        <f>VLOOKUP(E70,VIP!$A$2:$O10468,8,FALSE)</f>
        <v>Si</v>
      </c>
      <c r="K70" s="131" t="str">
        <f>VLOOKUP(E70,VIP!$A$2:$O14042,6,0)</f>
        <v>NO</v>
      </c>
      <c r="L70" s="122" t="s">
        <v>2620</v>
      </c>
      <c r="M70" s="147" t="s">
        <v>2557</v>
      </c>
      <c r="N70" s="147" t="s">
        <v>2558</v>
      </c>
      <c r="O70" s="131" t="s">
        <v>2621</v>
      </c>
      <c r="P70" s="131" t="s">
        <v>2622</v>
      </c>
      <c r="Q70" s="146" t="s">
        <v>2620</v>
      </c>
    </row>
    <row r="71" spans="1:17" s="93" customFormat="1" ht="18" x14ac:dyDescent="0.25">
      <c r="A71" s="131" t="str">
        <f>VLOOKUP(E71,'LISTADO ATM'!$A$2:$C$898,3,0)</f>
        <v>SUR</v>
      </c>
      <c r="B71" s="124" t="s">
        <v>2629</v>
      </c>
      <c r="C71" s="133">
        <v>44348.881608796299</v>
      </c>
      <c r="D71" s="133" t="s">
        <v>2180</v>
      </c>
      <c r="E71" s="121">
        <v>584</v>
      </c>
      <c r="F71" s="131" t="str">
        <f>VLOOKUP(E71,VIP!$A$2:$O13653,2,0)</f>
        <v>DRBR404</v>
      </c>
      <c r="G71" s="131" t="str">
        <f>VLOOKUP(E71,'LISTADO ATM'!$A$2:$B$897,2,0)</f>
        <v xml:space="preserve">ATM Oficina San Cristóbal I </v>
      </c>
      <c r="H71" s="131" t="str">
        <f>VLOOKUP(E71,VIP!$A$2:$O18516,7,FALSE)</f>
        <v>Si</v>
      </c>
      <c r="I71" s="131" t="str">
        <f>VLOOKUP(E71,VIP!$A$2:$O10481,8,FALSE)</f>
        <v>Si</v>
      </c>
      <c r="J71" s="131" t="str">
        <f>VLOOKUP(E71,VIP!$A$2:$O10431,8,FALSE)</f>
        <v>Si</v>
      </c>
      <c r="K71" s="131" t="str">
        <f>VLOOKUP(E71,VIP!$A$2:$O14005,6,0)</f>
        <v>SI</v>
      </c>
      <c r="L71" s="122" t="s">
        <v>2555</v>
      </c>
      <c r="M71" s="147" t="s">
        <v>2557</v>
      </c>
      <c r="N71" s="147" t="s">
        <v>2558</v>
      </c>
      <c r="O71" s="131" t="s">
        <v>2455</v>
      </c>
      <c r="P71" s="131"/>
      <c r="Q71" s="146">
        <v>44349.533067129632</v>
      </c>
    </row>
    <row r="72" spans="1:17" s="93" customFormat="1" ht="18" x14ac:dyDescent="0.25">
      <c r="A72" s="131" t="str">
        <f>VLOOKUP(E72,'LISTADO ATM'!$A$2:$C$898,3,0)</f>
        <v>DISTRITO NACIONAL</v>
      </c>
      <c r="B72" s="124" t="s">
        <v>2615</v>
      </c>
      <c r="C72" s="133">
        <v>44348.624108796299</v>
      </c>
      <c r="D72" s="133" t="s">
        <v>2180</v>
      </c>
      <c r="E72" s="121">
        <v>568</v>
      </c>
      <c r="F72" s="131" t="str">
        <f>VLOOKUP(E72,VIP!$A$2:$O13685,2,0)</f>
        <v>DRBR01F</v>
      </c>
      <c r="G72" s="131" t="str">
        <f>VLOOKUP(E72,'LISTADO ATM'!$A$2:$B$897,2,0)</f>
        <v xml:space="preserve">ATM Ministerio de Educación </v>
      </c>
      <c r="H72" s="131" t="str">
        <f>VLOOKUP(E72,VIP!$A$2:$O18548,7,FALSE)</f>
        <v>Si</v>
      </c>
      <c r="I72" s="131" t="str">
        <f>VLOOKUP(E72,VIP!$A$2:$O10513,8,FALSE)</f>
        <v>Si</v>
      </c>
      <c r="J72" s="131" t="str">
        <f>VLOOKUP(E72,VIP!$A$2:$O10463,8,FALSE)</f>
        <v>Si</v>
      </c>
      <c r="K72" s="131" t="str">
        <f>VLOOKUP(E72,VIP!$A$2:$O14037,6,0)</f>
        <v>NO</v>
      </c>
      <c r="L72" s="122" t="s">
        <v>2555</v>
      </c>
      <c r="M72" s="145" t="s">
        <v>2557</v>
      </c>
      <c r="N72" s="147" t="s">
        <v>2558</v>
      </c>
      <c r="O72" s="131" t="s">
        <v>2455</v>
      </c>
      <c r="P72" s="131"/>
      <c r="Q72" s="146">
        <v>44349.432743055557</v>
      </c>
    </row>
    <row r="73" spans="1:17" s="93" customFormat="1" ht="18" x14ac:dyDescent="0.25">
      <c r="A73" s="131" t="str">
        <f>VLOOKUP(E73,'LISTADO ATM'!$A$2:$C$898,3,0)</f>
        <v>DISTRITO NACIONAL</v>
      </c>
      <c r="B73" s="124">
        <v>3335906673</v>
      </c>
      <c r="C73" s="133">
        <v>44348.569212962961</v>
      </c>
      <c r="D73" s="133" t="s">
        <v>2180</v>
      </c>
      <c r="E73" s="121">
        <v>841</v>
      </c>
      <c r="F73" s="131" t="str">
        <f>VLOOKUP(E73,VIP!$A$2:$O13644,2,0)</f>
        <v>DRBR841</v>
      </c>
      <c r="G73" s="131" t="str">
        <f>VLOOKUP(E73,'LISTADO ATM'!$A$2:$B$897,2,0)</f>
        <v xml:space="preserve">ATM CEA </v>
      </c>
      <c r="H73" s="131" t="str">
        <f>VLOOKUP(E73,VIP!$A$2:$O18507,7,FALSE)</f>
        <v>Si</v>
      </c>
      <c r="I73" s="131" t="str">
        <f>VLOOKUP(E73,VIP!$A$2:$O10472,8,FALSE)</f>
        <v>No</v>
      </c>
      <c r="J73" s="131" t="str">
        <f>VLOOKUP(E73,VIP!$A$2:$O10422,8,FALSE)</f>
        <v>No</v>
      </c>
      <c r="K73" s="131" t="str">
        <f>VLOOKUP(E73,VIP!$A$2:$O13996,6,0)</f>
        <v>NO</v>
      </c>
      <c r="L73" s="122" t="s">
        <v>2555</v>
      </c>
      <c r="M73" s="145" t="s">
        <v>2557</v>
      </c>
      <c r="N73" s="147" t="s">
        <v>2558</v>
      </c>
      <c r="O73" s="131" t="s">
        <v>2455</v>
      </c>
      <c r="P73" s="131"/>
      <c r="Q73" s="146">
        <v>44349.429872685185</v>
      </c>
    </row>
    <row r="74" spans="1:17" s="93" customFormat="1" ht="18" x14ac:dyDescent="0.25">
      <c r="A74" s="131" t="str">
        <f>VLOOKUP(E74,'LISTADO ATM'!$A$2:$C$898,3,0)</f>
        <v>NORTE</v>
      </c>
      <c r="B74" s="124" t="s">
        <v>2728</v>
      </c>
      <c r="C74" s="133">
        <v>44349.7812037037</v>
      </c>
      <c r="D74" s="133" t="s">
        <v>2470</v>
      </c>
      <c r="E74" s="121">
        <v>752</v>
      </c>
      <c r="F74" s="131" t="str">
        <f>VLOOKUP(E74,VIP!$A$2:$O13699,2,0)</f>
        <v>DRBR280</v>
      </c>
      <c r="G74" s="131" t="str">
        <f>VLOOKUP(E74,'LISTADO ATM'!$A$2:$B$897,2,0)</f>
        <v xml:space="preserve">ATM UNP Las Carolinas (La Vega) </v>
      </c>
      <c r="H74" s="131" t="str">
        <f>VLOOKUP(E74,VIP!$A$2:$O18562,7,FALSE)</f>
        <v>Si</v>
      </c>
      <c r="I74" s="131" t="str">
        <f>VLOOKUP(E74,VIP!$A$2:$O10527,8,FALSE)</f>
        <v>Si</v>
      </c>
      <c r="J74" s="131" t="str">
        <f>VLOOKUP(E74,VIP!$A$2:$O10477,8,FALSE)</f>
        <v>Si</v>
      </c>
      <c r="K74" s="131" t="str">
        <f>VLOOKUP(E74,VIP!$A$2:$O14051,6,0)</f>
        <v>SI</v>
      </c>
      <c r="L74" s="122" t="s">
        <v>2736</v>
      </c>
      <c r="M74" s="147" t="s">
        <v>2557</v>
      </c>
      <c r="N74" s="132" t="s">
        <v>2558</v>
      </c>
      <c r="O74" s="131" t="s">
        <v>2735</v>
      </c>
      <c r="P74" s="131" t="s">
        <v>2737</v>
      </c>
      <c r="Q74" s="146" t="s">
        <v>2736</v>
      </c>
    </row>
    <row r="75" spans="1:17" s="93" customFormat="1" ht="18" x14ac:dyDescent="0.25">
      <c r="A75" s="131" t="str">
        <f>VLOOKUP(E75,'LISTADO ATM'!$A$2:$C$898,3,0)</f>
        <v>NORTE</v>
      </c>
      <c r="B75" s="124" t="s">
        <v>2733</v>
      </c>
      <c r="C75" s="133">
        <v>44349.776238425926</v>
      </c>
      <c r="D75" s="133" t="s">
        <v>2470</v>
      </c>
      <c r="E75" s="121">
        <v>603</v>
      </c>
      <c r="F75" s="131" t="str">
        <f>VLOOKUP(E75,VIP!$A$2:$O13704,2,0)</f>
        <v>DRBR126</v>
      </c>
      <c r="G75" s="131" t="str">
        <f>VLOOKUP(E75,'LISTADO ATM'!$A$2:$B$897,2,0)</f>
        <v xml:space="preserve">ATM Zona Franca (Santiago) II </v>
      </c>
      <c r="H75" s="131" t="str">
        <f>VLOOKUP(E75,VIP!$A$2:$O18567,7,FALSE)</f>
        <v>Si</v>
      </c>
      <c r="I75" s="131" t="str">
        <f>VLOOKUP(E75,VIP!$A$2:$O10532,8,FALSE)</f>
        <v>Si</v>
      </c>
      <c r="J75" s="131" t="str">
        <f>VLOOKUP(E75,VIP!$A$2:$O10482,8,FALSE)</f>
        <v>Si</v>
      </c>
      <c r="K75" s="131" t="str">
        <f>VLOOKUP(E75,VIP!$A$2:$O14056,6,0)</f>
        <v>NO</v>
      </c>
      <c r="L75" s="122" t="s">
        <v>2736</v>
      </c>
      <c r="M75" s="147" t="s">
        <v>2557</v>
      </c>
      <c r="N75" s="132" t="s">
        <v>2558</v>
      </c>
      <c r="O75" s="131" t="s">
        <v>2735</v>
      </c>
      <c r="P75" s="131" t="s">
        <v>2737</v>
      </c>
      <c r="Q75" s="146" t="s">
        <v>2736</v>
      </c>
    </row>
    <row r="76" spans="1:17" s="93" customFormat="1" ht="18" x14ac:dyDescent="0.25">
      <c r="A76" s="131" t="str">
        <f>VLOOKUP(E76,'LISTADO ATM'!$A$2:$C$898,3,0)</f>
        <v>NORTE</v>
      </c>
      <c r="B76" s="124" t="s">
        <v>2653</v>
      </c>
      <c r="C76" s="133">
        <v>44349.312094907407</v>
      </c>
      <c r="D76" s="133" t="s">
        <v>2470</v>
      </c>
      <c r="E76" s="121">
        <v>63</v>
      </c>
      <c r="F76" s="131" t="str">
        <f>VLOOKUP(E76,VIP!$A$2:$O13653,2,0)</f>
        <v>DRBR063</v>
      </c>
      <c r="G76" s="131" t="str">
        <f>VLOOKUP(E76,'LISTADO ATM'!$A$2:$B$897,2,0)</f>
        <v xml:space="preserve">ATM Oficina Villa Vásquez (Montecristi) </v>
      </c>
      <c r="H76" s="131" t="str">
        <f>VLOOKUP(E76,VIP!$A$2:$O18516,7,FALSE)</f>
        <v>Si</v>
      </c>
      <c r="I76" s="131" t="str">
        <f>VLOOKUP(E76,VIP!$A$2:$O10481,8,FALSE)</f>
        <v>Si</v>
      </c>
      <c r="J76" s="131" t="str">
        <f>VLOOKUP(E76,VIP!$A$2:$O10431,8,FALSE)</f>
        <v>Si</v>
      </c>
      <c r="K76" s="131" t="str">
        <f>VLOOKUP(E76,VIP!$A$2:$O14005,6,0)</f>
        <v>NO</v>
      </c>
      <c r="L76" s="122" t="s">
        <v>2418</v>
      </c>
      <c r="M76" s="147" t="s">
        <v>2557</v>
      </c>
      <c r="N76" s="132" t="s">
        <v>2453</v>
      </c>
      <c r="O76" s="131" t="s">
        <v>2556</v>
      </c>
      <c r="P76" s="131"/>
      <c r="Q76" s="146">
        <v>44349.562152777777</v>
      </c>
    </row>
    <row r="77" spans="1:17" s="93" customFormat="1" ht="18" x14ac:dyDescent="0.25">
      <c r="A77" s="131" t="str">
        <f>VLOOKUP(E77,'LISTADO ATM'!$A$2:$C$898,3,0)</f>
        <v>NORTE</v>
      </c>
      <c r="B77" s="124" t="s">
        <v>2718</v>
      </c>
      <c r="C77" s="133">
        <v>44349.661087962966</v>
      </c>
      <c r="D77" s="133" t="s">
        <v>2470</v>
      </c>
      <c r="E77" s="121">
        <v>144</v>
      </c>
      <c r="F77" s="131" t="str">
        <f>VLOOKUP(E77,VIP!$A$2:$O13693,2,0)</f>
        <v>DRBR144</v>
      </c>
      <c r="G77" s="131" t="str">
        <f>VLOOKUP(E77,'LISTADO ATM'!$A$2:$B$897,2,0)</f>
        <v xml:space="preserve">ATM Oficina Villa Altagracia </v>
      </c>
      <c r="H77" s="131" t="str">
        <f>VLOOKUP(E77,VIP!$A$2:$O18556,7,FALSE)</f>
        <v>Si</v>
      </c>
      <c r="I77" s="131" t="str">
        <f>VLOOKUP(E77,VIP!$A$2:$O10521,8,FALSE)</f>
        <v>Si</v>
      </c>
      <c r="J77" s="131" t="str">
        <f>VLOOKUP(E77,VIP!$A$2:$O10471,8,FALSE)</f>
        <v>Si</v>
      </c>
      <c r="K77" s="131" t="str">
        <f>VLOOKUP(E77,VIP!$A$2:$O14045,6,0)</f>
        <v>SI</v>
      </c>
      <c r="L77" s="122" t="s">
        <v>2418</v>
      </c>
      <c r="M77" s="145" t="s">
        <v>2557</v>
      </c>
      <c r="N77" s="132" t="s">
        <v>2453</v>
      </c>
      <c r="O77" s="131" t="s">
        <v>2556</v>
      </c>
      <c r="P77" s="131"/>
      <c r="Q77" s="146">
        <v>44349.765219907407</v>
      </c>
    </row>
    <row r="78" spans="1:17" s="93" customFormat="1" ht="18" x14ac:dyDescent="0.25">
      <c r="A78" s="131" t="str">
        <f>VLOOKUP(E78,'LISTADO ATM'!$A$2:$C$898,3,0)</f>
        <v>NORTE</v>
      </c>
      <c r="B78" s="124" t="s">
        <v>2681</v>
      </c>
      <c r="C78" s="133">
        <v>44349.529236111113</v>
      </c>
      <c r="D78" s="133" t="s">
        <v>2470</v>
      </c>
      <c r="E78" s="121">
        <v>157</v>
      </c>
      <c r="F78" s="131" t="str">
        <f>VLOOKUP(E78,VIP!$A$2:$O13664,2,0)</f>
        <v>DRBR157</v>
      </c>
      <c r="G78" s="131" t="str">
        <f>VLOOKUP(E78,'LISTADO ATM'!$A$2:$B$897,2,0)</f>
        <v xml:space="preserve">ATM Oficina Samaná </v>
      </c>
      <c r="H78" s="131" t="str">
        <f>VLOOKUP(E78,VIP!$A$2:$O18527,7,FALSE)</f>
        <v>Si</v>
      </c>
      <c r="I78" s="131" t="str">
        <f>VLOOKUP(E78,VIP!$A$2:$O10492,8,FALSE)</f>
        <v>Si</v>
      </c>
      <c r="J78" s="131" t="str">
        <f>VLOOKUP(E78,VIP!$A$2:$O10442,8,FALSE)</f>
        <v>Si</v>
      </c>
      <c r="K78" s="131" t="str">
        <f>VLOOKUP(E78,VIP!$A$2:$O14016,6,0)</f>
        <v>SI</v>
      </c>
      <c r="L78" s="122" t="s">
        <v>2418</v>
      </c>
      <c r="M78" s="147" t="s">
        <v>2557</v>
      </c>
      <c r="N78" s="132" t="s">
        <v>2453</v>
      </c>
      <c r="O78" s="131" t="s">
        <v>2556</v>
      </c>
      <c r="P78" s="131"/>
      <c r="Q78" s="146">
        <v>44349.765219907407</v>
      </c>
    </row>
    <row r="79" spans="1:17" s="93" customFormat="1" ht="18" x14ac:dyDescent="0.25">
      <c r="A79" s="131" t="str">
        <f>VLOOKUP(E79,'LISTADO ATM'!$A$2:$C$898,3,0)</f>
        <v>DISTRITO NACIONAL</v>
      </c>
      <c r="B79" s="124" t="s">
        <v>2656</v>
      </c>
      <c r="C79" s="133">
        <v>44349.44462962963</v>
      </c>
      <c r="D79" s="133" t="s">
        <v>2449</v>
      </c>
      <c r="E79" s="121">
        <v>415</v>
      </c>
      <c r="F79" s="131" t="str">
        <f>VLOOKUP(E79,VIP!$A$2:$O13652,2,0)</f>
        <v>DRBR415</v>
      </c>
      <c r="G79" s="131" t="str">
        <f>VLOOKUP(E79,'LISTADO ATM'!$A$2:$B$897,2,0)</f>
        <v xml:space="preserve">ATM Autobanco San Martín I </v>
      </c>
      <c r="H79" s="131" t="str">
        <f>VLOOKUP(E79,VIP!$A$2:$O18515,7,FALSE)</f>
        <v>Si</v>
      </c>
      <c r="I79" s="131" t="str">
        <f>VLOOKUP(E79,VIP!$A$2:$O10480,8,FALSE)</f>
        <v>Si</v>
      </c>
      <c r="J79" s="131" t="str">
        <f>VLOOKUP(E79,VIP!$A$2:$O10430,8,FALSE)</f>
        <v>Si</v>
      </c>
      <c r="K79" s="131" t="str">
        <f>VLOOKUP(E79,VIP!$A$2:$O14004,6,0)</f>
        <v>NO</v>
      </c>
      <c r="L79" s="122" t="s">
        <v>2418</v>
      </c>
      <c r="M79" s="147" t="s">
        <v>2557</v>
      </c>
      <c r="N79" s="132" t="s">
        <v>2453</v>
      </c>
      <c r="O79" s="131" t="s">
        <v>2454</v>
      </c>
      <c r="P79" s="131"/>
      <c r="Q79" s="146">
        <v>44349.556550925925</v>
      </c>
    </row>
    <row r="80" spans="1:17" s="93" customFormat="1" ht="18" x14ac:dyDescent="0.25">
      <c r="A80" s="131" t="str">
        <f>VLOOKUP(E80,'LISTADO ATM'!$A$2:$C$898,3,0)</f>
        <v>NORTE</v>
      </c>
      <c r="B80" s="124" t="s">
        <v>2657</v>
      </c>
      <c r="C80" s="133">
        <v>44349.421550925923</v>
      </c>
      <c r="D80" s="133" t="s">
        <v>2470</v>
      </c>
      <c r="E80" s="121">
        <v>712</v>
      </c>
      <c r="F80" s="131" t="str">
        <f>VLOOKUP(E80,VIP!$A$2:$O13653,2,0)</f>
        <v>DRBR128</v>
      </c>
      <c r="G80" s="131" t="str">
        <f>VLOOKUP(E80,'LISTADO ATM'!$A$2:$B$897,2,0)</f>
        <v xml:space="preserve">ATM Oficina Imbert </v>
      </c>
      <c r="H80" s="131" t="str">
        <f>VLOOKUP(E80,VIP!$A$2:$O18516,7,FALSE)</f>
        <v>Si</v>
      </c>
      <c r="I80" s="131" t="str">
        <f>VLOOKUP(E80,VIP!$A$2:$O10481,8,FALSE)</f>
        <v>Si</v>
      </c>
      <c r="J80" s="131" t="str">
        <f>VLOOKUP(E80,VIP!$A$2:$O10431,8,FALSE)</f>
        <v>Si</v>
      </c>
      <c r="K80" s="131" t="str">
        <f>VLOOKUP(E80,VIP!$A$2:$O14005,6,0)</f>
        <v>SI</v>
      </c>
      <c r="L80" s="122" t="s">
        <v>2418</v>
      </c>
      <c r="M80" s="147" t="s">
        <v>2557</v>
      </c>
      <c r="N80" s="147" t="s">
        <v>2558</v>
      </c>
      <c r="O80" s="131" t="s">
        <v>2556</v>
      </c>
      <c r="P80" s="131"/>
      <c r="Q80" s="146">
        <v>44349.561840277776</v>
      </c>
    </row>
    <row r="81" spans="1:17" s="93" customFormat="1" ht="18" x14ac:dyDescent="0.25">
      <c r="A81" s="131" t="str">
        <f>VLOOKUP(E81,'LISTADO ATM'!$A$2:$C$898,3,0)</f>
        <v>ESTE</v>
      </c>
      <c r="B81" s="124" t="s">
        <v>2649</v>
      </c>
      <c r="C81" s="133">
        <v>44349.032384259262</v>
      </c>
      <c r="D81" s="133" t="s">
        <v>2449</v>
      </c>
      <c r="E81" s="121">
        <v>963</v>
      </c>
      <c r="F81" s="131" t="str">
        <f>VLOOKUP(E81,VIP!$A$2:$O13657,2,0)</f>
        <v>DRBR963</v>
      </c>
      <c r="G81" s="131" t="str">
        <f>VLOOKUP(E81,'LISTADO ATM'!$A$2:$B$897,2,0)</f>
        <v xml:space="preserve">ATM Multiplaza La Romana </v>
      </c>
      <c r="H81" s="131" t="str">
        <f>VLOOKUP(E81,VIP!$A$2:$O18520,7,FALSE)</f>
        <v>Si</v>
      </c>
      <c r="I81" s="131" t="str">
        <f>VLOOKUP(E81,VIP!$A$2:$O10485,8,FALSE)</f>
        <v>Si</v>
      </c>
      <c r="J81" s="131" t="str">
        <f>VLOOKUP(E81,VIP!$A$2:$O10435,8,FALSE)</f>
        <v>Si</v>
      </c>
      <c r="K81" s="131" t="str">
        <f>VLOOKUP(E81,VIP!$A$2:$O14009,6,0)</f>
        <v>NO</v>
      </c>
      <c r="L81" s="122" t="s">
        <v>2418</v>
      </c>
      <c r="M81" s="147" t="s">
        <v>2557</v>
      </c>
      <c r="N81" s="132" t="s">
        <v>2453</v>
      </c>
      <c r="O81" s="131" t="s">
        <v>2454</v>
      </c>
      <c r="P81" s="131"/>
      <c r="Q81" s="146">
        <v>44349.557789351849</v>
      </c>
    </row>
    <row r="82" spans="1:17" s="93" customFormat="1" ht="18" x14ac:dyDescent="0.25">
      <c r="A82" s="131" t="str">
        <f>VLOOKUP(E82,'LISTADO ATM'!$A$2:$C$898,3,0)</f>
        <v>NORTE</v>
      </c>
      <c r="B82" s="124" t="s">
        <v>2632</v>
      </c>
      <c r="C82" s="133">
        <v>44348.875219907408</v>
      </c>
      <c r="D82" s="133" t="s">
        <v>2554</v>
      </c>
      <c r="E82" s="121">
        <v>4</v>
      </c>
      <c r="F82" s="131" t="str">
        <f>VLOOKUP(E82,VIP!$A$2:$O13656,2,0)</f>
        <v>DRBR004</v>
      </c>
      <c r="G82" s="131" t="str">
        <f>VLOOKUP(E82,'LISTADO ATM'!$A$2:$B$897,2,0)</f>
        <v>ATM Avenida Rivas</v>
      </c>
      <c r="H82" s="131" t="str">
        <f>VLOOKUP(E82,VIP!$A$2:$O18519,7,FALSE)</f>
        <v>Si</v>
      </c>
      <c r="I82" s="131" t="str">
        <f>VLOOKUP(E82,VIP!$A$2:$O10484,8,FALSE)</f>
        <v>Si</v>
      </c>
      <c r="J82" s="131" t="str">
        <f>VLOOKUP(E82,VIP!$A$2:$O10434,8,FALSE)</f>
        <v>Si</v>
      </c>
      <c r="K82" s="131" t="str">
        <f>VLOOKUP(E82,VIP!$A$2:$O14008,6,0)</f>
        <v>NO</v>
      </c>
      <c r="L82" s="122" t="s">
        <v>2418</v>
      </c>
      <c r="M82" s="147" t="s">
        <v>2557</v>
      </c>
      <c r="N82" s="132" t="s">
        <v>2453</v>
      </c>
      <c r="O82" s="131" t="s">
        <v>2553</v>
      </c>
      <c r="P82" s="131"/>
      <c r="Q82" s="146">
        <v>44349.531307870369</v>
      </c>
    </row>
    <row r="83" spans="1:17" s="93" customFormat="1" ht="18" x14ac:dyDescent="0.25">
      <c r="A83" s="131" t="str">
        <f>VLOOKUP(E83,'LISTADO ATM'!$A$2:$C$898,3,0)</f>
        <v>DISTRITO NACIONAL</v>
      </c>
      <c r="B83" s="124" t="s">
        <v>2562</v>
      </c>
      <c r="C83" s="133">
        <v>44347.643807870372</v>
      </c>
      <c r="D83" s="133" t="s">
        <v>2470</v>
      </c>
      <c r="E83" s="121">
        <v>24</v>
      </c>
      <c r="F83" s="131" t="str">
        <f>VLOOKUP(E83,VIP!$A$2:$O13657,2,0)</f>
        <v>DRBR024</v>
      </c>
      <c r="G83" s="131" t="str">
        <f>VLOOKUP(E83,'LISTADO ATM'!$A$2:$B$897,2,0)</f>
        <v xml:space="preserve">ATM Oficina Eusebio Manzueta </v>
      </c>
      <c r="H83" s="131" t="str">
        <f>VLOOKUP(E83,VIP!$A$2:$O18520,7,FALSE)</f>
        <v>No</v>
      </c>
      <c r="I83" s="131" t="str">
        <f>VLOOKUP(E83,VIP!$A$2:$O10485,8,FALSE)</f>
        <v>No</v>
      </c>
      <c r="J83" s="131" t="str">
        <f>VLOOKUP(E83,VIP!$A$2:$O10435,8,FALSE)</f>
        <v>No</v>
      </c>
      <c r="K83" s="131" t="str">
        <f>VLOOKUP(E83,VIP!$A$2:$O14009,6,0)</f>
        <v>NO</v>
      </c>
      <c r="L83" s="122" t="s">
        <v>2418</v>
      </c>
      <c r="M83" s="145" t="s">
        <v>2557</v>
      </c>
      <c r="N83" s="147" t="s">
        <v>2558</v>
      </c>
      <c r="O83" s="131" t="s">
        <v>2556</v>
      </c>
      <c r="P83" s="131"/>
      <c r="Q83" s="146">
        <v>44349.419421296298</v>
      </c>
    </row>
    <row r="84" spans="1:17" s="93" customFormat="1" ht="18" x14ac:dyDescent="0.25">
      <c r="A84" s="131" t="str">
        <f>VLOOKUP(E84,'LISTADO ATM'!$A$2:$C$898,3,0)</f>
        <v>DISTRITO NACIONAL</v>
      </c>
      <c r="B84" s="124" t="s">
        <v>2663</v>
      </c>
      <c r="C84" s="133">
        <v>44349.403715277775</v>
      </c>
      <c r="D84" s="133" t="s">
        <v>2449</v>
      </c>
      <c r="E84" s="121">
        <v>26</v>
      </c>
      <c r="F84" s="131" t="str">
        <f>VLOOKUP(E84,VIP!$A$2:$O13659,2,0)</f>
        <v>DRBR221</v>
      </c>
      <c r="G84" s="131" t="str">
        <f>VLOOKUP(E84,'LISTADO ATM'!$A$2:$B$897,2,0)</f>
        <v>ATM S/M Jumbo San Isidro</v>
      </c>
      <c r="H84" s="131" t="str">
        <f>VLOOKUP(E84,VIP!$A$2:$O18522,7,FALSE)</f>
        <v>Si</v>
      </c>
      <c r="I84" s="131" t="str">
        <f>VLOOKUP(E84,VIP!$A$2:$O10487,8,FALSE)</f>
        <v>Si</v>
      </c>
      <c r="J84" s="131" t="str">
        <f>VLOOKUP(E84,VIP!$A$2:$O10437,8,FALSE)</f>
        <v>Si</v>
      </c>
      <c r="K84" s="131" t="str">
        <f>VLOOKUP(E84,VIP!$A$2:$O14011,6,0)</f>
        <v>NO</v>
      </c>
      <c r="L84" s="122" t="s">
        <v>2418</v>
      </c>
      <c r="M84" s="147" t="s">
        <v>2557</v>
      </c>
      <c r="N84" s="132" t="s">
        <v>2453</v>
      </c>
      <c r="O84" s="131" t="s">
        <v>2454</v>
      </c>
      <c r="P84" s="131"/>
      <c r="Q84" s="146">
        <v>44349.566944444443</v>
      </c>
    </row>
    <row r="85" spans="1:17" s="93" customFormat="1" ht="18" x14ac:dyDescent="0.25">
      <c r="A85" s="131" t="str">
        <f>VLOOKUP(E85,'LISTADO ATM'!$A$2:$C$898,3,0)</f>
        <v>NORTE</v>
      </c>
      <c r="B85" s="124" t="s">
        <v>2680</v>
      </c>
      <c r="C85" s="133">
        <v>44349.531180555554</v>
      </c>
      <c r="D85" s="133" t="s">
        <v>2554</v>
      </c>
      <c r="E85" s="121">
        <v>136</v>
      </c>
      <c r="F85" s="131" t="str">
        <f>VLOOKUP(E85,VIP!$A$2:$O13663,2,0)</f>
        <v>DRBR136</v>
      </c>
      <c r="G85" s="131" t="str">
        <f>VLOOKUP(E85,'LISTADO ATM'!$A$2:$B$897,2,0)</f>
        <v>ATM S/M Xtra (Santiago)</v>
      </c>
      <c r="H85" s="131" t="str">
        <f>VLOOKUP(E85,VIP!$A$2:$O18526,7,FALSE)</f>
        <v>Si</v>
      </c>
      <c r="I85" s="131" t="str">
        <f>VLOOKUP(E85,VIP!$A$2:$O10491,8,FALSE)</f>
        <v>Si</v>
      </c>
      <c r="J85" s="131" t="str">
        <f>VLOOKUP(E85,VIP!$A$2:$O10441,8,FALSE)</f>
        <v>Si</v>
      </c>
      <c r="K85" s="131" t="str">
        <f>VLOOKUP(E85,VIP!$A$2:$O14015,6,0)</f>
        <v>NO</v>
      </c>
      <c r="L85" s="122" t="s">
        <v>2418</v>
      </c>
      <c r="M85" s="147" t="s">
        <v>2557</v>
      </c>
      <c r="N85" s="147" t="s">
        <v>2558</v>
      </c>
      <c r="O85" s="131" t="s">
        <v>2668</v>
      </c>
      <c r="P85" s="131"/>
      <c r="Q85" s="146">
        <v>44349.765219907407</v>
      </c>
    </row>
    <row r="86" spans="1:17" s="93" customFormat="1" ht="18" x14ac:dyDescent="0.25">
      <c r="A86" s="131" t="str">
        <f>VLOOKUP(E86,'LISTADO ATM'!$A$2:$C$898,3,0)</f>
        <v>NORTE</v>
      </c>
      <c r="B86" s="124" t="s">
        <v>2612</v>
      </c>
      <c r="C86" s="133">
        <v>44348.654224537036</v>
      </c>
      <c r="D86" s="133" t="s">
        <v>2470</v>
      </c>
      <c r="E86" s="121">
        <v>138</v>
      </c>
      <c r="F86" s="131" t="str">
        <f>VLOOKUP(E86,VIP!$A$2:$O13682,2,0)</f>
        <v>DRBR138</v>
      </c>
      <c r="G86" s="131" t="str">
        <f>VLOOKUP(E86,'LISTADO ATM'!$A$2:$B$897,2,0)</f>
        <v xml:space="preserve">ATM UNP Fantino </v>
      </c>
      <c r="H86" s="131" t="str">
        <f>VLOOKUP(E86,VIP!$A$2:$O18545,7,FALSE)</f>
        <v>Si</v>
      </c>
      <c r="I86" s="131" t="str">
        <f>VLOOKUP(E86,VIP!$A$2:$O10510,8,FALSE)</f>
        <v>Si</v>
      </c>
      <c r="J86" s="131" t="str">
        <f>VLOOKUP(E86,VIP!$A$2:$O10460,8,FALSE)</f>
        <v>Si</v>
      </c>
      <c r="K86" s="131" t="str">
        <f>VLOOKUP(E86,VIP!$A$2:$O14034,6,0)</f>
        <v>NO</v>
      </c>
      <c r="L86" s="122" t="s">
        <v>2418</v>
      </c>
      <c r="M86" s="147" t="s">
        <v>2557</v>
      </c>
      <c r="N86" s="147" t="s">
        <v>2558</v>
      </c>
      <c r="O86" s="131" t="s">
        <v>2556</v>
      </c>
      <c r="P86" s="131"/>
      <c r="Q86" s="146">
        <v>44349.765219907407</v>
      </c>
    </row>
    <row r="87" spans="1:17" s="93" customFormat="1" ht="18" x14ac:dyDescent="0.25">
      <c r="A87" s="131" t="str">
        <f>VLOOKUP(E87,'LISTADO ATM'!$A$2:$C$898,3,0)</f>
        <v>NORTE</v>
      </c>
      <c r="B87" s="124" t="s">
        <v>2672</v>
      </c>
      <c r="C87" s="133">
        <v>44349.591481481482</v>
      </c>
      <c r="D87" s="133" t="s">
        <v>2470</v>
      </c>
      <c r="E87" s="121">
        <v>151</v>
      </c>
      <c r="F87" s="131" t="str">
        <f>VLOOKUP(E87,VIP!$A$2:$O13655,2,0)</f>
        <v>DRBR151</v>
      </c>
      <c r="G87" s="131" t="str">
        <f>VLOOKUP(E87,'LISTADO ATM'!$A$2:$B$897,2,0)</f>
        <v xml:space="preserve">ATM Oficina Nagua </v>
      </c>
      <c r="H87" s="131" t="str">
        <f>VLOOKUP(E87,VIP!$A$2:$O18518,7,FALSE)</f>
        <v>Si</v>
      </c>
      <c r="I87" s="131" t="str">
        <f>VLOOKUP(E87,VIP!$A$2:$O10483,8,FALSE)</f>
        <v>Si</v>
      </c>
      <c r="J87" s="131" t="str">
        <f>VLOOKUP(E87,VIP!$A$2:$O10433,8,FALSE)</f>
        <v>Si</v>
      </c>
      <c r="K87" s="131" t="str">
        <f>VLOOKUP(E87,VIP!$A$2:$O14007,6,0)</f>
        <v>SI</v>
      </c>
      <c r="L87" s="122" t="s">
        <v>2418</v>
      </c>
      <c r="M87" s="147" t="s">
        <v>2557</v>
      </c>
      <c r="N87" s="132" t="s">
        <v>2453</v>
      </c>
      <c r="O87" s="131" t="s">
        <v>2556</v>
      </c>
      <c r="P87" s="131"/>
      <c r="Q87" s="146">
        <v>44349.765219907407</v>
      </c>
    </row>
    <row r="88" spans="1:17" s="93" customFormat="1" ht="18" x14ac:dyDescent="0.25">
      <c r="A88" s="131" t="str">
        <f>VLOOKUP(E88,'LISTADO ATM'!$A$2:$C$898,3,0)</f>
        <v>NORTE</v>
      </c>
      <c r="B88" s="124" t="s">
        <v>2683</v>
      </c>
      <c r="C88" s="133">
        <v>44349.526550925926</v>
      </c>
      <c r="D88" s="133" t="s">
        <v>2554</v>
      </c>
      <c r="E88" s="121">
        <v>189</v>
      </c>
      <c r="F88" s="131" t="str">
        <f>VLOOKUP(E88,VIP!$A$2:$O13666,2,0)</f>
        <v>DRBR189</v>
      </c>
      <c r="G88" s="131" t="str">
        <f>VLOOKUP(E88,'LISTADO ATM'!$A$2:$B$897,2,0)</f>
        <v xml:space="preserve">ATM Comando Regional Cibao Central P.N. </v>
      </c>
      <c r="H88" s="131" t="str">
        <f>VLOOKUP(E88,VIP!$A$2:$O18529,7,FALSE)</f>
        <v>Si</v>
      </c>
      <c r="I88" s="131" t="str">
        <f>VLOOKUP(E88,VIP!$A$2:$O10494,8,FALSE)</f>
        <v>Si</v>
      </c>
      <c r="J88" s="131" t="str">
        <f>VLOOKUP(E88,VIP!$A$2:$O10444,8,FALSE)</f>
        <v>Si</v>
      </c>
      <c r="K88" s="131" t="str">
        <f>VLOOKUP(E88,VIP!$A$2:$O14018,6,0)</f>
        <v>NO</v>
      </c>
      <c r="L88" s="122" t="s">
        <v>2418</v>
      </c>
      <c r="M88" s="147" t="s">
        <v>2557</v>
      </c>
      <c r="N88" s="147" t="s">
        <v>2558</v>
      </c>
      <c r="O88" s="131" t="s">
        <v>2668</v>
      </c>
      <c r="P88" s="131"/>
      <c r="Q88" s="146">
        <v>44349.765219907407</v>
      </c>
    </row>
    <row r="89" spans="1:17" s="93" customFormat="1" ht="18" x14ac:dyDescent="0.25">
      <c r="A89" s="131" t="str">
        <f>VLOOKUP(E89,'LISTADO ATM'!$A$2:$C$898,3,0)</f>
        <v>ESTE</v>
      </c>
      <c r="B89" s="124" t="s">
        <v>2635</v>
      </c>
      <c r="C89" s="133">
        <v>44348.870821759258</v>
      </c>
      <c r="D89" s="133" t="s">
        <v>2470</v>
      </c>
      <c r="E89" s="121">
        <v>268</v>
      </c>
      <c r="F89" s="131" t="str">
        <f>VLOOKUP(E89,VIP!$A$2:$O13659,2,0)</f>
        <v>DRBR268</v>
      </c>
      <c r="G89" s="131" t="str">
        <f>VLOOKUP(E89,'LISTADO ATM'!$A$2:$B$897,2,0)</f>
        <v xml:space="preserve">ATM Autobanco La Altagracia (Higuey) </v>
      </c>
      <c r="H89" s="131" t="str">
        <f>VLOOKUP(E89,VIP!$A$2:$O18522,7,FALSE)</f>
        <v>Si</v>
      </c>
      <c r="I89" s="131" t="str">
        <f>VLOOKUP(E89,VIP!$A$2:$O10487,8,FALSE)</f>
        <v>Si</v>
      </c>
      <c r="J89" s="131" t="str">
        <f>VLOOKUP(E89,VIP!$A$2:$O10437,8,FALSE)</f>
        <v>Si</v>
      </c>
      <c r="K89" s="131" t="str">
        <f>VLOOKUP(E89,VIP!$A$2:$O14011,6,0)</f>
        <v>NO</v>
      </c>
      <c r="L89" s="122" t="s">
        <v>2418</v>
      </c>
      <c r="M89" s="147" t="s">
        <v>2557</v>
      </c>
      <c r="N89" s="147" t="s">
        <v>2558</v>
      </c>
      <c r="O89" s="131" t="s">
        <v>2552</v>
      </c>
      <c r="P89" s="131"/>
      <c r="Q89" s="146">
        <v>44349.530057870368</v>
      </c>
    </row>
    <row r="90" spans="1:17" s="93" customFormat="1" ht="18" x14ac:dyDescent="0.25">
      <c r="A90" s="131" t="str">
        <f>VLOOKUP(E90,'LISTADO ATM'!$A$2:$C$898,3,0)</f>
        <v>SUR</v>
      </c>
      <c r="B90" s="124">
        <v>3335906502</v>
      </c>
      <c r="C90" s="133">
        <v>44348.502650462964</v>
      </c>
      <c r="D90" s="133" t="s">
        <v>2449</v>
      </c>
      <c r="E90" s="121">
        <v>311</v>
      </c>
      <c r="F90" s="131" t="str">
        <f>VLOOKUP(E90,VIP!$A$2:$O13657,2,0)</f>
        <v>DRBR381</v>
      </c>
      <c r="G90" s="131" t="str">
        <f>VLOOKUP(E90,'LISTADO ATM'!$A$2:$B$897,2,0)</f>
        <v>ATM Plaza Eroski</v>
      </c>
      <c r="H90" s="131" t="str">
        <f>VLOOKUP(E90,VIP!$A$2:$O18520,7,FALSE)</f>
        <v>Si</v>
      </c>
      <c r="I90" s="131" t="str">
        <f>VLOOKUP(E90,VIP!$A$2:$O10485,8,FALSE)</f>
        <v>Si</v>
      </c>
      <c r="J90" s="131" t="str">
        <f>VLOOKUP(E90,VIP!$A$2:$O10435,8,FALSE)</f>
        <v>Si</v>
      </c>
      <c r="K90" s="131" t="str">
        <f>VLOOKUP(E90,VIP!$A$2:$O14009,6,0)</f>
        <v>NO</v>
      </c>
      <c r="L90" s="122" t="s">
        <v>2418</v>
      </c>
      <c r="M90" s="147" t="s">
        <v>2557</v>
      </c>
      <c r="N90" s="132" t="s">
        <v>2453</v>
      </c>
      <c r="O90" s="131" t="s">
        <v>2454</v>
      </c>
      <c r="P90" s="131"/>
      <c r="Q90" s="146">
        <v>44349.765219907407</v>
      </c>
    </row>
    <row r="91" spans="1:17" s="93" customFormat="1" ht="18" x14ac:dyDescent="0.25">
      <c r="A91" s="131" t="str">
        <f>VLOOKUP(E91,'LISTADO ATM'!$A$2:$C$898,3,0)</f>
        <v>NORTE</v>
      </c>
      <c r="B91" s="124" t="s">
        <v>2575</v>
      </c>
      <c r="C91" s="133">
        <v>44348.359918981485</v>
      </c>
      <c r="D91" s="133" t="s">
        <v>2470</v>
      </c>
      <c r="E91" s="121">
        <v>350</v>
      </c>
      <c r="F91" s="131" t="str">
        <f>VLOOKUP(E91,VIP!$A$2:$O13627,2,0)</f>
        <v>DRBR350</v>
      </c>
      <c r="G91" s="131" t="str">
        <f>VLOOKUP(E91,'LISTADO ATM'!$A$2:$B$897,2,0)</f>
        <v xml:space="preserve">ATM Oficina Villa Tapia </v>
      </c>
      <c r="H91" s="131" t="str">
        <f>VLOOKUP(E91,VIP!$A$2:$O18490,7,FALSE)</f>
        <v>Si</v>
      </c>
      <c r="I91" s="131" t="str">
        <f>VLOOKUP(E91,VIP!$A$2:$O10455,8,FALSE)</f>
        <v>Si</v>
      </c>
      <c r="J91" s="131" t="str">
        <f>VLOOKUP(E91,VIP!$A$2:$O10405,8,FALSE)</f>
        <v>Si</v>
      </c>
      <c r="K91" s="131" t="str">
        <f>VLOOKUP(E91,VIP!$A$2:$O13979,6,0)</f>
        <v>NO</v>
      </c>
      <c r="L91" s="122" t="s">
        <v>2418</v>
      </c>
      <c r="M91" s="147" t="s">
        <v>2557</v>
      </c>
      <c r="N91" s="132" t="s">
        <v>2453</v>
      </c>
      <c r="O91" s="131" t="s">
        <v>2556</v>
      </c>
      <c r="P91" s="131"/>
      <c r="Q91" s="146">
        <v>44349.765219907407</v>
      </c>
    </row>
    <row r="92" spans="1:17" s="93" customFormat="1" ht="18" x14ac:dyDescent="0.25">
      <c r="A92" s="131" t="str">
        <f>VLOOKUP(E92,'LISTADO ATM'!$A$2:$C$898,3,0)</f>
        <v>NORTE</v>
      </c>
      <c r="B92" s="124" t="s">
        <v>2634</v>
      </c>
      <c r="C92" s="133">
        <v>44348.872118055559</v>
      </c>
      <c r="D92" s="133" t="s">
        <v>2554</v>
      </c>
      <c r="E92" s="121">
        <v>351</v>
      </c>
      <c r="F92" s="131" t="str">
        <f>VLOOKUP(E92,VIP!$A$2:$O13658,2,0)</f>
        <v>DRBR351</v>
      </c>
      <c r="G92" s="131" t="str">
        <f>VLOOKUP(E92,'LISTADO ATM'!$A$2:$B$897,2,0)</f>
        <v xml:space="preserve">ATM S/M José Luís (Puerto Plata) </v>
      </c>
      <c r="H92" s="131" t="str">
        <f>VLOOKUP(E92,VIP!$A$2:$O18521,7,FALSE)</f>
        <v>Si</v>
      </c>
      <c r="I92" s="131" t="str">
        <f>VLOOKUP(E92,VIP!$A$2:$O10486,8,FALSE)</f>
        <v>Si</v>
      </c>
      <c r="J92" s="131" t="str">
        <f>VLOOKUP(E92,VIP!$A$2:$O10436,8,FALSE)</f>
        <v>Si</v>
      </c>
      <c r="K92" s="131" t="str">
        <f>VLOOKUP(E92,VIP!$A$2:$O14010,6,0)</f>
        <v>NO</v>
      </c>
      <c r="L92" s="122" t="s">
        <v>2418</v>
      </c>
      <c r="M92" s="147" t="s">
        <v>2557</v>
      </c>
      <c r="N92" s="132" t="s">
        <v>2453</v>
      </c>
      <c r="O92" s="131" t="s">
        <v>2553</v>
      </c>
      <c r="P92" s="131"/>
      <c r="Q92" s="146">
        <v>44349.531944444447</v>
      </c>
    </row>
    <row r="93" spans="1:17" s="93" customFormat="1" ht="18" x14ac:dyDescent="0.25">
      <c r="A93" s="131" t="str">
        <f>VLOOKUP(E93,'LISTADO ATM'!$A$2:$C$898,3,0)</f>
        <v>ESTE</v>
      </c>
      <c r="B93" s="124" t="s">
        <v>2618</v>
      </c>
      <c r="C93" s="133">
        <v>44348.567835648151</v>
      </c>
      <c r="D93" s="133" t="s">
        <v>2449</v>
      </c>
      <c r="E93" s="121">
        <v>399</v>
      </c>
      <c r="F93" s="131" t="str">
        <f>VLOOKUP(E93,VIP!$A$2:$O13690,2,0)</f>
        <v>DRBR399</v>
      </c>
      <c r="G93" s="131" t="str">
        <f>VLOOKUP(E93,'LISTADO ATM'!$A$2:$B$897,2,0)</f>
        <v xml:space="preserve">ATM Oficina La Romana II </v>
      </c>
      <c r="H93" s="131" t="str">
        <f>VLOOKUP(E93,VIP!$A$2:$O18553,7,FALSE)</f>
        <v>Si</v>
      </c>
      <c r="I93" s="131" t="str">
        <f>VLOOKUP(E93,VIP!$A$2:$O10518,8,FALSE)</f>
        <v>Si</v>
      </c>
      <c r="J93" s="131" t="str">
        <f>VLOOKUP(E93,VIP!$A$2:$O10468,8,FALSE)</f>
        <v>Si</v>
      </c>
      <c r="K93" s="131" t="str">
        <f>VLOOKUP(E93,VIP!$A$2:$O14042,6,0)</f>
        <v>NO</v>
      </c>
      <c r="L93" s="122" t="s">
        <v>2418</v>
      </c>
      <c r="M93" s="147" t="s">
        <v>2557</v>
      </c>
      <c r="N93" s="132" t="s">
        <v>2453</v>
      </c>
      <c r="O93" s="131" t="s">
        <v>2454</v>
      </c>
      <c r="P93" s="131"/>
      <c r="Q93" s="146">
        <v>44349.765219907407</v>
      </c>
    </row>
    <row r="94" spans="1:17" s="93" customFormat="1" ht="18" x14ac:dyDescent="0.25">
      <c r="A94" s="131" t="str">
        <f>VLOOKUP(E94,'LISTADO ATM'!$A$2:$C$898,3,0)</f>
        <v>ESTE</v>
      </c>
      <c r="B94" s="124">
        <v>3335904850</v>
      </c>
      <c r="C94" s="133">
        <v>44347.538680555554</v>
      </c>
      <c r="D94" s="133" t="s">
        <v>2449</v>
      </c>
      <c r="E94" s="121">
        <v>429</v>
      </c>
      <c r="F94" s="131" t="str">
        <f>VLOOKUP(E94,VIP!$A$2:$O13609,2,0)</f>
        <v>DRBR429</v>
      </c>
      <c r="G94" s="131" t="str">
        <f>VLOOKUP(E94,'LISTADO ATM'!$A$2:$B$897,2,0)</f>
        <v xml:space="preserve">ATM Oficina Jumbo La Romana </v>
      </c>
      <c r="H94" s="131" t="str">
        <f>VLOOKUP(E94,VIP!$A$2:$O18472,7,FALSE)</f>
        <v>Si</v>
      </c>
      <c r="I94" s="131" t="str">
        <f>VLOOKUP(E94,VIP!$A$2:$O10437,8,FALSE)</f>
        <v>Si</v>
      </c>
      <c r="J94" s="131" t="str">
        <f>VLOOKUP(E94,VIP!$A$2:$O10387,8,FALSE)</f>
        <v>Si</v>
      </c>
      <c r="K94" s="131" t="str">
        <f>VLOOKUP(E94,VIP!$A$2:$O13961,6,0)</f>
        <v>NO</v>
      </c>
      <c r="L94" s="122" t="s">
        <v>2418</v>
      </c>
      <c r="M94" s="147" t="s">
        <v>2557</v>
      </c>
      <c r="N94" s="132" t="s">
        <v>2453</v>
      </c>
      <c r="O94" s="131" t="s">
        <v>2454</v>
      </c>
      <c r="P94" s="131"/>
      <c r="Q94" s="146">
        <v>44349.765219907407</v>
      </c>
    </row>
    <row r="95" spans="1:17" s="93" customFormat="1" ht="18" x14ac:dyDescent="0.25">
      <c r="A95" s="131" t="str">
        <f>VLOOKUP(E95,'LISTADO ATM'!$A$2:$C$898,3,0)</f>
        <v>DISTRITO NACIONAL</v>
      </c>
      <c r="B95" s="124" t="s">
        <v>2661</v>
      </c>
      <c r="C95" s="133">
        <v>44349.408078703702</v>
      </c>
      <c r="D95" s="133" t="s">
        <v>2449</v>
      </c>
      <c r="E95" s="121">
        <v>441</v>
      </c>
      <c r="F95" s="131" t="str">
        <f>VLOOKUP(E95,VIP!$A$2:$O13657,2,0)</f>
        <v>DRBR441</v>
      </c>
      <c r="G95" s="131" t="str">
        <f>VLOOKUP(E95,'LISTADO ATM'!$A$2:$B$897,2,0)</f>
        <v>ATM Estacion de Servicio Romulo Betancour</v>
      </c>
      <c r="H95" s="131" t="str">
        <f>VLOOKUP(E95,VIP!$A$2:$O18520,7,FALSE)</f>
        <v>NO</v>
      </c>
      <c r="I95" s="131" t="str">
        <f>VLOOKUP(E95,VIP!$A$2:$O10485,8,FALSE)</f>
        <v>NO</v>
      </c>
      <c r="J95" s="131" t="str">
        <f>VLOOKUP(E95,VIP!$A$2:$O10435,8,FALSE)</f>
        <v>NO</v>
      </c>
      <c r="K95" s="131" t="str">
        <f>VLOOKUP(E95,VIP!$A$2:$O14009,6,0)</f>
        <v>NO</v>
      </c>
      <c r="L95" s="122" t="s">
        <v>2418</v>
      </c>
      <c r="M95" s="147" t="s">
        <v>2557</v>
      </c>
      <c r="N95" s="132" t="s">
        <v>2453</v>
      </c>
      <c r="O95" s="131" t="s">
        <v>2454</v>
      </c>
      <c r="P95" s="131"/>
      <c r="Q95" s="146">
        <v>44349.564710648148</v>
      </c>
    </row>
    <row r="96" spans="1:17" s="93" customFormat="1" ht="18" x14ac:dyDescent="0.25">
      <c r="A96" s="131" t="str">
        <f>VLOOKUP(E96,'LISTADO ATM'!$A$2:$C$898,3,0)</f>
        <v>DISTRITO NACIONAL</v>
      </c>
      <c r="B96" s="124" t="s">
        <v>2658</v>
      </c>
      <c r="C96" s="133">
        <v>44349.41878472222</v>
      </c>
      <c r="D96" s="133" t="s">
        <v>2449</v>
      </c>
      <c r="E96" s="121">
        <v>461</v>
      </c>
      <c r="F96" s="131" t="str">
        <f>VLOOKUP(E96,VIP!$A$2:$O13654,2,0)</f>
        <v>DRBR461</v>
      </c>
      <c r="G96" s="131" t="str">
        <f>VLOOKUP(E96,'LISTADO ATM'!$A$2:$B$897,2,0)</f>
        <v xml:space="preserve">ATM Autobanco Sarasota I </v>
      </c>
      <c r="H96" s="131" t="str">
        <f>VLOOKUP(E96,VIP!$A$2:$O18517,7,FALSE)</f>
        <v>Si</v>
      </c>
      <c r="I96" s="131" t="str">
        <f>VLOOKUP(E96,VIP!$A$2:$O10482,8,FALSE)</f>
        <v>Si</v>
      </c>
      <c r="J96" s="131" t="str">
        <f>VLOOKUP(E96,VIP!$A$2:$O10432,8,FALSE)</f>
        <v>Si</v>
      </c>
      <c r="K96" s="131" t="str">
        <f>VLOOKUP(E96,VIP!$A$2:$O14006,6,0)</f>
        <v>SI</v>
      </c>
      <c r="L96" s="122" t="s">
        <v>2418</v>
      </c>
      <c r="M96" s="147" t="s">
        <v>2557</v>
      </c>
      <c r="N96" s="132" t="s">
        <v>2453</v>
      </c>
      <c r="O96" s="131" t="s">
        <v>2454</v>
      </c>
      <c r="P96" s="131"/>
      <c r="Q96" s="146">
        <v>44349.552939814814</v>
      </c>
    </row>
    <row r="97" spans="1:17" s="93" customFormat="1" ht="18" x14ac:dyDescent="0.25">
      <c r="A97" s="131" t="str">
        <f>VLOOKUP(E97,'LISTADO ATM'!$A$2:$C$898,3,0)</f>
        <v>DISTRITO NACIONAL</v>
      </c>
      <c r="B97" s="124" t="s">
        <v>2660</v>
      </c>
      <c r="C97" s="133">
        <v>44349.409305555557</v>
      </c>
      <c r="D97" s="133" t="s">
        <v>2449</v>
      </c>
      <c r="E97" s="121">
        <v>551</v>
      </c>
      <c r="F97" s="131" t="str">
        <f>VLOOKUP(E97,VIP!$A$2:$O13656,2,0)</f>
        <v>DRBR01C</v>
      </c>
      <c r="G97" s="131" t="str">
        <f>VLOOKUP(E97,'LISTADO ATM'!$A$2:$B$897,2,0)</f>
        <v xml:space="preserve">ATM Oficina Padre Castellanos </v>
      </c>
      <c r="H97" s="131" t="str">
        <f>VLOOKUP(E97,VIP!$A$2:$O18519,7,FALSE)</f>
        <v>Si</v>
      </c>
      <c r="I97" s="131" t="str">
        <f>VLOOKUP(E97,VIP!$A$2:$O10484,8,FALSE)</f>
        <v>Si</v>
      </c>
      <c r="J97" s="131" t="str">
        <f>VLOOKUP(E97,VIP!$A$2:$O10434,8,FALSE)</f>
        <v>Si</v>
      </c>
      <c r="K97" s="131" t="str">
        <f>VLOOKUP(E97,VIP!$A$2:$O14008,6,0)</f>
        <v>NO</v>
      </c>
      <c r="L97" s="122" t="s">
        <v>2418</v>
      </c>
      <c r="M97" s="147" t="s">
        <v>2557</v>
      </c>
      <c r="N97" s="132" t="s">
        <v>2453</v>
      </c>
      <c r="O97" s="131" t="s">
        <v>2454</v>
      </c>
      <c r="P97" s="131"/>
      <c r="Q97" s="146">
        <v>44349.56622685185</v>
      </c>
    </row>
    <row r="98" spans="1:17" ht="18" x14ac:dyDescent="0.25">
      <c r="A98" s="131" t="str">
        <f>VLOOKUP(E98,'LISTADO ATM'!$A$2:$C$898,3,0)</f>
        <v>NORTE</v>
      </c>
      <c r="B98" s="124" t="s">
        <v>2633</v>
      </c>
      <c r="C98" s="133">
        <v>44348.873506944445</v>
      </c>
      <c r="D98" s="133" t="s">
        <v>2554</v>
      </c>
      <c r="E98" s="121">
        <v>606</v>
      </c>
      <c r="F98" s="131" t="str">
        <f>VLOOKUP(E98,VIP!$A$2:$O13657,2,0)</f>
        <v>DRBR704</v>
      </c>
      <c r="G98" s="131" t="str">
        <f>VLOOKUP(E98,'LISTADO ATM'!$A$2:$B$897,2,0)</f>
        <v xml:space="preserve">ATM UNP Manolo Tavarez Justo </v>
      </c>
      <c r="H98" s="131" t="str">
        <f>VLOOKUP(E98,VIP!$A$2:$O18520,7,FALSE)</f>
        <v>Si</v>
      </c>
      <c r="I98" s="131" t="str">
        <f>VLOOKUP(E98,VIP!$A$2:$O10485,8,FALSE)</f>
        <v>Si</v>
      </c>
      <c r="J98" s="131" t="str">
        <f>VLOOKUP(E98,VIP!$A$2:$O10435,8,FALSE)</f>
        <v>Si</v>
      </c>
      <c r="K98" s="131" t="str">
        <f>VLOOKUP(E98,VIP!$A$2:$O14009,6,0)</f>
        <v>NO</v>
      </c>
      <c r="L98" s="122" t="s">
        <v>2418</v>
      </c>
      <c r="M98" s="147" t="s">
        <v>2557</v>
      </c>
      <c r="N98" s="132" t="s">
        <v>2453</v>
      </c>
      <c r="O98" s="131" t="s">
        <v>2553</v>
      </c>
      <c r="P98" s="131"/>
      <c r="Q98" s="146">
        <v>44349.765219907407</v>
      </c>
    </row>
    <row r="99" spans="1:17" ht="18" x14ac:dyDescent="0.25">
      <c r="A99" s="131" t="str">
        <f>VLOOKUP(E99,'LISTADO ATM'!$A$2:$C$898,3,0)</f>
        <v>ESTE</v>
      </c>
      <c r="B99" s="124">
        <v>3335906674</v>
      </c>
      <c r="C99" s="133">
        <v>44348.56962962963</v>
      </c>
      <c r="D99" s="133" t="s">
        <v>2449</v>
      </c>
      <c r="E99" s="121">
        <v>608</v>
      </c>
      <c r="F99" s="131" t="str">
        <f>VLOOKUP(E99,VIP!$A$2:$O13643,2,0)</f>
        <v>DRBR305</v>
      </c>
      <c r="G99" s="131" t="str">
        <f>VLOOKUP(E99,'LISTADO ATM'!$A$2:$B$897,2,0)</f>
        <v xml:space="preserve">ATM Oficina Jumbo (San Pedro) </v>
      </c>
      <c r="H99" s="131" t="str">
        <f>VLOOKUP(E99,VIP!$A$2:$O18506,7,FALSE)</f>
        <v>Si</v>
      </c>
      <c r="I99" s="131" t="str">
        <f>VLOOKUP(E99,VIP!$A$2:$O10471,8,FALSE)</f>
        <v>Si</v>
      </c>
      <c r="J99" s="131" t="str">
        <f>VLOOKUP(E99,VIP!$A$2:$O10421,8,FALSE)</f>
        <v>Si</v>
      </c>
      <c r="K99" s="131" t="str">
        <f>VLOOKUP(E99,VIP!$A$2:$O13995,6,0)</f>
        <v>SI</v>
      </c>
      <c r="L99" s="122" t="s">
        <v>2418</v>
      </c>
      <c r="M99" s="147" t="s">
        <v>2557</v>
      </c>
      <c r="N99" s="132" t="s">
        <v>2453</v>
      </c>
      <c r="O99" s="131" t="s">
        <v>2454</v>
      </c>
      <c r="P99" s="131"/>
      <c r="Q99" s="146">
        <v>44349.765219907407</v>
      </c>
    </row>
    <row r="100" spans="1:17" ht="18" x14ac:dyDescent="0.25">
      <c r="A100" s="131" t="str">
        <f>VLOOKUP(E100,'LISTADO ATM'!$A$2:$C$898,3,0)</f>
        <v>DISTRITO NACIONAL</v>
      </c>
      <c r="B100" s="124" t="s">
        <v>2665</v>
      </c>
      <c r="C100" s="133">
        <v>44349.399988425925</v>
      </c>
      <c r="D100" s="133" t="s">
        <v>2449</v>
      </c>
      <c r="E100" s="121">
        <v>717</v>
      </c>
      <c r="F100" s="131" t="str">
        <f>VLOOKUP(E100,VIP!$A$2:$O13661,2,0)</f>
        <v>DRBR24K</v>
      </c>
      <c r="G100" s="131" t="str">
        <f>VLOOKUP(E100,'LISTADO ATM'!$A$2:$B$897,2,0)</f>
        <v xml:space="preserve">ATM Oficina Los Alcarrizos </v>
      </c>
      <c r="H100" s="131" t="str">
        <f>VLOOKUP(E100,VIP!$A$2:$O18524,7,FALSE)</f>
        <v>Si</v>
      </c>
      <c r="I100" s="131" t="str">
        <f>VLOOKUP(E100,VIP!$A$2:$O10489,8,FALSE)</f>
        <v>Si</v>
      </c>
      <c r="J100" s="131" t="str">
        <f>VLOOKUP(E100,VIP!$A$2:$O10439,8,FALSE)</f>
        <v>Si</v>
      </c>
      <c r="K100" s="131" t="str">
        <f>VLOOKUP(E100,VIP!$A$2:$O14013,6,0)</f>
        <v>SI</v>
      </c>
      <c r="L100" s="122" t="s">
        <v>2418</v>
      </c>
      <c r="M100" s="147" t="s">
        <v>2557</v>
      </c>
      <c r="N100" s="132" t="s">
        <v>2453</v>
      </c>
      <c r="O100" s="131" t="s">
        <v>2454</v>
      </c>
      <c r="P100" s="131"/>
      <c r="Q100" s="146">
        <v>44349.565949074073</v>
      </c>
    </row>
    <row r="101" spans="1:17" ht="18" x14ac:dyDescent="0.25">
      <c r="A101" s="131" t="str">
        <f>VLOOKUP(E101,'LISTADO ATM'!$A$2:$C$898,3,0)</f>
        <v>NORTE</v>
      </c>
      <c r="B101" s="124" t="s">
        <v>2671</v>
      </c>
      <c r="C101" s="133">
        <v>44349.595625000002</v>
      </c>
      <c r="D101" s="133" t="s">
        <v>2554</v>
      </c>
      <c r="E101" s="121">
        <v>728</v>
      </c>
      <c r="F101" s="131" t="str">
        <f>VLOOKUP(E101,VIP!$A$2:$O13654,2,0)</f>
        <v>DRBR051</v>
      </c>
      <c r="G101" s="131" t="str">
        <f>VLOOKUP(E101,'LISTADO ATM'!$A$2:$B$897,2,0)</f>
        <v xml:space="preserve">ATM UNP La Vega Oficina Regional Norcentral </v>
      </c>
      <c r="H101" s="131" t="str">
        <f>VLOOKUP(E101,VIP!$A$2:$O18517,7,FALSE)</f>
        <v>Si</v>
      </c>
      <c r="I101" s="131" t="str">
        <f>VLOOKUP(E101,VIP!$A$2:$O10482,8,FALSE)</f>
        <v>Si</v>
      </c>
      <c r="J101" s="131" t="str">
        <f>VLOOKUP(E101,VIP!$A$2:$O10432,8,FALSE)</f>
        <v>Si</v>
      </c>
      <c r="K101" s="131" t="str">
        <f>VLOOKUP(E101,VIP!$A$2:$O14006,6,0)</f>
        <v>SI</v>
      </c>
      <c r="L101" s="122" t="s">
        <v>2418</v>
      </c>
      <c r="M101" s="147" t="s">
        <v>2557</v>
      </c>
      <c r="N101" s="147" t="s">
        <v>2558</v>
      </c>
      <c r="O101" s="131" t="s">
        <v>2668</v>
      </c>
      <c r="P101" s="131"/>
      <c r="Q101" s="146">
        <v>44349.765219907407</v>
      </c>
    </row>
    <row r="102" spans="1:17" ht="18" x14ac:dyDescent="0.25">
      <c r="A102" s="131" t="str">
        <f>VLOOKUP(E102,'LISTADO ATM'!$A$2:$C$898,3,0)</f>
        <v>SUR</v>
      </c>
      <c r="B102" s="124">
        <v>3335903589</v>
      </c>
      <c r="C102" s="133">
        <v>44346.486458333333</v>
      </c>
      <c r="D102" s="133" t="s">
        <v>2449</v>
      </c>
      <c r="E102" s="121">
        <v>733</v>
      </c>
      <c r="F102" s="131" t="str">
        <f>VLOOKUP(E102,VIP!$A$2:$O13607,2,0)</f>
        <v>DRBR484</v>
      </c>
      <c r="G102" s="131" t="str">
        <f>VLOOKUP(E102,'LISTADO ATM'!$A$2:$B$897,2,0)</f>
        <v xml:space="preserve">ATM Zona Franca Perdenales </v>
      </c>
      <c r="H102" s="131" t="str">
        <f>VLOOKUP(E102,VIP!$A$2:$O18470,7,FALSE)</f>
        <v>Si</v>
      </c>
      <c r="I102" s="131" t="str">
        <f>VLOOKUP(E102,VIP!$A$2:$O10435,8,FALSE)</f>
        <v>Si</v>
      </c>
      <c r="J102" s="131" t="str">
        <f>VLOOKUP(E102,VIP!$A$2:$O10385,8,FALSE)</f>
        <v>Si</v>
      </c>
      <c r="K102" s="131" t="str">
        <f>VLOOKUP(E102,VIP!$A$2:$O13959,6,0)</f>
        <v>NO</v>
      </c>
      <c r="L102" s="122" t="s">
        <v>2418</v>
      </c>
      <c r="M102" s="147" t="s">
        <v>2557</v>
      </c>
      <c r="N102" s="132" t="s">
        <v>2453</v>
      </c>
      <c r="O102" s="131" t="s">
        <v>2454</v>
      </c>
      <c r="P102" s="131"/>
      <c r="Q102" s="146">
        <v>44349.765219907407</v>
      </c>
    </row>
    <row r="103" spans="1:17" ht="18" x14ac:dyDescent="0.25">
      <c r="A103" s="131" t="str">
        <f>VLOOKUP(E103,'LISTADO ATM'!$A$2:$C$898,3,0)</f>
        <v>NORTE</v>
      </c>
      <c r="B103" s="124" t="s">
        <v>2625</v>
      </c>
      <c r="C103" s="133">
        <v>44348.904513888891</v>
      </c>
      <c r="D103" s="133" t="s">
        <v>2554</v>
      </c>
      <c r="E103" s="121">
        <v>763</v>
      </c>
      <c r="F103" s="131" t="str">
        <f>VLOOKUP(E103,VIP!$A$2:$O13649,2,0)</f>
        <v>DRBR439</v>
      </c>
      <c r="G103" s="131" t="str">
        <f>VLOOKUP(E103,'LISTADO ATM'!$A$2:$B$897,2,0)</f>
        <v xml:space="preserve">ATM UNP Montellano </v>
      </c>
      <c r="H103" s="131" t="str">
        <f>VLOOKUP(E103,VIP!$A$2:$O18512,7,FALSE)</f>
        <v>Si</v>
      </c>
      <c r="I103" s="131" t="str">
        <f>VLOOKUP(E103,VIP!$A$2:$O10477,8,FALSE)</f>
        <v>Si</v>
      </c>
      <c r="J103" s="131" t="str">
        <f>VLOOKUP(E103,VIP!$A$2:$O10427,8,FALSE)</f>
        <v>Si</v>
      </c>
      <c r="K103" s="131" t="str">
        <f>VLOOKUP(E103,VIP!$A$2:$O14001,6,0)</f>
        <v>NO</v>
      </c>
      <c r="L103" s="122" t="s">
        <v>2418</v>
      </c>
      <c r="M103" s="147" t="s">
        <v>2557</v>
      </c>
      <c r="N103" s="132" t="s">
        <v>2453</v>
      </c>
      <c r="O103" s="131" t="s">
        <v>2553</v>
      </c>
      <c r="P103" s="131"/>
      <c r="Q103" s="146">
        <v>44349.556597222225</v>
      </c>
    </row>
    <row r="104" spans="1:17" ht="18" x14ac:dyDescent="0.25">
      <c r="A104" s="131" t="str">
        <f>VLOOKUP(E104,'LISTADO ATM'!$A$2:$C$898,3,0)</f>
        <v>NORTE</v>
      </c>
      <c r="B104" s="124" t="s">
        <v>2577</v>
      </c>
      <c r="C104" s="133">
        <v>44348.309363425928</v>
      </c>
      <c r="D104" s="133" t="s">
        <v>2554</v>
      </c>
      <c r="E104" s="121">
        <v>805</v>
      </c>
      <c r="F104" s="131" t="str">
        <f>VLOOKUP(E104,VIP!$A$2:$O13634,2,0)</f>
        <v>DRBR805</v>
      </c>
      <c r="G104" s="131" t="str">
        <f>VLOOKUP(E104,'LISTADO ATM'!$A$2:$B$897,2,0)</f>
        <v xml:space="preserve">ATM Be Live Grand Marién (Puerto Plata) </v>
      </c>
      <c r="H104" s="131" t="str">
        <f>VLOOKUP(E104,VIP!$A$2:$O18497,7,FALSE)</f>
        <v>Si</v>
      </c>
      <c r="I104" s="131" t="str">
        <f>VLOOKUP(E104,VIP!$A$2:$O10462,8,FALSE)</f>
        <v>Si</v>
      </c>
      <c r="J104" s="131" t="str">
        <f>VLOOKUP(E104,VIP!$A$2:$O10412,8,FALSE)</f>
        <v>Si</v>
      </c>
      <c r="K104" s="131" t="str">
        <f>VLOOKUP(E104,VIP!$A$2:$O13986,6,0)</f>
        <v>NO</v>
      </c>
      <c r="L104" s="122" t="s">
        <v>2418</v>
      </c>
      <c r="M104" s="147" t="s">
        <v>2557</v>
      </c>
      <c r="N104" s="147" t="s">
        <v>2558</v>
      </c>
      <c r="O104" s="131" t="s">
        <v>2553</v>
      </c>
      <c r="P104" s="131"/>
      <c r="Q104" s="146">
        <v>44349.765219907407</v>
      </c>
    </row>
    <row r="105" spans="1:17" ht="18" x14ac:dyDescent="0.25">
      <c r="A105" s="131" t="str">
        <f>VLOOKUP(E105,'LISTADO ATM'!$A$2:$C$898,3,0)</f>
        <v>NORTE</v>
      </c>
      <c r="B105" s="124" t="s">
        <v>2679</v>
      </c>
      <c r="C105" s="133">
        <v>44349.535393518519</v>
      </c>
      <c r="D105" s="133" t="s">
        <v>2554</v>
      </c>
      <c r="E105" s="121">
        <v>878</v>
      </c>
      <c r="F105" s="131" t="str">
        <f>VLOOKUP(E105,VIP!$A$2:$O13662,2,0)</f>
        <v>DRBR878</v>
      </c>
      <c r="G105" s="131" t="str">
        <f>VLOOKUP(E105,'LISTADO ATM'!$A$2:$B$897,2,0)</f>
        <v>ATM UNP Cabral Y Baez</v>
      </c>
      <c r="H105" s="131" t="str">
        <f>VLOOKUP(E105,VIP!$A$2:$O18525,7,FALSE)</f>
        <v>N/A</v>
      </c>
      <c r="I105" s="131" t="str">
        <f>VLOOKUP(E105,VIP!$A$2:$O10490,8,FALSE)</f>
        <v>N/A</v>
      </c>
      <c r="J105" s="131" t="str">
        <f>VLOOKUP(E105,VIP!$A$2:$O10440,8,FALSE)</f>
        <v>N/A</v>
      </c>
      <c r="K105" s="131" t="str">
        <f>VLOOKUP(E105,VIP!$A$2:$O14014,6,0)</f>
        <v>N/A</v>
      </c>
      <c r="L105" s="122" t="s">
        <v>2418</v>
      </c>
      <c r="M105" s="147" t="s">
        <v>2557</v>
      </c>
      <c r="N105" s="147" t="s">
        <v>2558</v>
      </c>
      <c r="O105" s="131" t="s">
        <v>2668</v>
      </c>
      <c r="P105" s="131"/>
      <c r="Q105" s="146">
        <v>44349.765219907407</v>
      </c>
    </row>
    <row r="106" spans="1:17" ht="18.75" customHeight="1" x14ac:dyDescent="0.25">
      <c r="A106" s="131" t="str">
        <f>VLOOKUP(E106,'LISTADO ATM'!$A$2:$C$898,3,0)</f>
        <v>SUR</v>
      </c>
      <c r="B106" s="124" t="s">
        <v>2636</v>
      </c>
      <c r="C106" s="133">
        <v>44348.867951388886</v>
      </c>
      <c r="D106" s="133" t="s">
        <v>2449</v>
      </c>
      <c r="E106" s="121">
        <v>984</v>
      </c>
      <c r="F106" s="131" t="str">
        <f>VLOOKUP(E106,VIP!$A$2:$O13660,2,0)</f>
        <v>DRBR984</v>
      </c>
      <c r="G106" s="131" t="str">
        <f>VLOOKUP(E106,'LISTADO ATM'!$A$2:$B$897,2,0)</f>
        <v xml:space="preserve">ATM Oficina Neiba II </v>
      </c>
      <c r="H106" s="131" t="str">
        <f>VLOOKUP(E106,VIP!$A$2:$O18523,7,FALSE)</f>
        <v>Si</v>
      </c>
      <c r="I106" s="131" t="str">
        <f>VLOOKUP(E106,VIP!$A$2:$O10488,8,FALSE)</f>
        <v>Si</v>
      </c>
      <c r="J106" s="131" t="str">
        <f>VLOOKUP(E106,VIP!$A$2:$O10438,8,FALSE)</f>
        <v>Si</v>
      </c>
      <c r="K106" s="131" t="str">
        <f>VLOOKUP(E106,VIP!$A$2:$O14012,6,0)</f>
        <v>NO</v>
      </c>
      <c r="L106" s="122" t="s">
        <v>2418</v>
      </c>
      <c r="M106" s="147" t="s">
        <v>2557</v>
      </c>
      <c r="N106" s="132" t="s">
        <v>2453</v>
      </c>
      <c r="O106" s="131" t="s">
        <v>2454</v>
      </c>
      <c r="P106" s="131"/>
      <c r="Q106" s="146">
        <v>44349.765219907407</v>
      </c>
    </row>
    <row r="107" spans="1:17" s="93" customFormat="1" ht="18.75" customHeight="1" x14ac:dyDescent="0.25">
      <c r="A107" s="131" t="str">
        <f>VLOOKUP(E107,'LISTADO ATM'!$A$2:$C$898,3,0)</f>
        <v>DISTRITO NACIONAL</v>
      </c>
      <c r="B107" s="124" t="s">
        <v>2642</v>
      </c>
      <c r="C107" s="133">
        <v>44349.060543981483</v>
      </c>
      <c r="D107" s="133" t="s">
        <v>2180</v>
      </c>
      <c r="E107" s="121">
        <v>415</v>
      </c>
      <c r="F107" s="131" t="str">
        <f>VLOOKUP(E107,VIP!$A$2:$O13650,2,0)</f>
        <v>DRBR415</v>
      </c>
      <c r="G107" s="131" t="str">
        <f>VLOOKUP(E107,'LISTADO ATM'!$A$2:$B$897,2,0)</f>
        <v xml:space="preserve">ATM Autobanco San Martín I </v>
      </c>
      <c r="H107" s="131" t="str">
        <f>VLOOKUP(E107,VIP!$A$2:$O18513,7,FALSE)</f>
        <v>Si</v>
      </c>
      <c r="I107" s="131" t="str">
        <f>VLOOKUP(E107,VIP!$A$2:$O10478,8,FALSE)</f>
        <v>Si</v>
      </c>
      <c r="J107" s="131" t="str">
        <f>VLOOKUP(E107,VIP!$A$2:$O10428,8,FALSE)</f>
        <v>Si</v>
      </c>
      <c r="K107" s="131" t="str">
        <f>VLOOKUP(E107,VIP!$A$2:$O14002,6,0)</f>
        <v>NO</v>
      </c>
      <c r="L107" s="122" t="s">
        <v>2466</v>
      </c>
      <c r="M107" s="147" t="s">
        <v>2557</v>
      </c>
      <c r="N107" s="147" t="s">
        <v>2558</v>
      </c>
      <c r="O107" s="131" t="s">
        <v>2455</v>
      </c>
      <c r="P107" s="131"/>
      <c r="Q107" s="146">
        <v>44349.556550925925</v>
      </c>
    </row>
    <row r="108" spans="1:17" s="93" customFormat="1" ht="18.75" customHeight="1" x14ac:dyDescent="0.25">
      <c r="A108" s="131" t="str">
        <f>VLOOKUP(E108,'LISTADO ATM'!$A$2:$C$898,3,0)</f>
        <v>DISTRITO NACIONAL</v>
      </c>
      <c r="B108" s="124" t="s">
        <v>2627</v>
      </c>
      <c r="C108" s="133">
        <v>44348.887777777774</v>
      </c>
      <c r="D108" s="133" t="s">
        <v>2180</v>
      </c>
      <c r="E108" s="121">
        <v>23</v>
      </c>
      <c r="F108" s="131" t="str">
        <f>VLOOKUP(E108,VIP!$A$2:$O13651,2,0)</f>
        <v>DRBR023</v>
      </c>
      <c r="G108" s="131" t="str">
        <f>VLOOKUP(E108,'LISTADO ATM'!$A$2:$B$897,2,0)</f>
        <v xml:space="preserve">ATM Oficina México </v>
      </c>
      <c r="H108" s="131" t="str">
        <f>VLOOKUP(E108,VIP!$A$2:$O18514,7,FALSE)</f>
        <v>Si</v>
      </c>
      <c r="I108" s="131" t="str">
        <f>VLOOKUP(E108,VIP!$A$2:$O10479,8,FALSE)</f>
        <v>Si</v>
      </c>
      <c r="J108" s="131" t="str">
        <f>VLOOKUP(E108,VIP!$A$2:$O10429,8,FALSE)</f>
        <v>Si</v>
      </c>
      <c r="K108" s="131" t="str">
        <f>VLOOKUP(E108,VIP!$A$2:$O14003,6,0)</f>
        <v>NO</v>
      </c>
      <c r="L108" s="122" t="s">
        <v>2466</v>
      </c>
      <c r="M108" s="147" t="s">
        <v>2557</v>
      </c>
      <c r="N108" s="147" t="s">
        <v>2558</v>
      </c>
      <c r="O108" s="131" t="s">
        <v>2455</v>
      </c>
      <c r="P108" s="131"/>
      <c r="Q108" s="146">
        <v>44349.553182870368</v>
      </c>
    </row>
    <row r="109" spans="1:17" s="93" customFormat="1" ht="18.75" customHeight="1" x14ac:dyDescent="0.25">
      <c r="A109" s="131" t="str">
        <f>VLOOKUP(E109,'LISTADO ATM'!$A$2:$C$898,3,0)</f>
        <v>DISTRITO NACIONAL</v>
      </c>
      <c r="B109" s="124">
        <v>3335906719</v>
      </c>
      <c r="C109" s="133">
        <v>44348.591874999998</v>
      </c>
      <c r="D109" s="133" t="s">
        <v>2180</v>
      </c>
      <c r="E109" s="121">
        <v>31</v>
      </c>
      <c r="F109" s="131" t="str">
        <f>VLOOKUP(E109,VIP!$A$2:$O13640,2,0)</f>
        <v>DRBR031</v>
      </c>
      <c r="G109" s="131" t="str">
        <f>VLOOKUP(E109,'LISTADO ATM'!$A$2:$B$897,2,0)</f>
        <v xml:space="preserve">ATM Oficina San Martín I </v>
      </c>
      <c r="H109" s="131" t="str">
        <f>VLOOKUP(E109,VIP!$A$2:$O18503,7,FALSE)</f>
        <v>Si</v>
      </c>
      <c r="I109" s="131" t="str">
        <f>VLOOKUP(E109,VIP!$A$2:$O10468,8,FALSE)</f>
        <v>Si</v>
      </c>
      <c r="J109" s="131" t="str">
        <f>VLOOKUP(E109,VIP!$A$2:$O10418,8,FALSE)</f>
        <v>Si</v>
      </c>
      <c r="K109" s="131" t="str">
        <f>VLOOKUP(E109,VIP!$A$2:$O13992,6,0)</f>
        <v>NO</v>
      </c>
      <c r="L109" s="122" t="s">
        <v>2466</v>
      </c>
      <c r="M109" s="147" t="s">
        <v>2557</v>
      </c>
      <c r="N109" s="147" t="s">
        <v>2558</v>
      </c>
      <c r="O109" s="131" t="s">
        <v>2455</v>
      </c>
      <c r="P109" s="131"/>
      <c r="Q109" s="146">
        <v>44349.765219907407</v>
      </c>
    </row>
    <row r="110" spans="1:17" s="93" customFormat="1" ht="18.75" customHeight="1" x14ac:dyDescent="0.25">
      <c r="A110" s="131" t="str">
        <f>VLOOKUP(E110,'LISTADO ATM'!$A$2:$C$898,3,0)</f>
        <v>DISTRITO NACIONAL</v>
      </c>
      <c r="B110" s="124" t="s">
        <v>2617</v>
      </c>
      <c r="C110" s="133">
        <v>44348.600081018521</v>
      </c>
      <c r="D110" s="133" t="s">
        <v>2180</v>
      </c>
      <c r="E110" s="121">
        <v>32</v>
      </c>
      <c r="F110" s="131" t="str">
        <f>VLOOKUP(E110,VIP!$A$2:$O13689,2,0)</f>
        <v>DRBR032</v>
      </c>
      <c r="G110" s="131" t="str">
        <f>VLOOKUP(E110,'LISTADO ATM'!$A$2:$B$897,2,0)</f>
        <v xml:space="preserve">ATM Oficina San Martín II </v>
      </c>
      <c r="H110" s="131" t="str">
        <f>VLOOKUP(E110,VIP!$A$2:$O18552,7,FALSE)</f>
        <v>Si</v>
      </c>
      <c r="I110" s="131" t="str">
        <f>VLOOKUP(E110,VIP!$A$2:$O10517,8,FALSE)</f>
        <v>Si</v>
      </c>
      <c r="J110" s="131" t="str">
        <f>VLOOKUP(E110,VIP!$A$2:$O10467,8,FALSE)</f>
        <v>Si</v>
      </c>
      <c r="K110" s="131" t="str">
        <f>VLOOKUP(E110,VIP!$A$2:$O14041,6,0)</f>
        <v>NO</v>
      </c>
      <c r="L110" s="122" t="s">
        <v>2466</v>
      </c>
      <c r="M110" s="147" t="s">
        <v>2557</v>
      </c>
      <c r="N110" s="147" t="s">
        <v>2558</v>
      </c>
      <c r="O110" s="131" t="s">
        <v>2455</v>
      </c>
      <c r="P110" s="131"/>
      <c r="Q110" s="146">
        <v>44349.765219907407</v>
      </c>
    </row>
    <row r="111" spans="1:17" s="93" customFormat="1" ht="18.75" customHeight="1" x14ac:dyDescent="0.25">
      <c r="A111" s="131" t="str">
        <f>VLOOKUP(E111,'LISTADO ATM'!$A$2:$C$898,3,0)</f>
        <v>DISTRITO NACIONAL</v>
      </c>
      <c r="B111" s="124" t="s">
        <v>2626</v>
      </c>
      <c r="C111" s="133">
        <v>44348.889976851853</v>
      </c>
      <c r="D111" s="133" t="s">
        <v>2180</v>
      </c>
      <c r="E111" s="121">
        <v>43</v>
      </c>
      <c r="F111" s="131" t="str">
        <f>VLOOKUP(E111,VIP!$A$2:$O13650,2,0)</f>
        <v>DRBR043</v>
      </c>
      <c r="G111" s="131" t="str">
        <f>VLOOKUP(E111,'LISTADO ATM'!$A$2:$B$897,2,0)</f>
        <v xml:space="preserve">ATM Zona Franca San Isidro </v>
      </c>
      <c r="H111" s="131" t="str">
        <f>VLOOKUP(E111,VIP!$A$2:$O18513,7,FALSE)</f>
        <v>Si</v>
      </c>
      <c r="I111" s="131" t="str">
        <f>VLOOKUP(E111,VIP!$A$2:$O10478,8,FALSE)</f>
        <v>No</v>
      </c>
      <c r="J111" s="131" t="str">
        <f>VLOOKUP(E111,VIP!$A$2:$O10428,8,FALSE)</f>
        <v>No</v>
      </c>
      <c r="K111" s="131" t="str">
        <f>VLOOKUP(E111,VIP!$A$2:$O14002,6,0)</f>
        <v>NO</v>
      </c>
      <c r="L111" s="122" t="s">
        <v>2466</v>
      </c>
      <c r="M111" s="147" t="s">
        <v>2557</v>
      </c>
      <c r="N111" s="147" t="s">
        <v>2558</v>
      </c>
      <c r="O111" s="131" t="s">
        <v>2455</v>
      </c>
      <c r="P111" s="131"/>
      <c r="Q111" s="146">
        <v>44349.765219907407</v>
      </c>
    </row>
    <row r="112" spans="1:17" s="93" customFormat="1" ht="18.75" customHeight="1" x14ac:dyDescent="0.25">
      <c r="A112" s="131" t="str">
        <f>VLOOKUP(E112,'LISTADO ATM'!$A$2:$C$898,3,0)</f>
        <v>SUR</v>
      </c>
      <c r="B112" s="124">
        <v>3335904997</v>
      </c>
      <c r="C112" s="133">
        <v>44347.589745370373</v>
      </c>
      <c r="D112" s="133" t="s">
        <v>2180</v>
      </c>
      <c r="E112" s="121">
        <v>45</v>
      </c>
      <c r="F112" s="131" t="str">
        <f>VLOOKUP(E112,VIP!$A$2:$O13608,2,0)</f>
        <v>DRBR045</v>
      </c>
      <c r="G112" s="131" t="str">
        <f>VLOOKUP(E112,'LISTADO ATM'!$A$2:$B$897,2,0)</f>
        <v xml:space="preserve">ATM Oficina Tamayo </v>
      </c>
      <c r="H112" s="131" t="str">
        <f>VLOOKUP(E112,VIP!$A$2:$O18471,7,FALSE)</f>
        <v>Si</v>
      </c>
      <c r="I112" s="131" t="str">
        <f>VLOOKUP(E112,VIP!$A$2:$O10436,8,FALSE)</f>
        <v>Si</v>
      </c>
      <c r="J112" s="131" t="str">
        <f>VLOOKUP(E112,VIP!$A$2:$O10386,8,FALSE)</f>
        <v>Si</v>
      </c>
      <c r="K112" s="131" t="str">
        <f>VLOOKUP(E112,VIP!$A$2:$O13960,6,0)</f>
        <v>SI</v>
      </c>
      <c r="L112" s="122" t="s">
        <v>2466</v>
      </c>
      <c r="M112" s="147" t="s">
        <v>2557</v>
      </c>
      <c r="N112" s="147" t="s">
        <v>2558</v>
      </c>
      <c r="O112" s="131" t="s">
        <v>2455</v>
      </c>
      <c r="P112" s="131"/>
      <c r="Q112" s="146">
        <v>44349.765219907407</v>
      </c>
    </row>
    <row r="113" spans="1:17" s="93" customFormat="1" ht="18.75" customHeight="1" x14ac:dyDescent="0.25">
      <c r="A113" s="131" t="str">
        <f>VLOOKUP(E113,'LISTADO ATM'!$A$2:$C$898,3,0)</f>
        <v>NORTE</v>
      </c>
      <c r="B113" s="124" t="s">
        <v>2607</v>
      </c>
      <c r="C113" s="133">
        <v>44348.687581018516</v>
      </c>
      <c r="D113" s="133" t="s">
        <v>2181</v>
      </c>
      <c r="E113" s="121">
        <v>304</v>
      </c>
      <c r="F113" s="131" t="str">
        <f>VLOOKUP(E113,VIP!$A$2:$O13677,2,0)</f>
        <v>DRBR304</v>
      </c>
      <c r="G113" s="131" t="str">
        <f>VLOOKUP(E113,'LISTADO ATM'!$A$2:$B$897,2,0)</f>
        <v xml:space="preserve">ATM Multicentro La Sirena Estrella Sadhala </v>
      </c>
      <c r="H113" s="131" t="str">
        <f>VLOOKUP(E113,VIP!$A$2:$O18540,7,FALSE)</f>
        <v>Si</v>
      </c>
      <c r="I113" s="131" t="str">
        <f>VLOOKUP(E113,VIP!$A$2:$O10505,8,FALSE)</f>
        <v>Si</v>
      </c>
      <c r="J113" s="131" t="str">
        <f>VLOOKUP(E113,VIP!$A$2:$O10455,8,FALSE)</f>
        <v>Si</v>
      </c>
      <c r="K113" s="131" t="str">
        <f>VLOOKUP(E113,VIP!$A$2:$O14029,6,0)</f>
        <v>NO</v>
      </c>
      <c r="L113" s="122" t="s">
        <v>2466</v>
      </c>
      <c r="M113" s="145" t="s">
        <v>2557</v>
      </c>
      <c r="N113" s="147" t="s">
        <v>2558</v>
      </c>
      <c r="O113" s="131" t="s">
        <v>2549</v>
      </c>
      <c r="P113" s="131"/>
      <c r="Q113" s="146">
        <v>44349.436377314814</v>
      </c>
    </row>
    <row r="114" spans="1:17" s="93" customFormat="1" ht="18.75" customHeight="1" x14ac:dyDescent="0.25">
      <c r="A114" s="131" t="str">
        <f>VLOOKUP(E114,'LISTADO ATM'!$A$2:$C$898,3,0)</f>
        <v>DISTRITO NACIONAL</v>
      </c>
      <c r="B114" s="124" t="s">
        <v>2628</v>
      </c>
      <c r="C114" s="133">
        <v>44348.882986111108</v>
      </c>
      <c r="D114" s="133" t="s">
        <v>2180</v>
      </c>
      <c r="E114" s="121">
        <v>408</v>
      </c>
      <c r="F114" s="131" t="str">
        <f>VLOOKUP(E114,VIP!$A$2:$O13652,2,0)</f>
        <v>DRBR408</v>
      </c>
      <c r="G114" s="131" t="str">
        <f>VLOOKUP(E114,'LISTADO ATM'!$A$2:$B$897,2,0)</f>
        <v xml:space="preserve">ATM Autobanco Las Palmas de Herrera </v>
      </c>
      <c r="H114" s="131" t="str">
        <f>VLOOKUP(E114,VIP!$A$2:$O18515,7,FALSE)</f>
        <v>Si</v>
      </c>
      <c r="I114" s="131" t="str">
        <f>VLOOKUP(E114,VIP!$A$2:$O10480,8,FALSE)</f>
        <v>Si</v>
      </c>
      <c r="J114" s="131" t="str">
        <f>VLOOKUP(E114,VIP!$A$2:$O10430,8,FALSE)</f>
        <v>Si</v>
      </c>
      <c r="K114" s="131" t="str">
        <f>VLOOKUP(E114,VIP!$A$2:$O14004,6,0)</f>
        <v>NO</v>
      </c>
      <c r="L114" s="122" t="s">
        <v>2466</v>
      </c>
      <c r="M114" s="147" t="s">
        <v>2557</v>
      </c>
      <c r="N114" s="147" t="s">
        <v>2558</v>
      </c>
      <c r="O114" s="131" t="s">
        <v>2455</v>
      </c>
      <c r="P114" s="131"/>
      <c r="Q114" s="146">
        <v>44349.765219907407</v>
      </c>
    </row>
    <row r="115" spans="1:17" s="93" customFormat="1" ht="18.75" customHeight="1" x14ac:dyDescent="0.25">
      <c r="A115" s="131" t="str">
        <f>VLOOKUP(E115,'LISTADO ATM'!$A$2:$C$898,3,0)</f>
        <v>DISTRITO NACIONAL</v>
      </c>
      <c r="B115" s="124" t="s">
        <v>2611</v>
      </c>
      <c r="C115" s="133">
        <v>44348.654849537037</v>
      </c>
      <c r="D115" s="133" t="s">
        <v>2180</v>
      </c>
      <c r="E115" s="121">
        <v>409</v>
      </c>
      <c r="F115" s="131" t="str">
        <f>VLOOKUP(E115,VIP!$A$2:$O13681,2,0)</f>
        <v>DRBR409</v>
      </c>
      <c r="G115" s="131" t="str">
        <f>VLOOKUP(E115,'LISTADO ATM'!$A$2:$B$897,2,0)</f>
        <v xml:space="preserve">ATM Oficina Las Palmas de Herrera I </v>
      </c>
      <c r="H115" s="131" t="str">
        <f>VLOOKUP(E115,VIP!$A$2:$O18544,7,FALSE)</f>
        <v>Si</v>
      </c>
      <c r="I115" s="131" t="str">
        <f>VLOOKUP(E115,VIP!$A$2:$O10509,8,FALSE)</f>
        <v>Si</v>
      </c>
      <c r="J115" s="131" t="str">
        <f>VLOOKUP(E115,VIP!$A$2:$O10459,8,FALSE)</f>
        <v>Si</v>
      </c>
      <c r="K115" s="131" t="str">
        <f>VLOOKUP(E115,VIP!$A$2:$O14033,6,0)</f>
        <v>NO</v>
      </c>
      <c r="L115" s="122" t="s">
        <v>2466</v>
      </c>
      <c r="M115" s="147" t="s">
        <v>2557</v>
      </c>
      <c r="N115" s="147" t="s">
        <v>2558</v>
      </c>
      <c r="O115" s="131" t="s">
        <v>2455</v>
      </c>
      <c r="P115" s="131"/>
      <c r="Q115" s="146">
        <v>44349.765219907407</v>
      </c>
    </row>
    <row r="116" spans="1:17" s="93" customFormat="1" ht="18.75" customHeight="1" x14ac:dyDescent="0.25">
      <c r="A116" s="131" t="str">
        <f>VLOOKUP(E116,'LISTADO ATM'!$A$2:$C$898,3,0)</f>
        <v>DISTRITO NACIONAL</v>
      </c>
      <c r="B116" s="124" t="s">
        <v>2630</v>
      </c>
      <c r="C116" s="133">
        <v>44348.878923611112</v>
      </c>
      <c r="D116" s="133" t="s">
        <v>2180</v>
      </c>
      <c r="E116" s="121">
        <v>410</v>
      </c>
      <c r="F116" s="131" t="str">
        <f>VLOOKUP(E116,VIP!$A$2:$O13654,2,0)</f>
        <v>DRBR410</v>
      </c>
      <c r="G116" s="131" t="str">
        <f>VLOOKUP(E116,'LISTADO ATM'!$A$2:$B$897,2,0)</f>
        <v xml:space="preserve">ATM Oficina Las Palmas de Herrera II </v>
      </c>
      <c r="H116" s="131" t="str">
        <f>VLOOKUP(E116,VIP!$A$2:$O18517,7,FALSE)</f>
        <v>Si</v>
      </c>
      <c r="I116" s="131" t="str">
        <f>VLOOKUP(E116,VIP!$A$2:$O10482,8,FALSE)</f>
        <v>Si</v>
      </c>
      <c r="J116" s="131" t="str">
        <f>VLOOKUP(E116,VIP!$A$2:$O10432,8,FALSE)</f>
        <v>Si</v>
      </c>
      <c r="K116" s="131" t="str">
        <f>VLOOKUP(E116,VIP!$A$2:$O14006,6,0)</f>
        <v>NO</v>
      </c>
      <c r="L116" s="122" t="s">
        <v>2466</v>
      </c>
      <c r="M116" s="147" t="s">
        <v>2557</v>
      </c>
      <c r="N116" s="147" t="s">
        <v>2558</v>
      </c>
      <c r="O116" s="131" t="s">
        <v>2455</v>
      </c>
      <c r="P116" s="131"/>
      <c r="Q116" s="146">
        <v>44349.532835648148</v>
      </c>
    </row>
    <row r="117" spans="1:17" s="93" customFormat="1" ht="18.75" customHeight="1" x14ac:dyDescent="0.25">
      <c r="A117" s="131" t="str">
        <f>VLOOKUP(E117,'LISTADO ATM'!$A$2:$C$898,3,0)</f>
        <v>DISTRITO NACIONAL</v>
      </c>
      <c r="B117" s="124" t="s">
        <v>2616</v>
      </c>
      <c r="C117" s="133">
        <v>44348.6016087963</v>
      </c>
      <c r="D117" s="133" t="s">
        <v>2180</v>
      </c>
      <c r="E117" s="121">
        <v>416</v>
      </c>
      <c r="F117" s="131" t="str">
        <f>VLOOKUP(E117,VIP!$A$2:$O13688,2,0)</f>
        <v>DRBR416</v>
      </c>
      <c r="G117" s="131" t="str">
        <f>VLOOKUP(E117,'LISTADO ATM'!$A$2:$B$897,2,0)</f>
        <v xml:space="preserve">ATM Autobanco San Martín II </v>
      </c>
      <c r="H117" s="131" t="str">
        <f>VLOOKUP(E117,VIP!$A$2:$O18551,7,FALSE)</f>
        <v>Si</v>
      </c>
      <c r="I117" s="131" t="str">
        <f>VLOOKUP(E117,VIP!$A$2:$O10516,8,FALSE)</f>
        <v>Si</v>
      </c>
      <c r="J117" s="131" t="str">
        <f>VLOOKUP(E117,VIP!$A$2:$O10466,8,FALSE)</f>
        <v>Si</v>
      </c>
      <c r="K117" s="131" t="str">
        <f>VLOOKUP(E117,VIP!$A$2:$O14040,6,0)</f>
        <v>NO</v>
      </c>
      <c r="L117" s="122" t="s">
        <v>2466</v>
      </c>
      <c r="M117" s="145" t="s">
        <v>2557</v>
      </c>
      <c r="N117" s="147" t="s">
        <v>2558</v>
      </c>
      <c r="O117" s="131" t="s">
        <v>2455</v>
      </c>
      <c r="P117" s="131"/>
      <c r="Q117" s="146">
        <v>44349.428923611114</v>
      </c>
    </row>
    <row r="118" spans="1:17" s="93" customFormat="1" ht="18.75" customHeight="1" x14ac:dyDescent="0.25">
      <c r="A118" s="131" t="str">
        <f>VLOOKUP(E118,'LISTADO ATM'!$A$2:$C$898,3,0)</f>
        <v>ESTE</v>
      </c>
      <c r="B118" s="124" t="s">
        <v>2654</v>
      </c>
      <c r="C118" s="133">
        <v>44349.25508101852</v>
      </c>
      <c r="D118" s="133" t="s">
        <v>2180</v>
      </c>
      <c r="E118" s="121">
        <v>433</v>
      </c>
      <c r="F118" s="131" t="str">
        <f>VLOOKUP(E118,VIP!$A$2:$O13654,2,0)</f>
        <v>DRBR433</v>
      </c>
      <c r="G118" s="131" t="str">
        <f>VLOOKUP(E118,'LISTADO ATM'!$A$2:$B$897,2,0)</f>
        <v xml:space="preserve">ATM Centro Comercial Las Canas (Cap Cana) </v>
      </c>
      <c r="H118" s="131" t="str">
        <f>VLOOKUP(E118,VIP!$A$2:$O18517,7,FALSE)</f>
        <v>Si</v>
      </c>
      <c r="I118" s="131" t="str">
        <f>VLOOKUP(E118,VIP!$A$2:$O10482,8,FALSE)</f>
        <v>Si</v>
      </c>
      <c r="J118" s="131" t="str">
        <f>VLOOKUP(E118,VIP!$A$2:$O10432,8,FALSE)</f>
        <v>Si</v>
      </c>
      <c r="K118" s="131" t="str">
        <f>VLOOKUP(E118,VIP!$A$2:$O14006,6,0)</f>
        <v>NO</v>
      </c>
      <c r="L118" s="122" t="s">
        <v>2466</v>
      </c>
      <c r="M118" s="147" t="s">
        <v>2557</v>
      </c>
      <c r="N118" s="147" t="s">
        <v>2558</v>
      </c>
      <c r="O118" s="131" t="s">
        <v>2455</v>
      </c>
      <c r="P118" s="131"/>
      <c r="Q118" s="146">
        <v>44349.765219907407</v>
      </c>
    </row>
    <row r="119" spans="1:17" s="93" customFormat="1" ht="18.75" customHeight="1" x14ac:dyDescent="0.25">
      <c r="A119" s="131" t="str">
        <f>VLOOKUP(E119,'LISTADO ATM'!$A$2:$C$898,3,0)</f>
        <v>DISTRITO NACIONAL</v>
      </c>
      <c r="B119" s="124" t="s">
        <v>2581</v>
      </c>
      <c r="C119" s="133">
        <v>44348.781331018516</v>
      </c>
      <c r="D119" s="133" t="s">
        <v>2180</v>
      </c>
      <c r="E119" s="121">
        <v>436</v>
      </c>
      <c r="F119" s="131" t="str">
        <f>VLOOKUP(E119,VIP!$A$2:$O13647,2,0)</f>
        <v>DRBR436</v>
      </c>
      <c r="G119" s="131" t="str">
        <f>VLOOKUP(E119,'LISTADO ATM'!$A$2:$B$897,2,0)</f>
        <v xml:space="preserve">ATM Autobanco Torre II </v>
      </c>
      <c r="H119" s="131" t="str">
        <f>VLOOKUP(E119,VIP!$A$2:$O18510,7,FALSE)</f>
        <v>Si</v>
      </c>
      <c r="I119" s="131" t="str">
        <f>VLOOKUP(E119,VIP!$A$2:$O10475,8,FALSE)</f>
        <v>Si</v>
      </c>
      <c r="J119" s="131" t="str">
        <f>VLOOKUP(E119,VIP!$A$2:$O10425,8,FALSE)</f>
        <v>Si</v>
      </c>
      <c r="K119" s="131" t="str">
        <f>VLOOKUP(E119,VIP!$A$2:$O13999,6,0)</f>
        <v>SI</v>
      </c>
      <c r="L119" s="122" t="s">
        <v>2466</v>
      </c>
      <c r="M119" s="147" t="s">
        <v>2557</v>
      </c>
      <c r="N119" s="147" t="s">
        <v>2558</v>
      </c>
      <c r="O119" s="131" t="s">
        <v>2455</v>
      </c>
      <c r="P119" s="131"/>
      <c r="Q119" s="146">
        <v>44349.765219907407</v>
      </c>
    </row>
    <row r="120" spans="1:17" s="93" customFormat="1" ht="18.75" customHeight="1" x14ac:dyDescent="0.25">
      <c r="A120" s="131"/>
      <c r="B120" s="124">
        <v>3335906703</v>
      </c>
      <c r="C120" s="133">
        <v>44348.579421296294</v>
      </c>
      <c r="D120" s="133" t="s">
        <v>2180</v>
      </c>
      <c r="E120" s="121">
        <v>490</v>
      </c>
      <c r="F120" s="131" t="str">
        <f>VLOOKUP(E120,VIP!$A$2:$O13664,2,0)</f>
        <v>DRBR490</v>
      </c>
      <c r="G120" s="131" t="str">
        <f>VLOOKUP(E120,'LISTADO ATM'!$A$2:$B$897,2,0)</f>
        <v xml:space="preserve">ATM Hospital Ney Arias Lora </v>
      </c>
      <c r="H120" s="131" t="str">
        <f>VLOOKUP(E120,VIP!$A$2:$O18527,7,FALSE)</f>
        <v>Si</v>
      </c>
      <c r="I120" s="131" t="str">
        <f>VLOOKUP(E120,VIP!$A$2:$O10492,8,FALSE)</f>
        <v>Si</v>
      </c>
      <c r="J120" s="131" t="str">
        <f>VLOOKUP(E120,VIP!$A$2:$O10442,8,FALSE)</f>
        <v>Si</v>
      </c>
      <c r="K120" s="131" t="str">
        <f>VLOOKUP(E120,VIP!$A$2:$O14016,6,0)</f>
        <v>NO</v>
      </c>
      <c r="L120" s="122" t="s">
        <v>2466</v>
      </c>
      <c r="M120" s="145" t="s">
        <v>2557</v>
      </c>
      <c r="N120" s="147" t="s">
        <v>2558</v>
      </c>
      <c r="O120" s="131" t="s">
        <v>2455</v>
      </c>
      <c r="P120" s="131"/>
      <c r="Q120" s="146">
        <v>44349.416898148149</v>
      </c>
    </row>
    <row r="121" spans="1:17" s="93" customFormat="1" ht="18.75" customHeight="1" x14ac:dyDescent="0.25">
      <c r="A121" s="131" t="str">
        <f>VLOOKUP(E121,'LISTADO ATM'!$A$2:$C$898,3,0)</f>
        <v>DISTRITO NACIONAL</v>
      </c>
      <c r="B121" s="124" t="s">
        <v>2606</v>
      </c>
      <c r="C121" s="133">
        <v>44348.69023148148</v>
      </c>
      <c r="D121" s="133" t="s">
        <v>2180</v>
      </c>
      <c r="E121" s="121">
        <v>663</v>
      </c>
      <c r="F121" s="131" t="str">
        <f>VLOOKUP(E121,VIP!$A$2:$O13676,2,0)</f>
        <v>DRBR663</v>
      </c>
      <c r="G121" s="131" t="str">
        <f>VLOOKUP(E121,'LISTADO ATM'!$A$2:$B$897,2,0)</f>
        <v>ATM S/M Olé Av. España</v>
      </c>
      <c r="H121" s="131" t="str">
        <f>VLOOKUP(E121,VIP!$A$2:$O18539,7,FALSE)</f>
        <v>N/A</v>
      </c>
      <c r="I121" s="131" t="str">
        <f>VLOOKUP(E121,VIP!$A$2:$O10504,8,FALSE)</f>
        <v>N/A</v>
      </c>
      <c r="J121" s="131" t="str">
        <f>VLOOKUP(E121,VIP!$A$2:$O10454,8,FALSE)</f>
        <v>N/A</v>
      </c>
      <c r="K121" s="131" t="str">
        <f>VLOOKUP(E121,VIP!$A$2:$O14028,6,0)</f>
        <v>N/A</v>
      </c>
      <c r="L121" s="122" t="s">
        <v>2466</v>
      </c>
      <c r="M121" s="147" t="s">
        <v>2557</v>
      </c>
      <c r="N121" s="147" t="s">
        <v>2558</v>
      </c>
      <c r="O121" s="131" t="s">
        <v>2455</v>
      </c>
      <c r="P121" s="131"/>
      <c r="Q121" s="146">
        <v>44349.765219907407</v>
      </c>
    </row>
    <row r="122" spans="1:17" s="93" customFormat="1" ht="18.75" customHeight="1" x14ac:dyDescent="0.25">
      <c r="A122" s="131" t="str">
        <f>VLOOKUP(E122,'LISTADO ATM'!$A$2:$C$898,3,0)</f>
        <v>DISTRITO NACIONAL</v>
      </c>
      <c r="B122" s="124" t="s">
        <v>2608</v>
      </c>
      <c r="C122" s="133">
        <v>44348.685543981483</v>
      </c>
      <c r="D122" s="133" t="s">
        <v>2180</v>
      </c>
      <c r="E122" s="121">
        <v>793</v>
      </c>
      <c r="F122" s="131" t="str">
        <f>VLOOKUP(E122,VIP!$A$2:$O13678,2,0)</f>
        <v>DRBR793</v>
      </c>
      <c r="G122" s="131" t="str">
        <f>VLOOKUP(E122,'LISTADO ATM'!$A$2:$B$897,2,0)</f>
        <v xml:space="preserve">ATM Centro de Caja Agora Mall </v>
      </c>
      <c r="H122" s="131" t="str">
        <f>VLOOKUP(E122,VIP!$A$2:$O18541,7,FALSE)</f>
        <v>Si</v>
      </c>
      <c r="I122" s="131" t="str">
        <f>VLOOKUP(E122,VIP!$A$2:$O10506,8,FALSE)</f>
        <v>Si</v>
      </c>
      <c r="J122" s="131" t="str">
        <f>VLOOKUP(E122,VIP!$A$2:$O10456,8,FALSE)</f>
        <v>Si</v>
      </c>
      <c r="K122" s="131" t="str">
        <f>VLOOKUP(E122,VIP!$A$2:$O14030,6,0)</f>
        <v>NO</v>
      </c>
      <c r="L122" s="122" t="s">
        <v>2466</v>
      </c>
      <c r="M122" s="145" t="s">
        <v>2557</v>
      </c>
      <c r="N122" s="147" t="s">
        <v>2558</v>
      </c>
      <c r="O122" s="131" t="s">
        <v>2455</v>
      </c>
      <c r="P122" s="131"/>
      <c r="Q122" s="146">
        <v>44349.430567129632</v>
      </c>
    </row>
    <row r="123" spans="1:17" s="93" customFormat="1" ht="18.75" customHeight="1" x14ac:dyDescent="0.25">
      <c r="A123" s="131" t="str">
        <f>VLOOKUP(E123,'LISTADO ATM'!$A$2:$C$898,3,0)</f>
        <v>NORTE</v>
      </c>
      <c r="B123" s="124" t="s">
        <v>2643</v>
      </c>
      <c r="C123" s="133">
        <v>44349.059976851851</v>
      </c>
      <c r="D123" s="133" t="s">
        <v>2181</v>
      </c>
      <c r="E123" s="121">
        <v>941</v>
      </c>
      <c r="F123" s="131" t="str">
        <f>VLOOKUP(E123,VIP!$A$2:$O13651,2,0)</f>
        <v>DRBR941</v>
      </c>
      <c r="G123" s="131" t="str">
        <f>VLOOKUP(E123,'LISTADO ATM'!$A$2:$B$897,2,0)</f>
        <v xml:space="preserve">ATM Estación Next (Puerto Plata) </v>
      </c>
      <c r="H123" s="131" t="str">
        <f>VLOOKUP(E123,VIP!$A$2:$O18514,7,FALSE)</f>
        <v>Si</v>
      </c>
      <c r="I123" s="131" t="str">
        <f>VLOOKUP(E123,VIP!$A$2:$O10479,8,FALSE)</f>
        <v>Si</v>
      </c>
      <c r="J123" s="131" t="str">
        <f>VLOOKUP(E123,VIP!$A$2:$O10429,8,FALSE)</f>
        <v>Si</v>
      </c>
      <c r="K123" s="131" t="str">
        <f>VLOOKUP(E123,VIP!$A$2:$O14003,6,0)</f>
        <v>NO</v>
      </c>
      <c r="L123" s="122" t="s">
        <v>2466</v>
      </c>
      <c r="M123" s="147" t="s">
        <v>2557</v>
      </c>
      <c r="N123" s="147" t="s">
        <v>2558</v>
      </c>
      <c r="O123" s="131" t="s">
        <v>2549</v>
      </c>
      <c r="P123" s="131"/>
      <c r="Q123" s="146">
        <v>44349.765219907407</v>
      </c>
    </row>
    <row r="124" spans="1:17" s="93" customFormat="1" ht="18.75" customHeight="1" x14ac:dyDescent="0.25">
      <c r="A124" s="131" t="str">
        <f>VLOOKUP(E124,'LISTADO ATM'!$A$2:$C$898,3,0)</f>
        <v>DISTRITO NACIONAL</v>
      </c>
      <c r="B124" s="124" t="s">
        <v>2678</v>
      </c>
      <c r="C124" s="133">
        <v>44349.569814814815</v>
      </c>
      <c r="D124" s="133" t="s">
        <v>2180</v>
      </c>
      <c r="E124" s="121">
        <v>10</v>
      </c>
      <c r="F124" s="131" t="str">
        <f>VLOOKUP(E124,VIP!$A$2:$O13661,2,0)</f>
        <v>DRBR010</v>
      </c>
      <c r="G124" s="131" t="str">
        <f>VLOOKUP(E124,'LISTADO ATM'!$A$2:$B$897,2,0)</f>
        <v xml:space="preserve">ATM Ministerio Salud Pública </v>
      </c>
      <c r="H124" s="131" t="str">
        <f>VLOOKUP(E124,VIP!$A$2:$O18524,7,FALSE)</f>
        <v>Si</v>
      </c>
      <c r="I124" s="131" t="str">
        <f>VLOOKUP(E124,VIP!$A$2:$O10489,8,FALSE)</f>
        <v>Si</v>
      </c>
      <c r="J124" s="131" t="str">
        <f>VLOOKUP(E124,VIP!$A$2:$O10439,8,FALSE)</f>
        <v>Si</v>
      </c>
      <c r="K124" s="131" t="str">
        <f>VLOOKUP(E124,VIP!$A$2:$O14013,6,0)</f>
        <v>NO</v>
      </c>
      <c r="L124" s="122" t="s">
        <v>2219</v>
      </c>
      <c r="M124" s="132" t="s">
        <v>2446</v>
      </c>
      <c r="N124" s="132" t="s">
        <v>2579</v>
      </c>
      <c r="O124" s="131" t="s">
        <v>2455</v>
      </c>
      <c r="P124" s="131"/>
      <c r="Q124" s="140" t="s">
        <v>2219</v>
      </c>
    </row>
    <row r="125" spans="1:17" s="93" customFormat="1" ht="18.75" customHeight="1" x14ac:dyDescent="0.25">
      <c r="A125" s="131" t="str">
        <f>VLOOKUP(E125,'LISTADO ATM'!$A$2:$C$898,3,0)</f>
        <v>DISTRITO NACIONAL</v>
      </c>
      <c r="B125" s="124" t="s">
        <v>2690</v>
      </c>
      <c r="C125" s="133">
        <v>44349.493969907409</v>
      </c>
      <c r="D125" s="133" t="s">
        <v>2180</v>
      </c>
      <c r="E125" s="121">
        <v>35</v>
      </c>
      <c r="F125" s="131" t="str">
        <f>VLOOKUP(E125,VIP!$A$2:$O13673,2,0)</f>
        <v>DRBR035</v>
      </c>
      <c r="G125" s="131" t="str">
        <f>VLOOKUP(E125,'LISTADO ATM'!$A$2:$B$897,2,0)</f>
        <v xml:space="preserve">ATM Dirección General de Aduanas I </v>
      </c>
      <c r="H125" s="131" t="str">
        <f>VLOOKUP(E125,VIP!$A$2:$O18536,7,FALSE)</f>
        <v>Si</v>
      </c>
      <c r="I125" s="131" t="str">
        <f>VLOOKUP(E125,VIP!$A$2:$O10501,8,FALSE)</f>
        <v>Si</v>
      </c>
      <c r="J125" s="131" t="str">
        <f>VLOOKUP(E125,VIP!$A$2:$O10451,8,FALSE)</f>
        <v>Si</v>
      </c>
      <c r="K125" s="131" t="str">
        <f>VLOOKUP(E125,VIP!$A$2:$O14025,6,0)</f>
        <v>NO</v>
      </c>
      <c r="L125" s="122" t="s">
        <v>2219</v>
      </c>
      <c r="M125" s="132" t="s">
        <v>2446</v>
      </c>
      <c r="N125" s="132" t="s">
        <v>2579</v>
      </c>
      <c r="O125" s="131" t="s">
        <v>2455</v>
      </c>
      <c r="P125" s="131"/>
      <c r="Q125" s="140" t="s">
        <v>2219</v>
      </c>
    </row>
    <row r="126" spans="1:17" s="93" customFormat="1" ht="18.75" customHeight="1" x14ac:dyDescent="0.25">
      <c r="A126" s="131" t="str">
        <f>VLOOKUP(E126,'LISTADO ATM'!$A$2:$C$898,3,0)</f>
        <v>NORTE</v>
      </c>
      <c r="B126" s="124" t="s">
        <v>2723</v>
      </c>
      <c r="C126" s="133">
        <v>44349.646921296298</v>
      </c>
      <c r="D126" s="133" t="s">
        <v>2180</v>
      </c>
      <c r="E126" s="121">
        <v>431</v>
      </c>
      <c r="F126" s="131" t="str">
        <f>VLOOKUP(E126,VIP!$A$2:$O13697,2,0)</f>
        <v>DRBR583</v>
      </c>
      <c r="G126" s="131" t="str">
        <f>VLOOKUP(E126,'LISTADO ATM'!$A$2:$B$897,2,0)</f>
        <v xml:space="preserve">ATM Autoservicio Sol (Santiago) </v>
      </c>
      <c r="H126" s="131" t="str">
        <f>VLOOKUP(E126,VIP!$A$2:$O18560,7,FALSE)</f>
        <v>Si</v>
      </c>
      <c r="I126" s="131" t="str">
        <f>VLOOKUP(E126,VIP!$A$2:$O10525,8,FALSE)</f>
        <v>Si</v>
      </c>
      <c r="J126" s="131" t="str">
        <f>VLOOKUP(E126,VIP!$A$2:$O10475,8,FALSE)</f>
        <v>Si</v>
      </c>
      <c r="K126" s="131" t="str">
        <f>VLOOKUP(E126,VIP!$A$2:$O14049,6,0)</f>
        <v>SI</v>
      </c>
      <c r="L126" s="122" t="s">
        <v>2219</v>
      </c>
      <c r="M126" s="132" t="s">
        <v>2446</v>
      </c>
      <c r="N126" s="132" t="s">
        <v>2453</v>
      </c>
      <c r="O126" s="131" t="s">
        <v>2726</v>
      </c>
      <c r="P126" s="131"/>
      <c r="Q126" s="140" t="s">
        <v>2219</v>
      </c>
    </row>
    <row r="127" spans="1:17" s="93" customFormat="1" ht="18.75" customHeight="1" x14ac:dyDescent="0.25">
      <c r="A127" s="131" t="str">
        <f>VLOOKUP(E127,'LISTADO ATM'!$A$2:$C$898,3,0)</f>
        <v>DISTRITO NACIONAL</v>
      </c>
      <c r="B127" s="124" t="s">
        <v>2675</v>
      </c>
      <c r="C127" s="133">
        <v>44349.584733796299</v>
      </c>
      <c r="D127" s="133" t="s">
        <v>2180</v>
      </c>
      <c r="E127" s="121">
        <v>542</v>
      </c>
      <c r="F127" s="131" t="str">
        <f>VLOOKUP(E127,VIP!$A$2:$O13658,2,0)</f>
        <v>DRBR542</v>
      </c>
      <c r="G127" s="131" t="str">
        <f>VLOOKUP(E127,'LISTADO ATM'!$A$2:$B$897,2,0)</f>
        <v>ATM S/M la Cadena Carretera Mella</v>
      </c>
      <c r="H127" s="131" t="str">
        <f>VLOOKUP(E127,VIP!$A$2:$O18521,7,FALSE)</f>
        <v>NO</v>
      </c>
      <c r="I127" s="131" t="str">
        <f>VLOOKUP(E127,VIP!$A$2:$O10486,8,FALSE)</f>
        <v>SI</v>
      </c>
      <c r="J127" s="131" t="str">
        <f>VLOOKUP(E127,VIP!$A$2:$O10436,8,FALSE)</f>
        <v>SI</v>
      </c>
      <c r="K127" s="131" t="str">
        <f>VLOOKUP(E127,VIP!$A$2:$O14010,6,0)</f>
        <v>NO</v>
      </c>
      <c r="L127" s="122" t="s">
        <v>2219</v>
      </c>
      <c r="M127" s="132" t="s">
        <v>2446</v>
      </c>
      <c r="N127" s="132" t="s">
        <v>2579</v>
      </c>
      <c r="O127" s="131" t="s">
        <v>2455</v>
      </c>
      <c r="P127" s="131"/>
      <c r="Q127" s="140" t="s">
        <v>2219</v>
      </c>
    </row>
    <row r="128" spans="1:17" s="93" customFormat="1" ht="18.75" customHeight="1" x14ac:dyDescent="0.25">
      <c r="A128" s="131" t="str">
        <f>VLOOKUP(E128,'LISTADO ATM'!$A$2:$C$898,3,0)</f>
        <v>DISTRITO NACIONAL</v>
      </c>
      <c r="B128" s="124" t="s">
        <v>2669</v>
      </c>
      <c r="C128" s="133">
        <v>44349.614236111112</v>
      </c>
      <c r="D128" s="133" t="s">
        <v>2180</v>
      </c>
      <c r="E128" s="121">
        <v>623</v>
      </c>
      <c r="F128" s="131" t="str">
        <f>VLOOKUP(E128,VIP!$A$2:$O13652,2,0)</f>
        <v>DRBR623</v>
      </c>
      <c r="G128" s="131" t="str">
        <f>VLOOKUP(E128,'LISTADO ATM'!$A$2:$B$897,2,0)</f>
        <v xml:space="preserve">ATM Operaciones Especiales (Manoguayabo) </v>
      </c>
      <c r="H128" s="131" t="str">
        <f>VLOOKUP(E128,VIP!$A$2:$O18515,7,FALSE)</f>
        <v>Si</v>
      </c>
      <c r="I128" s="131" t="str">
        <f>VLOOKUP(E128,VIP!$A$2:$O10480,8,FALSE)</f>
        <v>Si</v>
      </c>
      <c r="J128" s="131" t="str">
        <f>VLOOKUP(E128,VIP!$A$2:$O10430,8,FALSE)</f>
        <v>Si</v>
      </c>
      <c r="K128" s="131" t="str">
        <f>VLOOKUP(E128,VIP!$A$2:$O14004,6,0)</f>
        <v>No</v>
      </c>
      <c r="L128" s="122" t="s">
        <v>2219</v>
      </c>
      <c r="M128" s="132" t="s">
        <v>2446</v>
      </c>
      <c r="N128" s="132" t="s">
        <v>2579</v>
      </c>
      <c r="O128" s="131" t="s">
        <v>2455</v>
      </c>
      <c r="P128" s="131"/>
      <c r="Q128" s="140" t="s">
        <v>2219</v>
      </c>
    </row>
    <row r="129" spans="1:17" s="93" customFormat="1" ht="18.75" customHeight="1" x14ac:dyDescent="0.25">
      <c r="A129" s="131" t="str">
        <f>VLOOKUP(E129,'LISTADO ATM'!$A$2:$C$898,3,0)</f>
        <v>DISTRITO NACIONAL</v>
      </c>
      <c r="B129" s="124" t="s">
        <v>2716</v>
      </c>
      <c r="C129" s="133">
        <v>44349.690023148149</v>
      </c>
      <c r="D129" s="133" t="s">
        <v>2180</v>
      </c>
      <c r="E129" s="121">
        <v>919</v>
      </c>
      <c r="F129" s="131" t="str">
        <f>VLOOKUP(E129,VIP!$A$2:$O13691,2,0)</f>
        <v>DRBR16F</v>
      </c>
      <c r="G129" s="131" t="str">
        <f>VLOOKUP(E129,'LISTADO ATM'!$A$2:$B$897,2,0)</f>
        <v xml:space="preserve">ATM S/M La Cadena Sarasota </v>
      </c>
      <c r="H129" s="131" t="str">
        <f>VLOOKUP(E129,VIP!$A$2:$O18554,7,FALSE)</f>
        <v>Si</v>
      </c>
      <c r="I129" s="131" t="str">
        <f>VLOOKUP(E129,VIP!$A$2:$O10519,8,FALSE)</f>
        <v>Si</v>
      </c>
      <c r="J129" s="131" t="str">
        <f>VLOOKUP(E129,VIP!$A$2:$O10469,8,FALSE)</f>
        <v>Si</v>
      </c>
      <c r="K129" s="131" t="str">
        <f>VLOOKUP(E129,VIP!$A$2:$O14043,6,0)</f>
        <v>SI</v>
      </c>
      <c r="L129" s="122" t="s">
        <v>2219</v>
      </c>
      <c r="M129" s="132" t="s">
        <v>2446</v>
      </c>
      <c r="N129" s="132" t="s">
        <v>2579</v>
      </c>
      <c r="O129" s="131" t="s">
        <v>2455</v>
      </c>
      <c r="P129" s="131"/>
      <c r="Q129" s="140" t="s">
        <v>2219</v>
      </c>
    </row>
    <row r="130" spans="1:17" s="93" customFormat="1" ht="18.75" customHeight="1" x14ac:dyDescent="0.25">
      <c r="A130" s="131" t="str">
        <f>VLOOKUP(E130,'LISTADO ATM'!$A$2:$C$898,3,0)</f>
        <v>SUR</v>
      </c>
      <c r="B130" s="124" t="s">
        <v>2715</v>
      </c>
      <c r="C130" s="133">
        <v>44349.691944444443</v>
      </c>
      <c r="D130" s="133" t="s">
        <v>2180</v>
      </c>
      <c r="E130" s="121">
        <v>5</v>
      </c>
      <c r="F130" s="131" t="str">
        <f>VLOOKUP(E130,VIP!$A$2:$O13690,2,0)</f>
        <v>DRBR005</v>
      </c>
      <c r="G130" s="131" t="str">
        <f>VLOOKUP(E130,'LISTADO ATM'!$A$2:$B$897,2,0)</f>
        <v>ATM Oficina Autoservicio Villa Ofelia (San Juan)</v>
      </c>
      <c r="H130" s="131" t="str">
        <f>VLOOKUP(E130,VIP!$A$2:$O18553,7,FALSE)</f>
        <v>Si</v>
      </c>
      <c r="I130" s="131" t="str">
        <f>VLOOKUP(E130,VIP!$A$2:$O10518,8,FALSE)</f>
        <v>Si</v>
      </c>
      <c r="J130" s="131" t="str">
        <f>VLOOKUP(E130,VIP!$A$2:$O10468,8,FALSE)</f>
        <v>Si</v>
      </c>
      <c r="K130" s="131" t="str">
        <f>VLOOKUP(E130,VIP!$A$2:$O14042,6,0)</f>
        <v>NO</v>
      </c>
      <c r="L130" s="122" t="s">
        <v>2219</v>
      </c>
      <c r="M130" s="132" t="s">
        <v>2446</v>
      </c>
      <c r="N130" s="132" t="s">
        <v>2579</v>
      </c>
      <c r="O130" s="131" t="s">
        <v>2455</v>
      </c>
      <c r="P130" s="131"/>
      <c r="Q130" s="140" t="s">
        <v>2219</v>
      </c>
    </row>
    <row r="131" spans="1:17" s="93" customFormat="1" ht="18.75" customHeight="1" x14ac:dyDescent="0.25">
      <c r="A131" s="131" t="str">
        <f>VLOOKUP(E131,'LISTADO ATM'!$A$2:$C$898,3,0)</f>
        <v>DISTRITO NACIONAL</v>
      </c>
      <c r="B131" s="124" t="s">
        <v>2594</v>
      </c>
      <c r="C131" s="133">
        <v>44348.756793981483</v>
      </c>
      <c r="D131" s="133" t="s">
        <v>2180</v>
      </c>
      <c r="E131" s="121">
        <v>57</v>
      </c>
      <c r="F131" s="131" t="str">
        <f>VLOOKUP(E131,VIP!$A$2:$O13661,2,0)</f>
        <v>DRBR057</v>
      </c>
      <c r="G131" s="131" t="str">
        <f>VLOOKUP(E131,'LISTADO ATM'!$A$2:$B$897,2,0)</f>
        <v xml:space="preserve">ATM Oficina Malecon Center </v>
      </c>
      <c r="H131" s="131" t="str">
        <f>VLOOKUP(E131,VIP!$A$2:$O18524,7,FALSE)</f>
        <v>Si</v>
      </c>
      <c r="I131" s="131" t="str">
        <f>VLOOKUP(E131,VIP!$A$2:$O10489,8,FALSE)</f>
        <v>Si</v>
      </c>
      <c r="J131" s="131" t="str">
        <f>VLOOKUP(E131,VIP!$A$2:$O10439,8,FALSE)</f>
        <v>Si</v>
      </c>
      <c r="K131" s="131" t="str">
        <f>VLOOKUP(E131,VIP!$A$2:$O14013,6,0)</f>
        <v>NO</v>
      </c>
      <c r="L131" s="122" t="s">
        <v>2219</v>
      </c>
      <c r="M131" s="132" t="s">
        <v>2446</v>
      </c>
      <c r="N131" s="147" t="s">
        <v>2558</v>
      </c>
      <c r="O131" s="131" t="s">
        <v>2455</v>
      </c>
      <c r="P131" s="131"/>
      <c r="Q131" s="140" t="s">
        <v>2219</v>
      </c>
    </row>
    <row r="132" spans="1:17" s="93" customFormat="1" ht="18.75" customHeight="1" x14ac:dyDescent="0.25">
      <c r="A132" s="131" t="str">
        <f>VLOOKUP(E132,'LISTADO ATM'!$A$2:$C$898,3,0)</f>
        <v>DISTRITO NACIONAL</v>
      </c>
      <c r="B132" s="124" t="s">
        <v>2682</v>
      </c>
      <c r="C132" s="133">
        <v>44349.527928240743</v>
      </c>
      <c r="D132" s="133" t="s">
        <v>2180</v>
      </c>
      <c r="E132" s="121">
        <v>70</v>
      </c>
      <c r="F132" s="131" t="str">
        <f>VLOOKUP(E132,VIP!$A$2:$O13665,2,0)</f>
        <v>DRBR070</v>
      </c>
      <c r="G132" s="131" t="str">
        <f>VLOOKUP(E132,'LISTADO ATM'!$A$2:$B$897,2,0)</f>
        <v xml:space="preserve">ATM Autoservicio Plaza Lama Zona Oriental </v>
      </c>
      <c r="H132" s="131" t="str">
        <f>VLOOKUP(E132,VIP!$A$2:$O18528,7,FALSE)</f>
        <v>Si</v>
      </c>
      <c r="I132" s="131" t="str">
        <f>VLOOKUP(E132,VIP!$A$2:$O10493,8,FALSE)</f>
        <v>Si</v>
      </c>
      <c r="J132" s="131" t="str">
        <f>VLOOKUP(E132,VIP!$A$2:$O10443,8,FALSE)</f>
        <v>Si</v>
      </c>
      <c r="K132" s="131" t="str">
        <f>VLOOKUP(E132,VIP!$A$2:$O14017,6,0)</f>
        <v>NO</v>
      </c>
      <c r="L132" s="122" t="s">
        <v>2219</v>
      </c>
      <c r="M132" s="132" t="s">
        <v>2446</v>
      </c>
      <c r="N132" s="132" t="s">
        <v>2579</v>
      </c>
      <c r="O132" s="131" t="s">
        <v>2455</v>
      </c>
      <c r="P132" s="131"/>
      <c r="Q132" s="140" t="s">
        <v>2219</v>
      </c>
    </row>
    <row r="133" spans="1:17" s="93" customFormat="1" ht="18.75" customHeight="1" x14ac:dyDescent="0.25">
      <c r="A133" s="131" t="str">
        <f>VLOOKUP(E133,'LISTADO ATM'!$A$2:$C$898,3,0)</f>
        <v>ESTE</v>
      </c>
      <c r="B133" s="124" t="s">
        <v>2673</v>
      </c>
      <c r="C133" s="133">
        <v>44349.588784722226</v>
      </c>
      <c r="D133" s="133" t="s">
        <v>2180</v>
      </c>
      <c r="E133" s="121">
        <v>104</v>
      </c>
      <c r="F133" s="131" t="str">
        <f>VLOOKUP(E133,VIP!$A$2:$O13656,2,0)</f>
        <v>DRBR104</v>
      </c>
      <c r="G133" s="131" t="str">
        <f>VLOOKUP(E133,'LISTADO ATM'!$A$2:$B$897,2,0)</f>
        <v xml:space="preserve">ATM Jumbo Higuey </v>
      </c>
      <c r="H133" s="131" t="str">
        <f>VLOOKUP(E133,VIP!$A$2:$O18519,7,FALSE)</f>
        <v>Si</v>
      </c>
      <c r="I133" s="131" t="str">
        <f>VLOOKUP(E133,VIP!$A$2:$O10484,8,FALSE)</f>
        <v>Si</v>
      </c>
      <c r="J133" s="131" t="str">
        <f>VLOOKUP(E133,VIP!$A$2:$O10434,8,FALSE)</f>
        <v>Si</v>
      </c>
      <c r="K133" s="131" t="str">
        <f>VLOOKUP(E133,VIP!$A$2:$O14008,6,0)</f>
        <v>NO</v>
      </c>
      <c r="L133" s="122" t="s">
        <v>2219</v>
      </c>
      <c r="M133" s="132" t="s">
        <v>2446</v>
      </c>
      <c r="N133" s="147" t="s">
        <v>2558</v>
      </c>
      <c r="O133" s="131" t="s">
        <v>2455</v>
      </c>
      <c r="P133" s="131"/>
      <c r="Q133" s="140" t="s">
        <v>2219</v>
      </c>
    </row>
    <row r="134" spans="1:17" s="93" customFormat="1" ht="18.75" customHeight="1" x14ac:dyDescent="0.25">
      <c r="A134" s="131" t="str">
        <f>VLOOKUP(E134,'LISTADO ATM'!$A$2:$C$898,3,0)</f>
        <v>DISTRITO NACIONAL</v>
      </c>
      <c r="B134" s="124" t="s">
        <v>2595</v>
      </c>
      <c r="C134" s="133">
        <v>44348.754803240743</v>
      </c>
      <c r="D134" s="133" t="s">
        <v>2180</v>
      </c>
      <c r="E134" s="121">
        <v>180</v>
      </c>
      <c r="F134" s="131" t="str">
        <f>VLOOKUP(E134,VIP!$A$2:$O13662,2,0)</f>
        <v>DRBR180</v>
      </c>
      <c r="G134" s="131" t="str">
        <f>VLOOKUP(E134,'LISTADO ATM'!$A$2:$B$897,2,0)</f>
        <v xml:space="preserve">ATM Megacentro II </v>
      </c>
      <c r="H134" s="131" t="str">
        <f>VLOOKUP(E134,VIP!$A$2:$O18525,7,FALSE)</f>
        <v>Si</v>
      </c>
      <c r="I134" s="131" t="str">
        <f>VLOOKUP(E134,VIP!$A$2:$O10490,8,FALSE)</f>
        <v>Si</v>
      </c>
      <c r="J134" s="131" t="str">
        <f>VLOOKUP(E134,VIP!$A$2:$O10440,8,FALSE)</f>
        <v>Si</v>
      </c>
      <c r="K134" s="131" t="str">
        <f>VLOOKUP(E134,VIP!$A$2:$O14014,6,0)</f>
        <v>SI</v>
      </c>
      <c r="L134" s="122" t="s">
        <v>2219</v>
      </c>
      <c r="M134" s="132" t="s">
        <v>2446</v>
      </c>
      <c r="N134" s="147" t="s">
        <v>2558</v>
      </c>
      <c r="O134" s="131" t="s">
        <v>2455</v>
      </c>
      <c r="P134" s="131"/>
      <c r="Q134" s="140" t="s">
        <v>2219</v>
      </c>
    </row>
    <row r="135" spans="1:17" s="93" customFormat="1" ht="18.75" customHeight="1" x14ac:dyDescent="0.25">
      <c r="A135" s="131" t="str">
        <f>VLOOKUP(E135,'LISTADO ATM'!$A$2:$C$898,3,0)</f>
        <v>DISTRITO NACIONAL</v>
      </c>
      <c r="B135" s="124" t="s">
        <v>2645</v>
      </c>
      <c r="C135" s="133">
        <v>44349.056261574071</v>
      </c>
      <c r="D135" s="133" t="s">
        <v>2180</v>
      </c>
      <c r="E135" s="121">
        <v>240</v>
      </c>
      <c r="F135" s="131" t="str">
        <f>VLOOKUP(E135,VIP!$A$2:$O13653,2,0)</f>
        <v>DRBR24D</v>
      </c>
      <c r="G135" s="131" t="str">
        <f>VLOOKUP(E135,'LISTADO ATM'!$A$2:$B$897,2,0)</f>
        <v xml:space="preserve">ATM Oficina Carrefour I </v>
      </c>
      <c r="H135" s="131" t="str">
        <f>VLOOKUP(E135,VIP!$A$2:$O18516,7,FALSE)</f>
        <v>Si</v>
      </c>
      <c r="I135" s="131" t="str">
        <f>VLOOKUP(E135,VIP!$A$2:$O10481,8,FALSE)</f>
        <v>Si</v>
      </c>
      <c r="J135" s="131" t="str">
        <f>VLOOKUP(E135,VIP!$A$2:$O10431,8,FALSE)</f>
        <v>Si</v>
      </c>
      <c r="K135" s="131" t="str">
        <f>VLOOKUP(E135,VIP!$A$2:$O14005,6,0)</f>
        <v>SI</v>
      </c>
      <c r="L135" s="122" t="s">
        <v>2219</v>
      </c>
      <c r="M135" s="132" t="s">
        <v>2446</v>
      </c>
      <c r="N135" s="132" t="s">
        <v>2453</v>
      </c>
      <c r="O135" s="131" t="s">
        <v>2455</v>
      </c>
      <c r="P135" s="131"/>
      <c r="Q135" s="140" t="s">
        <v>2219</v>
      </c>
    </row>
    <row r="136" spans="1:17" s="93" customFormat="1" ht="18.75" customHeight="1" x14ac:dyDescent="0.25">
      <c r="A136" s="131" t="str">
        <f>VLOOKUP(E136,'LISTADO ATM'!$A$2:$C$898,3,0)</f>
        <v>ESTE</v>
      </c>
      <c r="B136" s="124">
        <v>3335903553</v>
      </c>
      <c r="C136" s="133">
        <v>44346.365046296298</v>
      </c>
      <c r="D136" s="133" t="s">
        <v>2180</v>
      </c>
      <c r="E136" s="121">
        <v>289</v>
      </c>
      <c r="F136" s="131" t="str">
        <f>VLOOKUP(E136,VIP!$A$2:$O13598,2,0)</f>
        <v>DRBR910</v>
      </c>
      <c r="G136" s="131" t="str">
        <f>VLOOKUP(E136,'LISTADO ATM'!$A$2:$B$897,2,0)</f>
        <v>ATM Oficina Bávaro II</v>
      </c>
      <c r="H136" s="131" t="str">
        <f>VLOOKUP(E136,VIP!$A$2:$O18461,7,FALSE)</f>
        <v>Si</v>
      </c>
      <c r="I136" s="131" t="str">
        <f>VLOOKUP(E136,VIP!$A$2:$O10426,8,FALSE)</f>
        <v>Si</v>
      </c>
      <c r="J136" s="131" t="str">
        <f>VLOOKUP(E136,VIP!$A$2:$O10376,8,FALSE)</f>
        <v>Si</v>
      </c>
      <c r="K136" s="131" t="str">
        <f>VLOOKUP(E136,VIP!$A$2:$O13950,6,0)</f>
        <v>NO</v>
      </c>
      <c r="L136" s="122" t="s">
        <v>2219</v>
      </c>
      <c r="M136" s="132" t="s">
        <v>2446</v>
      </c>
      <c r="N136" s="132" t="s">
        <v>2453</v>
      </c>
      <c r="O136" s="131" t="s">
        <v>2455</v>
      </c>
      <c r="P136" s="131"/>
      <c r="Q136" s="140" t="s">
        <v>2219</v>
      </c>
    </row>
    <row r="137" spans="1:17" s="93" customFormat="1" ht="18.75" customHeight="1" x14ac:dyDescent="0.25">
      <c r="A137" s="131" t="str">
        <f>VLOOKUP(E137,'LISTADO ATM'!$A$2:$C$898,3,0)</f>
        <v>DISTRITO NACIONAL</v>
      </c>
      <c r="B137" s="124">
        <v>3335902746</v>
      </c>
      <c r="C137" s="133">
        <v>44344.587141203701</v>
      </c>
      <c r="D137" s="133" t="s">
        <v>2180</v>
      </c>
      <c r="E137" s="121">
        <v>298</v>
      </c>
      <c r="F137" s="131" t="str">
        <f>VLOOKUP(E137,VIP!$A$2:$O13519,2,0)</f>
        <v>DRBR298</v>
      </c>
      <c r="G137" s="131" t="str">
        <f>VLOOKUP(E137,'LISTADO ATM'!$A$2:$B$897,2,0)</f>
        <v xml:space="preserve">ATM S/M Aprezio Engombe </v>
      </c>
      <c r="H137" s="131" t="str">
        <f>VLOOKUP(E137,VIP!$A$2:$O18382,7,FALSE)</f>
        <v>Si</v>
      </c>
      <c r="I137" s="131" t="str">
        <f>VLOOKUP(E137,VIP!$A$2:$O10347,8,FALSE)</f>
        <v>Si</v>
      </c>
      <c r="J137" s="131" t="str">
        <f>VLOOKUP(E137,VIP!$A$2:$O10297,8,FALSE)</f>
        <v>Si</v>
      </c>
      <c r="K137" s="131" t="str">
        <f>VLOOKUP(E137,VIP!$A$2:$O13871,6,0)</f>
        <v>NO</v>
      </c>
      <c r="L137" s="122" t="s">
        <v>2219</v>
      </c>
      <c r="M137" s="132" t="s">
        <v>2446</v>
      </c>
      <c r="N137" s="132" t="s">
        <v>2453</v>
      </c>
      <c r="O137" s="131" t="s">
        <v>2455</v>
      </c>
      <c r="P137" s="131"/>
      <c r="Q137" s="140" t="s">
        <v>2219</v>
      </c>
    </row>
    <row r="138" spans="1:17" s="93" customFormat="1" ht="18.75" customHeight="1" x14ac:dyDescent="0.25">
      <c r="A138" s="131" t="str">
        <f>VLOOKUP(E138,'LISTADO ATM'!$A$2:$C$898,3,0)</f>
        <v>DISTRITO NACIONAL</v>
      </c>
      <c r="B138" s="124" t="s">
        <v>2586</v>
      </c>
      <c r="C138" s="133">
        <v>44348.767858796295</v>
      </c>
      <c r="D138" s="133" t="s">
        <v>2180</v>
      </c>
      <c r="E138" s="121">
        <v>473</v>
      </c>
      <c r="F138" s="131" t="str">
        <f>VLOOKUP(E138,VIP!$A$2:$O13653,2,0)</f>
        <v>DRBR473</v>
      </c>
      <c r="G138" s="131" t="str">
        <f>VLOOKUP(E138,'LISTADO ATM'!$A$2:$B$897,2,0)</f>
        <v xml:space="preserve">ATM Oficina Carrefour II </v>
      </c>
      <c r="H138" s="131" t="str">
        <f>VLOOKUP(E138,VIP!$A$2:$O18516,7,FALSE)</f>
        <v>Si</v>
      </c>
      <c r="I138" s="131" t="str">
        <f>VLOOKUP(E138,VIP!$A$2:$O10481,8,FALSE)</f>
        <v>Si</v>
      </c>
      <c r="J138" s="131" t="str">
        <f>VLOOKUP(E138,VIP!$A$2:$O10431,8,FALSE)</f>
        <v>Si</v>
      </c>
      <c r="K138" s="131" t="str">
        <f>VLOOKUP(E138,VIP!$A$2:$O14005,6,0)</f>
        <v>NO</v>
      </c>
      <c r="L138" s="122" t="s">
        <v>2219</v>
      </c>
      <c r="M138" s="132" t="s">
        <v>2446</v>
      </c>
      <c r="N138" s="147" t="s">
        <v>2558</v>
      </c>
      <c r="O138" s="131" t="s">
        <v>2455</v>
      </c>
      <c r="P138" s="131"/>
      <c r="Q138" s="140" t="s">
        <v>2219</v>
      </c>
    </row>
    <row r="139" spans="1:17" s="93" customFormat="1" ht="18.75" customHeight="1" x14ac:dyDescent="0.25">
      <c r="A139" s="131" t="str">
        <f>VLOOKUP(E139,'LISTADO ATM'!$A$2:$C$898,3,0)</f>
        <v>NORTE</v>
      </c>
      <c r="B139" s="124" t="s">
        <v>2688</v>
      </c>
      <c r="C139" s="133">
        <v>44349.504548611112</v>
      </c>
      <c r="D139" s="133" t="s">
        <v>2181</v>
      </c>
      <c r="E139" s="121">
        <v>510</v>
      </c>
      <c r="F139" s="131" t="str">
        <f>VLOOKUP(E139,VIP!$A$2:$O13671,2,0)</f>
        <v>DRBR510</v>
      </c>
      <c r="G139" s="131" t="str">
        <f>VLOOKUP(E139,'LISTADO ATM'!$A$2:$B$897,2,0)</f>
        <v xml:space="preserve">ATM Ferretería Bellón (Santiago) </v>
      </c>
      <c r="H139" s="131" t="str">
        <f>VLOOKUP(E139,VIP!$A$2:$O18534,7,FALSE)</f>
        <v>Si</v>
      </c>
      <c r="I139" s="131" t="str">
        <f>VLOOKUP(E139,VIP!$A$2:$O10499,8,FALSE)</f>
        <v>Si</v>
      </c>
      <c r="J139" s="131" t="str">
        <f>VLOOKUP(E139,VIP!$A$2:$O10449,8,FALSE)</f>
        <v>Si</v>
      </c>
      <c r="K139" s="131" t="str">
        <f>VLOOKUP(E139,VIP!$A$2:$O14023,6,0)</f>
        <v>NO</v>
      </c>
      <c r="L139" s="122" t="s">
        <v>2219</v>
      </c>
      <c r="M139" s="132" t="s">
        <v>2446</v>
      </c>
      <c r="N139" s="147" t="s">
        <v>2558</v>
      </c>
      <c r="O139" s="131" t="s">
        <v>2694</v>
      </c>
      <c r="P139" s="131"/>
      <c r="Q139" s="140" t="s">
        <v>2219</v>
      </c>
    </row>
    <row r="140" spans="1:17" s="93" customFormat="1" ht="18.75" customHeight="1" x14ac:dyDescent="0.25">
      <c r="A140" s="131" t="str">
        <f>VLOOKUP(E140,'LISTADO ATM'!$A$2:$C$898,3,0)</f>
        <v>DISTRITO NACIONAL</v>
      </c>
      <c r="B140" s="124">
        <v>3335905175</v>
      </c>
      <c r="C140" s="133">
        <v>44347.645138888889</v>
      </c>
      <c r="D140" s="133" t="s">
        <v>2180</v>
      </c>
      <c r="E140" s="121">
        <v>525</v>
      </c>
      <c r="F140" s="131" t="str">
        <f>VLOOKUP(E140,VIP!$A$2:$O13693,2,0)</f>
        <v>DRBR525</v>
      </c>
      <c r="G140" s="131" t="str">
        <f>VLOOKUP(E140,'LISTADO ATM'!$A$2:$B$897,2,0)</f>
        <v>ATM S/M Bravo Las Americas</v>
      </c>
      <c r="H140" s="131" t="str">
        <f>VLOOKUP(E140,VIP!$A$2:$O18556,7,FALSE)</f>
        <v>Si</v>
      </c>
      <c r="I140" s="131" t="str">
        <f>VLOOKUP(E140,VIP!$A$2:$O10521,8,FALSE)</f>
        <v>Si</v>
      </c>
      <c r="J140" s="131" t="str">
        <f>VLOOKUP(E140,VIP!$A$2:$O10471,8,FALSE)</f>
        <v>Si</v>
      </c>
      <c r="K140" s="131" t="str">
        <f>VLOOKUP(E140,VIP!$A$2:$O14045,6,0)</f>
        <v>NO</v>
      </c>
      <c r="L140" s="122" t="s">
        <v>2219</v>
      </c>
      <c r="M140" s="132" t="s">
        <v>2446</v>
      </c>
      <c r="N140" s="132" t="s">
        <v>2579</v>
      </c>
      <c r="O140" s="131" t="s">
        <v>2455</v>
      </c>
      <c r="P140" s="131"/>
      <c r="Q140" s="140" t="s">
        <v>2219</v>
      </c>
    </row>
    <row r="141" spans="1:17" s="93" customFormat="1" ht="18.75" customHeight="1" x14ac:dyDescent="0.25">
      <c r="A141" s="131" t="str">
        <f>VLOOKUP(E141,'LISTADO ATM'!$A$2:$C$898,3,0)</f>
        <v>SUR</v>
      </c>
      <c r="B141" s="124" t="s">
        <v>2604</v>
      </c>
      <c r="C141" s="133">
        <v>44348.699155092596</v>
      </c>
      <c r="D141" s="133" t="s">
        <v>2180</v>
      </c>
      <c r="E141" s="121">
        <v>619</v>
      </c>
      <c r="F141" s="131" t="str">
        <f>VLOOKUP(E141,VIP!$A$2:$O13673,2,0)</f>
        <v>DRBR619</v>
      </c>
      <c r="G141" s="131" t="str">
        <f>VLOOKUP(E141,'LISTADO ATM'!$A$2:$B$897,2,0)</f>
        <v xml:space="preserve">ATM Academia P.N. Hatillo (San Cristóbal) </v>
      </c>
      <c r="H141" s="131" t="str">
        <f>VLOOKUP(E141,VIP!$A$2:$O18536,7,FALSE)</f>
        <v>Si</v>
      </c>
      <c r="I141" s="131" t="str">
        <f>VLOOKUP(E141,VIP!$A$2:$O10501,8,FALSE)</f>
        <v>Si</v>
      </c>
      <c r="J141" s="131" t="str">
        <f>VLOOKUP(E141,VIP!$A$2:$O10451,8,FALSE)</f>
        <v>Si</v>
      </c>
      <c r="K141" s="131" t="str">
        <f>VLOOKUP(E141,VIP!$A$2:$O14025,6,0)</f>
        <v>NO</v>
      </c>
      <c r="L141" s="122" t="s">
        <v>2219</v>
      </c>
      <c r="M141" s="132" t="s">
        <v>2446</v>
      </c>
      <c r="N141" s="147" t="s">
        <v>2558</v>
      </c>
      <c r="O141" s="131" t="s">
        <v>2455</v>
      </c>
      <c r="P141" s="131"/>
      <c r="Q141" s="140" t="s">
        <v>2219</v>
      </c>
    </row>
    <row r="142" spans="1:17" s="93" customFormat="1" ht="18.75" customHeight="1" x14ac:dyDescent="0.25">
      <c r="A142" s="131" t="str">
        <f>VLOOKUP(E142,'LISTADO ATM'!$A$2:$C$898,3,0)</f>
        <v>NORTE</v>
      </c>
      <c r="B142" s="124" t="s">
        <v>2603</v>
      </c>
      <c r="C142" s="133">
        <v>44348.70034722222</v>
      </c>
      <c r="D142" s="133" t="s">
        <v>2181</v>
      </c>
      <c r="E142" s="121">
        <v>666</v>
      </c>
      <c r="F142" s="131" t="str">
        <f>VLOOKUP(E142,VIP!$A$2:$O13672,2,0)</f>
        <v>DRBR666</v>
      </c>
      <c r="G142" s="131" t="str">
        <f>VLOOKUP(E142,'LISTADO ATM'!$A$2:$B$897,2,0)</f>
        <v>ATM S/M El Porvernir Libert</v>
      </c>
      <c r="H142" s="131" t="str">
        <f>VLOOKUP(E142,VIP!$A$2:$O18535,7,FALSE)</f>
        <v>N/A</v>
      </c>
      <c r="I142" s="131" t="str">
        <f>VLOOKUP(E142,VIP!$A$2:$O10500,8,FALSE)</f>
        <v>N/A</v>
      </c>
      <c r="J142" s="131" t="str">
        <f>VLOOKUP(E142,VIP!$A$2:$O10450,8,FALSE)</f>
        <v>N/A</v>
      </c>
      <c r="K142" s="131" t="str">
        <f>VLOOKUP(E142,VIP!$A$2:$O14024,6,0)</f>
        <v>N/A</v>
      </c>
      <c r="L142" s="122" t="s">
        <v>2219</v>
      </c>
      <c r="M142" s="132" t="s">
        <v>2446</v>
      </c>
      <c r="N142" s="147" t="s">
        <v>2558</v>
      </c>
      <c r="O142" s="131" t="s">
        <v>2549</v>
      </c>
      <c r="P142" s="131"/>
      <c r="Q142" s="140" t="s">
        <v>2219</v>
      </c>
    </row>
    <row r="143" spans="1:17" s="93" customFormat="1" ht="18.75" customHeight="1" x14ac:dyDescent="0.25">
      <c r="A143" s="131" t="str">
        <f>VLOOKUP(E143,'LISTADO ATM'!$A$2:$C$898,3,0)</f>
        <v>DISTRITO NACIONAL</v>
      </c>
      <c r="B143" s="124">
        <v>3335906477</v>
      </c>
      <c r="C143" s="133">
        <v>44348.496087962965</v>
      </c>
      <c r="D143" s="133" t="s">
        <v>2180</v>
      </c>
      <c r="E143" s="121">
        <v>791</v>
      </c>
      <c r="F143" s="131" t="str">
        <f>VLOOKUP(E143,VIP!$A$2:$O13661,2,0)</f>
        <v>DRBR791</v>
      </c>
      <c r="G143" s="131" t="str">
        <f>VLOOKUP(E143,'LISTADO ATM'!$A$2:$B$897,2,0)</f>
        <v xml:space="preserve">ATM Oficina Sans Soucí </v>
      </c>
      <c r="H143" s="131" t="str">
        <f>VLOOKUP(E143,VIP!$A$2:$O18524,7,FALSE)</f>
        <v>Si</v>
      </c>
      <c r="I143" s="131" t="str">
        <f>VLOOKUP(E143,VIP!$A$2:$O10489,8,FALSE)</f>
        <v>No</v>
      </c>
      <c r="J143" s="131" t="str">
        <f>VLOOKUP(E143,VIP!$A$2:$O10439,8,FALSE)</f>
        <v>No</v>
      </c>
      <c r="K143" s="131" t="str">
        <f>VLOOKUP(E143,VIP!$A$2:$O14013,6,0)</f>
        <v>NO</v>
      </c>
      <c r="L143" s="122" t="s">
        <v>2219</v>
      </c>
      <c r="M143" s="132" t="s">
        <v>2446</v>
      </c>
      <c r="N143" s="147" t="s">
        <v>2558</v>
      </c>
      <c r="O143" s="131" t="s">
        <v>2455</v>
      </c>
      <c r="P143" s="131"/>
      <c r="Q143" s="140" t="s">
        <v>2219</v>
      </c>
    </row>
    <row r="144" spans="1:17" s="93" customFormat="1" ht="18.75" customHeight="1" x14ac:dyDescent="0.25">
      <c r="A144" s="131" t="str">
        <f>VLOOKUP(E144,'LISTADO ATM'!$A$2:$C$898,3,0)</f>
        <v>DISTRITO NACIONAL</v>
      </c>
      <c r="B144" s="124" t="s">
        <v>2712</v>
      </c>
      <c r="C144" s="133">
        <v>44349.699548611112</v>
      </c>
      <c r="D144" s="133" t="s">
        <v>2180</v>
      </c>
      <c r="E144" s="121">
        <v>810</v>
      </c>
      <c r="F144" s="131" t="str">
        <f>VLOOKUP(E144,VIP!$A$2:$O13687,2,0)</f>
        <v>DRBR810</v>
      </c>
      <c r="G144" s="131" t="str">
        <f>VLOOKUP(E144,'LISTADO ATM'!$A$2:$B$897,2,0)</f>
        <v xml:space="preserve">ATM UNP Multicentro La Sirena José Contreras </v>
      </c>
      <c r="H144" s="131" t="str">
        <f>VLOOKUP(E144,VIP!$A$2:$O18550,7,FALSE)</f>
        <v>Si</v>
      </c>
      <c r="I144" s="131" t="str">
        <f>VLOOKUP(E144,VIP!$A$2:$O10515,8,FALSE)</f>
        <v>Si</v>
      </c>
      <c r="J144" s="131" t="str">
        <f>VLOOKUP(E144,VIP!$A$2:$O10465,8,FALSE)</f>
        <v>Si</v>
      </c>
      <c r="K144" s="131" t="str">
        <f>VLOOKUP(E144,VIP!$A$2:$O14039,6,0)</f>
        <v>NO</v>
      </c>
      <c r="L144" s="122" t="s">
        <v>2219</v>
      </c>
      <c r="M144" s="132" t="s">
        <v>2446</v>
      </c>
      <c r="N144" s="132" t="s">
        <v>2579</v>
      </c>
      <c r="O144" s="131" t="s">
        <v>2455</v>
      </c>
      <c r="P144" s="131"/>
      <c r="Q144" s="140" t="s">
        <v>2219</v>
      </c>
    </row>
    <row r="145" spans="1:17" s="93" customFormat="1" ht="18.75" customHeight="1" x14ac:dyDescent="0.25">
      <c r="A145" s="131" t="str">
        <f>VLOOKUP(E145,'LISTADO ATM'!$A$2:$C$898,3,0)</f>
        <v>DISTRITO NACIONAL</v>
      </c>
      <c r="B145" s="124" t="s">
        <v>2593</v>
      </c>
      <c r="C145" s="133">
        <v>44348.760717592595</v>
      </c>
      <c r="D145" s="133" t="s">
        <v>2180</v>
      </c>
      <c r="E145" s="121">
        <v>952</v>
      </c>
      <c r="F145" s="131" t="str">
        <f>VLOOKUP(E145,VIP!$A$2:$O13660,2,0)</f>
        <v>DRBR16L</v>
      </c>
      <c r="G145" s="131" t="str">
        <f>VLOOKUP(E145,'LISTADO ATM'!$A$2:$B$897,2,0)</f>
        <v xml:space="preserve">ATM Alvarez Rivas </v>
      </c>
      <c r="H145" s="131" t="str">
        <f>VLOOKUP(E145,VIP!$A$2:$O18523,7,FALSE)</f>
        <v>Si</v>
      </c>
      <c r="I145" s="131" t="str">
        <f>VLOOKUP(E145,VIP!$A$2:$O10488,8,FALSE)</f>
        <v>Si</v>
      </c>
      <c r="J145" s="131" t="str">
        <f>VLOOKUP(E145,VIP!$A$2:$O10438,8,FALSE)</f>
        <v>Si</v>
      </c>
      <c r="K145" s="131" t="str">
        <f>VLOOKUP(E145,VIP!$A$2:$O14012,6,0)</f>
        <v>NO</v>
      </c>
      <c r="L145" s="122" t="s">
        <v>2219</v>
      </c>
      <c r="M145" s="132" t="s">
        <v>2446</v>
      </c>
      <c r="N145" s="147" t="s">
        <v>2558</v>
      </c>
      <c r="O145" s="131" t="s">
        <v>2455</v>
      </c>
      <c r="P145" s="131"/>
      <c r="Q145" s="140" t="s">
        <v>2219</v>
      </c>
    </row>
    <row r="146" spans="1:17" s="93" customFormat="1" ht="18.75" customHeight="1" x14ac:dyDescent="0.25">
      <c r="A146" s="131" t="str">
        <f>VLOOKUP(E146,'LISTADO ATM'!$A$2:$C$898,3,0)</f>
        <v>DISTRITO NACIONAL</v>
      </c>
      <c r="B146" s="124" t="s">
        <v>2591</v>
      </c>
      <c r="C146" s="133">
        <v>44348.764467592591</v>
      </c>
      <c r="D146" s="133" t="s">
        <v>2180</v>
      </c>
      <c r="E146" s="121">
        <v>953</v>
      </c>
      <c r="F146" s="131" t="str">
        <f>VLOOKUP(E146,VIP!$A$2:$O13658,2,0)</f>
        <v>DRBR01I</v>
      </c>
      <c r="G146" s="131" t="str">
        <f>VLOOKUP(E146,'LISTADO ATM'!$A$2:$B$897,2,0)</f>
        <v xml:space="preserve">ATM Estafeta Dirección General de Pasaportes/Migración </v>
      </c>
      <c r="H146" s="131" t="str">
        <f>VLOOKUP(E146,VIP!$A$2:$O18521,7,FALSE)</f>
        <v>Si</v>
      </c>
      <c r="I146" s="131" t="str">
        <f>VLOOKUP(E146,VIP!$A$2:$O10486,8,FALSE)</f>
        <v>Si</v>
      </c>
      <c r="J146" s="131" t="str">
        <f>VLOOKUP(E146,VIP!$A$2:$O10436,8,FALSE)</f>
        <v>Si</v>
      </c>
      <c r="K146" s="131" t="str">
        <f>VLOOKUP(E146,VIP!$A$2:$O14010,6,0)</f>
        <v>No</v>
      </c>
      <c r="L146" s="122" t="s">
        <v>2219</v>
      </c>
      <c r="M146" s="132" t="s">
        <v>2446</v>
      </c>
      <c r="N146" s="147" t="s">
        <v>2558</v>
      </c>
      <c r="O146" s="131" t="s">
        <v>2455</v>
      </c>
      <c r="P146" s="131"/>
      <c r="Q146" s="140" t="s">
        <v>2219</v>
      </c>
    </row>
    <row r="147" spans="1:17" s="93" customFormat="1" ht="18.75" customHeight="1" x14ac:dyDescent="0.25">
      <c r="A147" s="131" t="str">
        <f>VLOOKUP(E147,'LISTADO ATM'!$A$2:$C$898,3,0)</f>
        <v>ESTE</v>
      </c>
      <c r="B147" s="124" t="s">
        <v>2704</v>
      </c>
      <c r="C147" s="133">
        <v>44349.759548611109</v>
      </c>
      <c r="D147" s="133" t="s">
        <v>2180</v>
      </c>
      <c r="E147" s="121">
        <v>211</v>
      </c>
      <c r="F147" s="131" t="str">
        <f>VLOOKUP(E147,VIP!$A$2:$O13679,2,0)</f>
        <v>DRBR211</v>
      </c>
      <c r="G147" s="131" t="str">
        <f>VLOOKUP(E147,'LISTADO ATM'!$A$2:$B$897,2,0)</f>
        <v xml:space="preserve">ATM Oficina La Romana I </v>
      </c>
      <c r="H147" s="131" t="str">
        <f>VLOOKUP(E147,VIP!$A$2:$O18542,7,FALSE)</f>
        <v>Si</v>
      </c>
      <c r="I147" s="131" t="str">
        <f>VLOOKUP(E147,VIP!$A$2:$O10507,8,FALSE)</f>
        <v>Si</v>
      </c>
      <c r="J147" s="131" t="str">
        <f>VLOOKUP(E147,VIP!$A$2:$O10457,8,FALSE)</f>
        <v>Si</v>
      </c>
      <c r="K147" s="131" t="str">
        <f>VLOOKUP(E147,VIP!$A$2:$O14031,6,0)</f>
        <v>NO</v>
      </c>
      <c r="L147" s="122" t="s">
        <v>2245</v>
      </c>
      <c r="M147" s="132" t="s">
        <v>2446</v>
      </c>
      <c r="N147" s="132" t="s">
        <v>2453</v>
      </c>
      <c r="O147" s="131" t="s">
        <v>2455</v>
      </c>
      <c r="P147" s="131"/>
      <c r="Q147" s="140" t="s">
        <v>2245</v>
      </c>
    </row>
    <row r="148" spans="1:17" s="93" customFormat="1" ht="18.75" customHeight="1" x14ac:dyDescent="0.25">
      <c r="A148" s="131" t="str">
        <f>VLOOKUP(E148,'LISTADO ATM'!$A$2:$C$898,3,0)</f>
        <v>ESTE</v>
      </c>
      <c r="B148" s="124" t="s">
        <v>2601</v>
      </c>
      <c r="C148" s="133">
        <v>44348.728564814817</v>
      </c>
      <c r="D148" s="133" t="s">
        <v>2180</v>
      </c>
      <c r="E148" s="121">
        <v>213</v>
      </c>
      <c r="F148" s="131" t="str">
        <f>VLOOKUP(E148,VIP!$A$2:$O13668,2,0)</f>
        <v>DRBR213</v>
      </c>
      <c r="G148" s="131" t="str">
        <f>VLOOKUP(E148,'LISTADO ATM'!$A$2:$B$897,2,0)</f>
        <v xml:space="preserve">ATM Almacenes Iberia (La Romana) </v>
      </c>
      <c r="H148" s="131" t="str">
        <f>VLOOKUP(E148,VIP!$A$2:$O18531,7,FALSE)</f>
        <v>Si</v>
      </c>
      <c r="I148" s="131" t="str">
        <f>VLOOKUP(E148,VIP!$A$2:$O10496,8,FALSE)</f>
        <v>Si</v>
      </c>
      <c r="J148" s="131" t="str">
        <f>VLOOKUP(E148,VIP!$A$2:$O10446,8,FALSE)</f>
        <v>Si</v>
      </c>
      <c r="K148" s="131" t="str">
        <f>VLOOKUP(E148,VIP!$A$2:$O14020,6,0)</f>
        <v>NO</v>
      </c>
      <c r="L148" s="122" t="s">
        <v>2245</v>
      </c>
      <c r="M148" s="132" t="s">
        <v>2446</v>
      </c>
      <c r="N148" s="132" t="s">
        <v>2453</v>
      </c>
      <c r="O148" s="131" t="s">
        <v>2455</v>
      </c>
      <c r="P148" s="131"/>
      <c r="Q148" s="140" t="s">
        <v>2245</v>
      </c>
    </row>
    <row r="149" spans="1:17" s="93" customFormat="1" ht="18.75" customHeight="1" x14ac:dyDescent="0.25">
      <c r="A149" s="131" t="str">
        <f>VLOOKUP(E149,'LISTADO ATM'!$A$2:$C$898,3,0)</f>
        <v>DISTRITO NACIONAL</v>
      </c>
      <c r="B149" s="124" t="s">
        <v>2710</v>
      </c>
      <c r="C149" s="133">
        <v>44349.723043981481</v>
      </c>
      <c r="D149" s="133" t="s">
        <v>2180</v>
      </c>
      <c r="E149" s="121">
        <v>390</v>
      </c>
      <c r="F149" s="131" t="str">
        <f>VLOOKUP(E149,VIP!$A$2:$O13685,2,0)</f>
        <v>DRBR390</v>
      </c>
      <c r="G149" s="131" t="str">
        <f>VLOOKUP(E149,'LISTADO ATM'!$A$2:$B$897,2,0)</f>
        <v xml:space="preserve">ATM Oficina Boca Chica II </v>
      </c>
      <c r="H149" s="131" t="str">
        <f>VLOOKUP(E149,VIP!$A$2:$O18548,7,FALSE)</f>
        <v>Si</v>
      </c>
      <c r="I149" s="131" t="str">
        <f>VLOOKUP(E149,VIP!$A$2:$O10513,8,FALSE)</f>
        <v>Si</v>
      </c>
      <c r="J149" s="131" t="str">
        <f>VLOOKUP(E149,VIP!$A$2:$O10463,8,FALSE)</f>
        <v>Si</v>
      </c>
      <c r="K149" s="131" t="str">
        <f>VLOOKUP(E149,VIP!$A$2:$O14037,6,0)</f>
        <v>NO</v>
      </c>
      <c r="L149" s="122" t="s">
        <v>2245</v>
      </c>
      <c r="M149" s="132" t="s">
        <v>2446</v>
      </c>
      <c r="N149" s="132" t="s">
        <v>2453</v>
      </c>
      <c r="O149" s="131" t="s">
        <v>2455</v>
      </c>
      <c r="P149" s="131"/>
      <c r="Q149" s="140" t="s">
        <v>2245</v>
      </c>
    </row>
    <row r="150" spans="1:17" s="93" customFormat="1" ht="18.75" customHeight="1" x14ac:dyDescent="0.25">
      <c r="A150" s="131" t="str">
        <f>VLOOKUP(E150,'LISTADO ATM'!$A$2:$C$898,3,0)</f>
        <v>DISTRITO NACIONAL</v>
      </c>
      <c r="B150" s="124" t="s">
        <v>2703</v>
      </c>
      <c r="C150" s="133">
        <v>44349.769548611112</v>
      </c>
      <c r="D150" s="133" t="s">
        <v>2180</v>
      </c>
      <c r="E150" s="121">
        <v>498</v>
      </c>
      <c r="F150" s="131" t="str">
        <f>VLOOKUP(E150,VIP!$A$2:$O13678,2,0)</f>
        <v>DRBR498</v>
      </c>
      <c r="G150" s="131" t="str">
        <f>VLOOKUP(E150,'LISTADO ATM'!$A$2:$B$897,2,0)</f>
        <v xml:space="preserve">ATM Estación Sunix 27 de Febrero </v>
      </c>
      <c r="H150" s="131" t="str">
        <f>VLOOKUP(E150,VIP!$A$2:$O18541,7,FALSE)</f>
        <v>Si</v>
      </c>
      <c r="I150" s="131" t="str">
        <f>VLOOKUP(E150,VIP!$A$2:$O10506,8,FALSE)</f>
        <v>Si</v>
      </c>
      <c r="J150" s="131" t="str">
        <f>VLOOKUP(E150,VIP!$A$2:$O10456,8,FALSE)</f>
        <v>Si</v>
      </c>
      <c r="K150" s="131" t="str">
        <f>VLOOKUP(E150,VIP!$A$2:$O14030,6,0)</f>
        <v>NO</v>
      </c>
      <c r="L150" s="122" t="s">
        <v>2245</v>
      </c>
      <c r="M150" s="132" t="s">
        <v>2446</v>
      </c>
      <c r="N150" s="132" t="s">
        <v>2453</v>
      </c>
      <c r="O150" s="131" t="s">
        <v>2455</v>
      </c>
      <c r="P150" s="131"/>
      <c r="Q150" s="140" t="s">
        <v>2245</v>
      </c>
    </row>
    <row r="151" spans="1:17" s="93" customFormat="1" ht="18.75" customHeight="1" x14ac:dyDescent="0.25">
      <c r="A151" s="131" t="str">
        <f>VLOOKUP(E151,'LISTADO ATM'!$A$2:$C$898,3,0)</f>
        <v>DISTRITO NACIONAL</v>
      </c>
      <c r="B151" s="124">
        <v>3335903638</v>
      </c>
      <c r="C151" s="133">
        <v>44346.772719907407</v>
      </c>
      <c r="D151" s="133" t="s">
        <v>2180</v>
      </c>
      <c r="E151" s="121">
        <v>672</v>
      </c>
      <c r="F151" s="131" t="str">
        <f>VLOOKUP(E151,VIP!$A$2:$O13609,2,0)</f>
        <v>DRBR672</v>
      </c>
      <c r="G151" s="131" t="str">
        <f>VLOOKUP(E151,'LISTADO ATM'!$A$2:$B$897,2,0)</f>
        <v>ATM Destacamento Policía Nacional La Victoria</v>
      </c>
      <c r="H151" s="131" t="str">
        <f>VLOOKUP(E151,VIP!$A$2:$O18472,7,FALSE)</f>
        <v>Si</v>
      </c>
      <c r="I151" s="131" t="str">
        <f>VLOOKUP(E151,VIP!$A$2:$O10437,8,FALSE)</f>
        <v>Si</v>
      </c>
      <c r="J151" s="131" t="str">
        <f>VLOOKUP(E151,VIP!$A$2:$O10387,8,FALSE)</f>
        <v>Si</v>
      </c>
      <c r="K151" s="131" t="str">
        <f>VLOOKUP(E151,VIP!$A$2:$O13961,6,0)</f>
        <v>SI</v>
      </c>
      <c r="L151" s="122" t="s">
        <v>2245</v>
      </c>
      <c r="M151" s="132" t="s">
        <v>2446</v>
      </c>
      <c r="N151" s="132" t="s">
        <v>2453</v>
      </c>
      <c r="O151" s="131" t="s">
        <v>2455</v>
      </c>
      <c r="P151" s="131"/>
      <c r="Q151" s="140" t="s">
        <v>2245</v>
      </c>
    </row>
    <row r="152" spans="1:17" s="93" customFormat="1" ht="18.75" customHeight="1" x14ac:dyDescent="0.25">
      <c r="A152" s="131" t="str">
        <f>VLOOKUP(E152,'LISTADO ATM'!$A$2:$C$898,3,0)</f>
        <v>DISTRITO NACIONAL</v>
      </c>
      <c r="B152" s="124" t="s">
        <v>2610</v>
      </c>
      <c r="C152" s="133">
        <v>44348.656018518515</v>
      </c>
      <c r="D152" s="133" t="s">
        <v>2180</v>
      </c>
      <c r="E152" s="121">
        <v>839</v>
      </c>
      <c r="F152" s="131" t="str">
        <f>VLOOKUP(E152,VIP!$A$2:$O13680,2,0)</f>
        <v>DRBR839</v>
      </c>
      <c r="G152" s="131" t="str">
        <f>VLOOKUP(E152,'LISTADO ATM'!$A$2:$B$897,2,0)</f>
        <v xml:space="preserve">ATM INAPA </v>
      </c>
      <c r="H152" s="131" t="str">
        <f>VLOOKUP(E152,VIP!$A$2:$O18543,7,FALSE)</f>
        <v>Si</v>
      </c>
      <c r="I152" s="131" t="str">
        <f>VLOOKUP(E152,VIP!$A$2:$O10508,8,FALSE)</f>
        <v>Si</v>
      </c>
      <c r="J152" s="131" t="str">
        <f>VLOOKUP(E152,VIP!$A$2:$O10458,8,FALSE)</f>
        <v>Si</v>
      </c>
      <c r="K152" s="131" t="str">
        <f>VLOOKUP(E152,VIP!$A$2:$O14032,6,0)</f>
        <v>NO</v>
      </c>
      <c r="L152" s="122" t="s">
        <v>2245</v>
      </c>
      <c r="M152" s="132" t="s">
        <v>2446</v>
      </c>
      <c r="N152" s="147" t="s">
        <v>2558</v>
      </c>
      <c r="O152" s="131" t="s">
        <v>2455</v>
      </c>
      <c r="P152" s="131"/>
      <c r="Q152" s="140" t="s">
        <v>2245</v>
      </c>
    </row>
    <row r="153" spans="1:17" s="93" customFormat="1" ht="18.75" customHeight="1" x14ac:dyDescent="0.25">
      <c r="A153" s="131" t="str">
        <f>VLOOKUP(E153,'LISTADO ATM'!$A$2:$C$898,3,0)</f>
        <v>ESTE</v>
      </c>
      <c r="B153" s="124" t="s">
        <v>2674</v>
      </c>
      <c r="C153" s="133">
        <v>44349.586377314816</v>
      </c>
      <c r="D153" s="133" t="s">
        <v>2180</v>
      </c>
      <c r="E153" s="121">
        <v>923</v>
      </c>
      <c r="F153" s="131" t="str">
        <f>VLOOKUP(E153,VIP!$A$2:$O13657,2,0)</f>
        <v>DRBR923</v>
      </c>
      <c r="G153" s="131" t="str">
        <f>VLOOKUP(E153,'LISTADO ATM'!$A$2:$B$897,2,0)</f>
        <v xml:space="preserve">ATM Agroindustrial San Pedro de Macorís </v>
      </c>
      <c r="H153" s="131" t="str">
        <f>VLOOKUP(E153,VIP!$A$2:$O18520,7,FALSE)</f>
        <v>Si</v>
      </c>
      <c r="I153" s="131" t="str">
        <f>VLOOKUP(E153,VIP!$A$2:$O10485,8,FALSE)</f>
        <v>Si</v>
      </c>
      <c r="J153" s="131" t="str">
        <f>VLOOKUP(E153,VIP!$A$2:$O10435,8,FALSE)</f>
        <v>Si</v>
      </c>
      <c r="K153" s="131" t="str">
        <f>VLOOKUP(E153,VIP!$A$2:$O14009,6,0)</f>
        <v>NO</v>
      </c>
      <c r="L153" s="122" t="s">
        <v>2245</v>
      </c>
      <c r="M153" s="132" t="s">
        <v>2446</v>
      </c>
      <c r="N153" s="132" t="s">
        <v>2579</v>
      </c>
      <c r="O153" s="131" t="s">
        <v>2455</v>
      </c>
      <c r="P153" s="131"/>
      <c r="Q153" s="140" t="s">
        <v>2245</v>
      </c>
    </row>
    <row r="154" spans="1:17" s="93" customFormat="1" ht="18.75" customHeight="1" x14ac:dyDescent="0.25">
      <c r="A154" s="131" t="str">
        <f>VLOOKUP(E154,'LISTADO ATM'!$A$2:$C$898,3,0)</f>
        <v>DISTRITO NACIONAL</v>
      </c>
      <c r="B154" s="124" t="s">
        <v>2713</v>
      </c>
      <c r="C154" s="133">
        <v>44349.695763888885</v>
      </c>
      <c r="D154" s="133" t="s">
        <v>2470</v>
      </c>
      <c r="E154" s="121">
        <v>160</v>
      </c>
      <c r="F154" s="131" t="str">
        <f>VLOOKUP(E154,VIP!$A$2:$O13688,2,0)</f>
        <v>DRBR160</v>
      </c>
      <c r="G154" s="131" t="str">
        <f>VLOOKUP(E154,'LISTADO ATM'!$A$2:$B$897,2,0)</f>
        <v xml:space="preserve">ATM Oficina Herrera </v>
      </c>
      <c r="H154" s="131" t="str">
        <f>VLOOKUP(E154,VIP!$A$2:$O18551,7,FALSE)</f>
        <v>Si</v>
      </c>
      <c r="I154" s="131" t="str">
        <f>VLOOKUP(E154,VIP!$A$2:$O10516,8,FALSE)</f>
        <v>Si</v>
      </c>
      <c r="J154" s="131" t="str">
        <f>VLOOKUP(E154,VIP!$A$2:$O10466,8,FALSE)</f>
        <v>Si</v>
      </c>
      <c r="K154" s="131" t="str">
        <f>VLOOKUP(E154,VIP!$A$2:$O14040,6,0)</f>
        <v>NO</v>
      </c>
      <c r="L154" s="122" t="s">
        <v>2548</v>
      </c>
      <c r="M154" s="132" t="s">
        <v>2446</v>
      </c>
      <c r="N154" s="132" t="s">
        <v>2453</v>
      </c>
      <c r="O154" s="131" t="s">
        <v>2471</v>
      </c>
      <c r="P154" s="131"/>
      <c r="Q154" s="140" t="s">
        <v>2548</v>
      </c>
    </row>
    <row r="155" spans="1:17" s="93" customFormat="1" ht="18.75" customHeight="1" x14ac:dyDescent="0.25">
      <c r="A155" s="131" t="str">
        <f>VLOOKUP(E155,'LISTADO ATM'!$A$2:$C$898,3,0)</f>
        <v>DISTRITO NACIONAL</v>
      </c>
      <c r="B155" s="124" t="s">
        <v>2614</v>
      </c>
      <c r="C155" s="133">
        <v>44348.628923611112</v>
      </c>
      <c r="D155" s="133" t="s">
        <v>2470</v>
      </c>
      <c r="E155" s="121">
        <v>378</v>
      </c>
      <c r="F155" s="131" t="str">
        <f>VLOOKUP(E155,VIP!$A$2:$O13684,2,0)</f>
        <v>DRBR378</v>
      </c>
      <c r="G155" s="131" t="str">
        <f>VLOOKUP(E155,'LISTADO ATM'!$A$2:$B$897,2,0)</f>
        <v>ATM UNP Villa Flores</v>
      </c>
      <c r="H155" s="131" t="str">
        <f>VLOOKUP(E155,VIP!$A$2:$O18547,7,FALSE)</f>
        <v>N/A</v>
      </c>
      <c r="I155" s="131" t="str">
        <f>VLOOKUP(E155,VIP!$A$2:$O10512,8,FALSE)</f>
        <v>N/A</v>
      </c>
      <c r="J155" s="131" t="str">
        <f>VLOOKUP(E155,VIP!$A$2:$O10462,8,FALSE)</f>
        <v>N/A</v>
      </c>
      <c r="K155" s="131" t="str">
        <f>VLOOKUP(E155,VIP!$A$2:$O14036,6,0)</f>
        <v>N/A</v>
      </c>
      <c r="L155" s="122" t="s">
        <v>2548</v>
      </c>
      <c r="M155" s="132" t="s">
        <v>2446</v>
      </c>
      <c r="N155" s="132" t="s">
        <v>2453</v>
      </c>
      <c r="O155" s="131" t="s">
        <v>2471</v>
      </c>
      <c r="P155" s="131"/>
      <c r="Q155" s="140" t="s">
        <v>2548</v>
      </c>
    </row>
    <row r="156" spans="1:17" s="93" customFormat="1" ht="18.75" customHeight="1" x14ac:dyDescent="0.25">
      <c r="A156" s="131" t="str">
        <f>VLOOKUP(E156,'LISTADO ATM'!$A$2:$C$898,3,0)</f>
        <v>NORTE</v>
      </c>
      <c r="B156" s="124" t="s">
        <v>2693</v>
      </c>
      <c r="C156" s="133">
        <v>44349.478402777779</v>
      </c>
      <c r="D156" s="133" t="s">
        <v>2554</v>
      </c>
      <c r="E156" s="121">
        <v>388</v>
      </c>
      <c r="F156" s="131" t="str">
        <f>VLOOKUP(E156,VIP!$A$2:$O13676,2,0)</f>
        <v>DRBR388</v>
      </c>
      <c r="G156" s="131" t="str">
        <f>VLOOKUP(E156,'LISTADO ATM'!$A$2:$B$897,2,0)</f>
        <v xml:space="preserve">ATM Multicentro La Sirena Puerto Plata </v>
      </c>
      <c r="H156" s="131" t="str">
        <f>VLOOKUP(E156,VIP!$A$2:$O18539,7,FALSE)</f>
        <v>Si</v>
      </c>
      <c r="I156" s="131" t="str">
        <f>VLOOKUP(E156,VIP!$A$2:$O10504,8,FALSE)</f>
        <v>Si</v>
      </c>
      <c r="J156" s="131" t="str">
        <f>VLOOKUP(E156,VIP!$A$2:$O10454,8,FALSE)</f>
        <v>Si</v>
      </c>
      <c r="K156" s="131" t="str">
        <f>VLOOKUP(E156,VIP!$A$2:$O14028,6,0)</f>
        <v>NO</v>
      </c>
      <c r="L156" s="122" t="s">
        <v>2548</v>
      </c>
      <c r="M156" s="132" t="s">
        <v>2446</v>
      </c>
      <c r="N156" s="147" t="s">
        <v>2558</v>
      </c>
      <c r="O156" s="131" t="s">
        <v>2668</v>
      </c>
      <c r="P156" s="131"/>
      <c r="Q156" s="140" t="s">
        <v>2548</v>
      </c>
    </row>
    <row r="157" spans="1:17" s="93" customFormat="1" ht="18.75" customHeight="1" x14ac:dyDescent="0.25">
      <c r="A157" s="131" t="str">
        <f>VLOOKUP(E157,'LISTADO ATM'!$A$2:$C$898,3,0)</f>
        <v>NORTE</v>
      </c>
      <c r="B157" s="124" t="s">
        <v>2722</v>
      </c>
      <c r="C157" s="133">
        <v>44349.653321759259</v>
      </c>
      <c r="D157" s="133" t="s">
        <v>2470</v>
      </c>
      <c r="E157" s="121">
        <v>752</v>
      </c>
      <c r="F157" s="131" t="str">
        <f>VLOOKUP(E157,VIP!$A$2:$O13696,2,0)</f>
        <v>DRBR280</v>
      </c>
      <c r="G157" s="131" t="str">
        <f>VLOOKUP(E157,'LISTADO ATM'!$A$2:$B$897,2,0)</f>
        <v xml:space="preserve">ATM UNP Las Carolinas (La Vega) </v>
      </c>
      <c r="H157" s="131" t="str">
        <f>VLOOKUP(E157,VIP!$A$2:$O18559,7,FALSE)</f>
        <v>Si</v>
      </c>
      <c r="I157" s="131" t="str">
        <f>VLOOKUP(E157,VIP!$A$2:$O10524,8,FALSE)</f>
        <v>Si</v>
      </c>
      <c r="J157" s="131" t="str">
        <f>VLOOKUP(E157,VIP!$A$2:$O10474,8,FALSE)</f>
        <v>Si</v>
      </c>
      <c r="K157" s="131" t="str">
        <f>VLOOKUP(E157,VIP!$A$2:$O14048,6,0)</f>
        <v>SI</v>
      </c>
      <c r="L157" s="122" t="s">
        <v>2442</v>
      </c>
      <c r="M157" s="132" t="s">
        <v>2446</v>
      </c>
      <c r="N157" s="132" t="s">
        <v>2453</v>
      </c>
      <c r="O157" s="131" t="s">
        <v>2556</v>
      </c>
      <c r="P157" s="131"/>
      <c r="Q157" s="140" t="s">
        <v>2442</v>
      </c>
    </row>
    <row r="158" spans="1:17" s="93" customFormat="1" ht="18.75" customHeight="1" x14ac:dyDescent="0.25">
      <c r="A158" s="131" t="str">
        <f>VLOOKUP(E158,'LISTADO ATM'!$A$2:$C$898,3,0)</f>
        <v>ESTE</v>
      </c>
      <c r="B158" s="124" t="s">
        <v>2714</v>
      </c>
      <c r="C158" s="133">
        <v>44349.694988425923</v>
      </c>
      <c r="D158" s="133" t="s">
        <v>2449</v>
      </c>
      <c r="E158" s="121">
        <v>480</v>
      </c>
      <c r="F158" s="131" t="str">
        <f>VLOOKUP(E158,VIP!$A$2:$O13689,2,0)</f>
        <v>DRBR480</v>
      </c>
      <c r="G158" s="131" t="str">
        <f>VLOOKUP(E158,'LISTADO ATM'!$A$2:$B$897,2,0)</f>
        <v>ATM UNP Farmaconal Higuey</v>
      </c>
      <c r="H158" s="131" t="str">
        <f>VLOOKUP(E158,VIP!$A$2:$O18552,7,FALSE)</f>
        <v>N/A</v>
      </c>
      <c r="I158" s="131" t="str">
        <f>VLOOKUP(E158,VIP!$A$2:$O10517,8,FALSE)</f>
        <v>N/A</v>
      </c>
      <c r="J158" s="131" t="str">
        <f>VLOOKUP(E158,VIP!$A$2:$O10467,8,FALSE)</f>
        <v>N/A</v>
      </c>
      <c r="K158" s="131" t="str">
        <f>VLOOKUP(E158,VIP!$A$2:$O14041,6,0)</f>
        <v>N/A</v>
      </c>
      <c r="L158" s="122" t="s">
        <v>2442</v>
      </c>
      <c r="M158" s="132" t="s">
        <v>2446</v>
      </c>
      <c r="N158" s="132" t="s">
        <v>2453</v>
      </c>
      <c r="O158" s="131" t="s">
        <v>2454</v>
      </c>
      <c r="P158" s="131"/>
      <c r="Q158" s="140" t="s">
        <v>2442</v>
      </c>
    </row>
    <row r="159" spans="1:17" s="93" customFormat="1" ht="18.75" customHeight="1" x14ac:dyDescent="0.25">
      <c r="A159" s="131" t="str">
        <f>VLOOKUP(E159,'LISTADO ATM'!$A$2:$C$898,3,0)</f>
        <v>DISTRITO NACIONAL</v>
      </c>
      <c r="B159" s="124">
        <v>3335903625</v>
      </c>
      <c r="C159" s="133">
        <v>44346.699374999997</v>
      </c>
      <c r="D159" s="133" t="s">
        <v>2449</v>
      </c>
      <c r="E159" s="121">
        <v>577</v>
      </c>
      <c r="F159" s="131" t="str">
        <f>VLOOKUP(E159,VIP!$A$2:$O13616,2,0)</f>
        <v>DRBR173</v>
      </c>
      <c r="G159" s="131" t="str">
        <f>VLOOKUP(E159,'LISTADO ATM'!$A$2:$B$897,2,0)</f>
        <v xml:space="preserve">ATM Olé Ave. Duarte </v>
      </c>
      <c r="H159" s="131" t="str">
        <f>VLOOKUP(E159,VIP!$A$2:$O18479,7,FALSE)</f>
        <v>Si</v>
      </c>
      <c r="I159" s="131" t="str">
        <f>VLOOKUP(E159,VIP!$A$2:$O10444,8,FALSE)</f>
        <v>Si</v>
      </c>
      <c r="J159" s="131" t="str">
        <f>VLOOKUP(E159,VIP!$A$2:$O10394,8,FALSE)</f>
        <v>Si</v>
      </c>
      <c r="K159" s="131" t="str">
        <f>VLOOKUP(E159,VIP!$A$2:$O13968,6,0)</f>
        <v>SI</v>
      </c>
      <c r="L159" s="122" t="s">
        <v>2442</v>
      </c>
      <c r="M159" s="132" t="s">
        <v>2446</v>
      </c>
      <c r="N159" s="132" t="s">
        <v>2453</v>
      </c>
      <c r="O159" s="131" t="s">
        <v>2454</v>
      </c>
      <c r="P159" s="131"/>
      <c r="Q159" s="140" t="s">
        <v>2442</v>
      </c>
    </row>
    <row r="160" spans="1:17" s="93" customFormat="1" ht="18.75" customHeight="1" x14ac:dyDescent="0.25">
      <c r="A160" s="131" t="str">
        <f>VLOOKUP(E160,'LISTADO ATM'!$A$2:$C$898,3,0)</f>
        <v>DISTRITO NACIONAL</v>
      </c>
      <c r="B160" s="124" t="s">
        <v>2684</v>
      </c>
      <c r="C160" s="133">
        <v>44349.523472222223</v>
      </c>
      <c r="D160" s="133" t="s">
        <v>2449</v>
      </c>
      <c r="E160" s="121">
        <v>696</v>
      </c>
      <c r="F160" s="131" t="str">
        <f>VLOOKUP(E160,VIP!$A$2:$O13667,2,0)</f>
        <v>DRBR696</v>
      </c>
      <c r="G160" s="131" t="str">
        <f>VLOOKUP(E160,'LISTADO ATM'!$A$2:$B$897,2,0)</f>
        <v>ATM Olé Jacobo Majluta</v>
      </c>
      <c r="H160" s="131" t="str">
        <f>VLOOKUP(E160,VIP!$A$2:$O18530,7,FALSE)</f>
        <v>Si</v>
      </c>
      <c r="I160" s="131" t="str">
        <f>VLOOKUP(E160,VIP!$A$2:$O10495,8,FALSE)</f>
        <v>Si</v>
      </c>
      <c r="J160" s="131" t="str">
        <f>VLOOKUP(E160,VIP!$A$2:$O10445,8,FALSE)</f>
        <v>Si</v>
      </c>
      <c r="K160" s="131" t="str">
        <f>VLOOKUP(E160,VIP!$A$2:$O14019,6,0)</f>
        <v>NO</v>
      </c>
      <c r="L160" s="122" t="s">
        <v>2442</v>
      </c>
      <c r="M160" s="132" t="s">
        <v>2446</v>
      </c>
      <c r="N160" s="132" t="s">
        <v>2453</v>
      </c>
      <c r="O160" s="131" t="s">
        <v>2454</v>
      </c>
      <c r="P160" s="131"/>
      <c r="Q160" s="140" t="s">
        <v>2442</v>
      </c>
    </row>
    <row r="161" spans="1:17" s="93" customFormat="1" ht="18.75" customHeight="1" x14ac:dyDescent="0.25">
      <c r="A161" s="131" t="str">
        <f>VLOOKUP(E161,'LISTADO ATM'!$A$2:$C$898,3,0)</f>
        <v>DISTRITO NACIONAL</v>
      </c>
      <c r="B161" s="124" t="s">
        <v>2664</v>
      </c>
      <c r="C161" s="133">
        <v>44349.402037037034</v>
      </c>
      <c r="D161" s="133" t="s">
        <v>2449</v>
      </c>
      <c r="E161" s="121">
        <v>724</v>
      </c>
      <c r="F161" s="131" t="str">
        <f>VLOOKUP(E161,VIP!$A$2:$O13660,2,0)</f>
        <v>DRBR997</v>
      </c>
      <c r="G161" s="131" t="str">
        <f>VLOOKUP(E161,'LISTADO ATM'!$A$2:$B$897,2,0)</f>
        <v xml:space="preserve">ATM El Huacal I </v>
      </c>
      <c r="H161" s="131" t="str">
        <f>VLOOKUP(E161,VIP!$A$2:$O18523,7,FALSE)</f>
        <v>Si</v>
      </c>
      <c r="I161" s="131" t="str">
        <f>VLOOKUP(E161,VIP!$A$2:$O10488,8,FALSE)</f>
        <v>Si</v>
      </c>
      <c r="J161" s="131" t="str">
        <f>VLOOKUP(E161,VIP!$A$2:$O10438,8,FALSE)</f>
        <v>Si</v>
      </c>
      <c r="K161" s="131" t="str">
        <f>VLOOKUP(E161,VIP!$A$2:$O14012,6,0)</f>
        <v>NO</v>
      </c>
      <c r="L161" s="122" t="s">
        <v>2667</v>
      </c>
      <c r="M161" s="132" t="s">
        <v>2446</v>
      </c>
      <c r="N161" s="132" t="s">
        <v>2453</v>
      </c>
      <c r="O161" s="131" t="s">
        <v>2454</v>
      </c>
      <c r="P161" s="131"/>
      <c r="Q161" s="140" t="s">
        <v>2667</v>
      </c>
    </row>
    <row r="162" spans="1:17" s="93" customFormat="1" ht="18.75" customHeight="1" x14ac:dyDescent="0.25">
      <c r="A162" s="131" t="str">
        <f>VLOOKUP(E162,'LISTADO ATM'!$A$2:$C$898,3,0)</f>
        <v>DISTRITO NACIONAL</v>
      </c>
      <c r="B162" s="124">
        <v>3335902252</v>
      </c>
      <c r="C162" s="133">
        <v>44344.435902777775</v>
      </c>
      <c r="D162" s="133" t="s">
        <v>2449</v>
      </c>
      <c r="E162" s="121">
        <v>593</v>
      </c>
      <c r="F162" s="131" t="str">
        <f>VLOOKUP(E162,VIP!$A$2:$O13488,2,0)</f>
        <v>DRBR242</v>
      </c>
      <c r="G162" s="131" t="str">
        <f>VLOOKUP(E162,'LISTADO ATM'!$A$2:$B$897,2,0)</f>
        <v xml:space="preserve">ATM Ministerio Fuerzas Armadas II </v>
      </c>
      <c r="H162" s="131" t="str">
        <f>VLOOKUP(E162,VIP!$A$2:$O18351,7,FALSE)</f>
        <v>Si</v>
      </c>
      <c r="I162" s="131" t="str">
        <f>VLOOKUP(E162,VIP!$A$2:$O10316,8,FALSE)</f>
        <v>Si</v>
      </c>
      <c r="J162" s="131" t="str">
        <f>VLOOKUP(E162,VIP!$A$2:$O10266,8,FALSE)</f>
        <v>Si</v>
      </c>
      <c r="K162" s="131" t="str">
        <f>VLOOKUP(E162,VIP!$A$2:$O13840,6,0)</f>
        <v>NO</v>
      </c>
      <c r="L162" s="122" t="s">
        <v>2418</v>
      </c>
      <c r="M162" s="132" t="s">
        <v>2446</v>
      </c>
      <c r="N162" s="145" t="s">
        <v>2558</v>
      </c>
      <c r="O162" s="131" t="s">
        <v>2454</v>
      </c>
      <c r="P162" s="131"/>
      <c r="Q162" s="140" t="s">
        <v>2418</v>
      </c>
    </row>
    <row r="163" spans="1:17" s="93" customFormat="1" ht="18.75" customHeight="1" x14ac:dyDescent="0.25">
      <c r="A163" s="131" t="str">
        <f>VLOOKUP(E163,'LISTADO ATM'!$A$2:$C$898,3,0)</f>
        <v>ESTE</v>
      </c>
      <c r="B163" s="124" t="s">
        <v>2711</v>
      </c>
      <c r="C163" s="133">
        <v>44349.721932870372</v>
      </c>
      <c r="D163" s="133" t="s">
        <v>2180</v>
      </c>
      <c r="E163" s="121">
        <v>121</v>
      </c>
      <c r="F163" s="131" t="str">
        <f>VLOOKUP(E163,VIP!$A$2:$O13686,2,0)</f>
        <v>DRBR121</v>
      </c>
      <c r="G163" s="131" t="str">
        <f>VLOOKUP(E163,'LISTADO ATM'!$A$2:$B$897,2,0)</f>
        <v xml:space="preserve">ATM Oficina Bayaguana </v>
      </c>
      <c r="H163" s="131" t="str">
        <f>VLOOKUP(E163,VIP!$A$2:$O18549,7,FALSE)</f>
        <v>Si</v>
      </c>
      <c r="I163" s="131" t="str">
        <f>VLOOKUP(E163,VIP!$A$2:$O10514,8,FALSE)</f>
        <v>Si</v>
      </c>
      <c r="J163" s="131" t="str">
        <f>VLOOKUP(E163,VIP!$A$2:$O10464,8,FALSE)</f>
        <v>Si</v>
      </c>
      <c r="K163" s="131" t="str">
        <f>VLOOKUP(E163,VIP!$A$2:$O14038,6,0)</f>
        <v>SI</v>
      </c>
      <c r="L163" s="122" t="s">
        <v>2466</v>
      </c>
      <c r="M163" s="132" t="s">
        <v>2446</v>
      </c>
      <c r="N163" s="132" t="s">
        <v>2579</v>
      </c>
      <c r="O163" s="131" t="s">
        <v>2455</v>
      </c>
      <c r="P163" s="131"/>
      <c r="Q163" s="140" t="s">
        <v>2466</v>
      </c>
    </row>
    <row r="164" spans="1:17" s="93" customFormat="1" ht="18.75" customHeight="1" x14ac:dyDescent="0.25">
      <c r="A164" s="131" t="str">
        <f>VLOOKUP(E164,'LISTADO ATM'!$A$2:$C$898,3,0)</f>
        <v>SUR</v>
      </c>
      <c r="B164" s="124" t="s">
        <v>2719</v>
      </c>
      <c r="C164" s="133">
        <v>44349.654849537037</v>
      </c>
      <c r="D164" s="133" t="s">
        <v>2720</v>
      </c>
      <c r="E164" s="121">
        <v>584</v>
      </c>
      <c r="F164" s="131" t="str">
        <f>VLOOKUP(E164,VIP!$A$2:$O13694,2,0)</f>
        <v>DRBR404</v>
      </c>
      <c r="G164" s="131" t="str">
        <f>VLOOKUP(E164,'LISTADO ATM'!$A$2:$B$897,2,0)</f>
        <v xml:space="preserve">ATM Oficina San Cristóbal I </v>
      </c>
      <c r="H164" s="131" t="str">
        <f>VLOOKUP(E164,VIP!$A$2:$O18557,7,FALSE)</f>
        <v>Si</v>
      </c>
      <c r="I164" s="131" t="str">
        <f>VLOOKUP(E164,VIP!$A$2:$O10522,8,FALSE)</f>
        <v>Si</v>
      </c>
      <c r="J164" s="131" t="str">
        <f>VLOOKUP(E164,VIP!$A$2:$O10472,8,FALSE)</f>
        <v>Si</v>
      </c>
      <c r="K164" s="131" t="str">
        <f>VLOOKUP(E164,VIP!$A$2:$O14046,6,0)</f>
        <v>SI</v>
      </c>
      <c r="L164" s="122" t="s">
        <v>2466</v>
      </c>
      <c r="M164" s="132" t="s">
        <v>2446</v>
      </c>
      <c r="N164" s="132" t="s">
        <v>2724</v>
      </c>
      <c r="O164" s="131" t="s">
        <v>2725</v>
      </c>
      <c r="P164" s="131"/>
      <c r="Q164" s="140" t="s">
        <v>2466</v>
      </c>
    </row>
    <row r="165" spans="1:17" s="93" customFormat="1" ht="18.75" customHeight="1" x14ac:dyDescent="0.25">
      <c r="A165" s="131" t="str">
        <f>VLOOKUP(E165,'LISTADO ATM'!$A$2:$C$898,3,0)</f>
        <v>DISTRITO NACIONAL</v>
      </c>
      <c r="B165" s="124" t="s">
        <v>2707</v>
      </c>
      <c r="C165" s="133">
        <v>44349.738680555558</v>
      </c>
      <c r="D165" s="133" t="s">
        <v>2180</v>
      </c>
      <c r="E165" s="121">
        <v>20</v>
      </c>
      <c r="F165" s="131" t="str">
        <f>VLOOKUP(E165,VIP!$A$2:$O13682,2,0)</f>
        <v>DRBR049</v>
      </c>
      <c r="G165" s="131" t="str">
        <f>VLOOKUP(E165,'LISTADO ATM'!$A$2:$B$897,2,0)</f>
        <v>ATM S/M Aprezio Las Palmas</v>
      </c>
      <c r="H165" s="131" t="str">
        <f>VLOOKUP(E165,VIP!$A$2:$O18545,7,FALSE)</f>
        <v>Si</v>
      </c>
      <c r="I165" s="131" t="str">
        <f>VLOOKUP(E165,VIP!$A$2:$O10510,8,FALSE)</f>
        <v>Si</v>
      </c>
      <c r="J165" s="131" t="str">
        <f>VLOOKUP(E165,VIP!$A$2:$O10460,8,FALSE)</f>
        <v>Si</v>
      </c>
      <c r="K165" s="131" t="str">
        <f>VLOOKUP(E165,VIP!$A$2:$O14034,6,0)</f>
        <v>NO</v>
      </c>
      <c r="L165" s="122" t="s">
        <v>2466</v>
      </c>
      <c r="M165" s="132" t="s">
        <v>2446</v>
      </c>
      <c r="N165" s="132" t="s">
        <v>2453</v>
      </c>
      <c r="O165" s="131" t="s">
        <v>2455</v>
      </c>
      <c r="P165" s="131"/>
      <c r="Q165" s="140" t="s">
        <v>2466</v>
      </c>
    </row>
    <row r="166" spans="1:17" s="93" customFormat="1" ht="18.75" customHeight="1" x14ac:dyDescent="0.25">
      <c r="A166" s="131" t="str">
        <f>VLOOKUP(E166,'LISTADO ATM'!$A$2:$C$898,3,0)</f>
        <v>DISTRITO NACIONAL</v>
      </c>
      <c r="B166" s="124">
        <v>3335903708</v>
      </c>
      <c r="C166" s="133">
        <v>44347.320162037038</v>
      </c>
      <c r="D166" s="133" t="s">
        <v>2180</v>
      </c>
      <c r="E166" s="121">
        <v>149</v>
      </c>
      <c r="F166" s="131" t="str">
        <f>VLOOKUP(E166,VIP!$A$2:$O13599,2,0)</f>
        <v>DRBR149</v>
      </c>
      <c r="G166" s="131" t="str">
        <f>VLOOKUP(E166,'LISTADO ATM'!$A$2:$B$897,2,0)</f>
        <v>ATM Estación Metro Concepción</v>
      </c>
      <c r="H166" s="131" t="str">
        <f>VLOOKUP(E166,VIP!$A$2:$O18462,7,FALSE)</f>
        <v>N/A</v>
      </c>
      <c r="I166" s="131" t="str">
        <f>VLOOKUP(E166,VIP!$A$2:$O10427,8,FALSE)</f>
        <v>N/A</v>
      </c>
      <c r="J166" s="131" t="str">
        <f>VLOOKUP(E166,VIP!$A$2:$O10377,8,FALSE)</f>
        <v>N/A</v>
      </c>
      <c r="K166" s="131" t="str">
        <f>VLOOKUP(E166,VIP!$A$2:$O13951,6,0)</f>
        <v>N/A</v>
      </c>
      <c r="L166" s="122" t="s">
        <v>2466</v>
      </c>
      <c r="M166" s="132" t="s">
        <v>2446</v>
      </c>
      <c r="N166" s="147" t="s">
        <v>2558</v>
      </c>
      <c r="O166" s="131" t="s">
        <v>2455</v>
      </c>
      <c r="P166" s="131"/>
      <c r="Q166" s="140" t="s">
        <v>2466</v>
      </c>
    </row>
    <row r="167" spans="1:17" s="93" customFormat="1" ht="18.75" customHeight="1" x14ac:dyDescent="0.25">
      <c r="A167" s="131" t="str">
        <f>VLOOKUP(E167,'LISTADO ATM'!$A$2:$C$898,3,0)</f>
        <v>DISTRITO NACIONAL</v>
      </c>
      <c r="B167" s="124" t="s">
        <v>2676</v>
      </c>
      <c r="C167" s="133">
        <v>44349.581388888888</v>
      </c>
      <c r="D167" s="133" t="s">
        <v>2180</v>
      </c>
      <c r="E167" s="121">
        <v>272</v>
      </c>
      <c r="F167" s="131" t="str">
        <f>VLOOKUP(E167,VIP!$A$2:$O13659,2,0)</f>
        <v>DRBR272</v>
      </c>
      <c r="G167" s="131" t="str">
        <f>VLOOKUP(E167,'LISTADO ATM'!$A$2:$B$897,2,0)</f>
        <v xml:space="preserve">ATM Cámara de Diputados </v>
      </c>
      <c r="H167" s="131" t="str">
        <f>VLOOKUP(E167,VIP!$A$2:$O18522,7,FALSE)</f>
        <v>Si</v>
      </c>
      <c r="I167" s="131" t="str">
        <f>VLOOKUP(E167,VIP!$A$2:$O10487,8,FALSE)</f>
        <v>Si</v>
      </c>
      <c r="J167" s="131" t="str">
        <f>VLOOKUP(E167,VIP!$A$2:$O10437,8,FALSE)</f>
        <v>Si</v>
      </c>
      <c r="K167" s="131" t="str">
        <f>VLOOKUP(E167,VIP!$A$2:$O14011,6,0)</f>
        <v>NO</v>
      </c>
      <c r="L167" s="122" t="s">
        <v>2466</v>
      </c>
      <c r="M167" s="132" t="s">
        <v>2446</v>
      </c>
      <c r="N167" s="132" t="s">
        <v>2579</v>
      </c>
      <c r="O167" s="131" t="s">
        <v>2455</v>
      </c>
      <c r="P167" s="131"/>
      <c r="Q167" s="140" t="s">
        <v>2466</v>
      </c>
    </row>
    <row r="168" spans="1:17" s="93" customFormat="1" ht="18.75" customHeight="1" x14ac:dyDescent="0.25">
      <c r="A168" s="131" t="str">
        <f>VLOOKUP(E168,'LISTADO ATM'!$A$2:$C$898,3,0)</f>
        <v>DISTRITO NACIONAL</v>
      </c>
      <c r="B168" s="124" t="s">
        <v>2613</v>
      </c>
      <c r="C168" s="133">
        <v>44348.645196759258</v>
      </c>
      <c r="D168" s="133" t="s">
        <v>2180</v>
      </c>
      <c r="E168" s="121">
        <v>527</v>
      </c>
      <c r="F168" s="131" t="str">
        <f>VLOOKUP(E168,VIP!$A$2:$O13683,2,0)</f>
        <v>DRBR527</v>
      </c>
      <c r="G168" s="131" t="str">
        <f>VLOOKUP(E168,'LISTADO ATM'!$A$2:$B$897,2,0)</f>
        <v>ATM Oficina Zona Oriental II</v>
      </c>
      <c r="H168" s="131" t="str">
        <f>VLOOKUP(E168,VIP!$A$2:$O18546,7,FALSE)</f>
        <v>Si</v>
      </c>
      <c r="I168" s="131" t="str">
        <f>VLOOKUP(E168,VIP!$A$2:$O10511,8,FALSE)</f>
        <v>Si</v>
      </c>
      <c r="J168" s="131" t="str">
        <f>VLOOKUP(E168,VIP!$A$2:$O10461,8,FALSE)</f>
        <v>Si</v>
      </c>
      <c r="K168" s="131" t="str">
        <f>VLOOKUP(E168,VIP!$A$2:$O14035,6,0)</f>
        <v>SI</v>
      </c>
      <c r="L168" s="122" t="s">
        <v>2466</v>
      </c>
      <c r="M168" s="132" t="s">
        <v>2446</v>
      </c>
      <c r="N168" s="132" t="s">
        <v>2453</v>
      </c>
      <c r="O168" s="131" t="s">
        <v>2455</v>
      </c>
      <c r="P168" s="131"/>
      <c r="Q168" s="140" t="s">
        <v>2466</v>
      </c>
    </row>
    <row r="169" spans="1:17" s="93" customFormat="1" ht="18.75" customHeight="1" x14ac:dyDescent="0.25">
      <c r="A169" s="131" t="str">
        <f>VLOOKUP(E169,'LISTADO ATM'!$A$2:$C$898,3,0)</f>
        <v>DISTRITO NACIONAL</v>
      </c>
      <c r="B169" s="124" t="s">
        <v>2709</v>
      </c>
      <c r="C169" s="133">
        <v>44349.733969907407</v>
      </c>
      <c r="D169" s="133" t="s">
        <v>2180</v>
      </c>
      <c r="E169" s="121">
        <v>539</v>
      </c>
      <c r="F169" s="131" t="str">
        <f>VLOOKUP(E169,VIP!$A$2:$O13684,2,0)</f>
        <v>DRBR539</v>
      </c>
      <c r="G169" s="131" t="str">
        <f>VLOOKUP(E169,'LISTADO ATM'!$A$2:$B$897,2,0)</f>
        <v>ATM S/M La Cadena Los Proceres</v>
      </c>
      <c r="H169" s="131" t="str">
        <f>VLOOKUP(E169,VIP!$A$2:$O18547,7,FALSE)</f>
        <v>Si</v>
      </c>
      <c r="I169" s="131" t="str">
        <f>VLOOKUP(E169,VIP!$A$2:$O10512,8,FALSE)</f>
        <v>Si</v>
      </c>
      <c r="J169" s="131" t="str">
        <f>VLOOKUP(E169,VIP!$A$2:$O10462,8,FALSE)</f>
        <v>Si</v>
      </c>
      <c r="K169" s="131" t="str">
        <f>VLOOKUP(E169,VIP!$A$2:$O14036,6,0)</f>
        <v>NO</v>
      </c>
      <c r="L169" s="122" t="s">
        <v>2466</v>
      </c>
      <c r="M169" s="132" t="s">
        <v>2446</v>
      </c>
      <c r="N169" s="132" t="s">
        <v>2453</v>
      </c>
      <c r="O169" s="131" t="s">
        <v>2455</v>
      </c>
      <c r="P169" s="131"/>
      <c r="Q169" s="140" t="s">
        <v>2466</v>
      </c>
    </row>
    <row r="170" spans="1:17" s="93" customFormat="1" ht="18.75" customHeight="1" x14ac:dyDescent="0.25">
      <c r="A170" s="131" t="str">
        <f>VLOOKUP(E170,'LISTADO ATM'!$A$2:$C$898,3,0)</f>
        <v>DISTRITO NACIONAL</v>
      </c>
      <c r="B170" s="124" t="s">
        <v>2721</v>
      </c>
      <c r="C170" s="133">
        <v>44349.653865740744</v>
      </c>
      <c r="D170" s="133" t="s">
        <v>2180</v>
      </c>
      <c r="E170" s="121">
        <v>648</v>
      </c>
      <c r="F170" s="131" t="str">
        <f>VLOOKUP(E170,VIP!$A$2:$O13695,2,0)</f>
        <v>DRBR190</v>
      </c>
      <c r="G170" s="131" t="str">
        <f>VLOOKUP(E170,'LISTADO ATM'!$A$2:$B$897,2,0)</f>
        <v xml:space="preserve">ATM Hermandad de Pensionados </v>
      </c>
      <c r="H170" s="131" t="str">
        <f>VLOOKUP(E170,VIP!$A$2:$O18558,7,FALSE)</f>
        <v>Si</v>
      </c>
      <c r="I170" s="131" t="str">
        <f>VLOOKUP(E170,VIP!$A$2:$O10523,8,FALSE)</f>
        <v>No</v>
      </c>
      <c r="J170" s="131" t="str">
        <f>VLOOKUP(E170,VIP!$A$2:$O10473,8,FALSE)</f>
        <v>No</v>
      </c>
      <c r="K170" s="131" t="str">
        <f>VLOOKUP(E170,VIP!$A$2:$O14047,6,0)</f>
        <v>NO</v>
      </c>
      <c r="L170" s="122" t="s">
        <v>2466</v>
      </c>
      <c r="M170" s="132" t="s">
        <v>2446</v>
      </c>
      <c r="N170" s="132" t="s">
        <v>2579</v>
      </c>
      <c r="O170" s="131" t="s">
        <v>2455</v>
      </c>
      <c r="P170" s="131"/>
      <c r="Q170" s="140" t="s">
        <v>2466</v>
      </c>
    </row>
    <row r="171" spans="1:17" s="93" customFormat="1" ht="18.75" customHeight="1" x14ac:dyDescent="0.25">
      <c r="A171" s="131" t="str">
        <f>VLOOKUP(E171,'LISTADO ATM'!$A$2:$C$898,3,0)</f>
        <v>NORTE</v>
      </c>
      <c r="B171" s="124" t="s">
        <v>2677</v>
      </c>
      <c r="C171" s="133">
        <v>44349.57608796296</v>
      </c>
      <c r="D171" s="133" t="s">
        <v>2181</v>
      </c>
      <c r="E171" s="121">
        <v>840</v>
      </c>
      <c r="F171" s="131" t="str">
        <f>VLOOKUP(E171,VIP!$A$2:$O13660,2,0)</f>
        <v>DRBR840</v>
      </c>
      <c r="G171" s="131" t="str">
        <f>VLOOKUP(E171,'LISTADO ATM'!$A$2:$B$897,2,0)</f>
        <v xml:space="preserve">ATM PUCMM (Santiago) </v>
      </c>
      <c r="H171" s="131" t="str">
        <f>VLOOKUP(E171,VIP!$A$2:$O18523,7,FALSE)</f>
        <v>Si</v>
      </c>
      <c r="I171" s="131" t="str">
        <f>VLOOKUP(E171,VIP!$A$2:$O10488,8,FALSE)</f>
        <v>Si</v>
      </c>
      <c r="J171" s="131" t="str">
        <f>VLOOKUP(E171,VIP!$A$2:$O10438,8,FALSE)</f>
        <v>Si</v>
      </c>
      <c r="K171" s="131" t="str">
        <f>VLOOKUP(E171,VIP!$A$2:$O14012,6,0)</f>
        <v>NO</v>
      </c>
      <c r="L171" s="122" t="s">
        <v>2466</v>
      </c>
      <c r="M171" s="132" t="s">
        <v>2446</v>
      </c>
      <c r="N171" s="132" t="s">
        <v>2453</v>
      </c>
      <c r="O171" s="131" t="s">
        <v>2694</v>
      </c>
      <c r="P171" s="131"/>
      <c r="Q171" s="140" t="s">
        <v>2466</v>
      </c>
    </row>
    <row r="172" spans="1:17" s="93" customFormat="1" ht="18.75" customHeight="1" x14ac:dyDescent="0.25">
      <c r="A172" s="131" t="str">
        <f>VLOOKUP(E172,'LISTADO ATM'!$A$2:$C$898,3,0)</f>
        <v>DISTRITO NACIONAL</v>
      </c>
      <c r="B172" s="124" t="s">
        <v>2705</v>
      </c>
      <c r="C172" s="133">
        <v>44349.742060185185</v>
      </c>
      <c r="D172" s="133" t="s">
        <v>2180</v>
      </c>
      <c r="E172" s="121">
        <v>883</v>
      </c>
      <c r="F172" s="131" t="str">
        <f>VLOOKUP(E172,VIP!$A$2:$O13680,2,0)</f>
        <v>DRBR883</v>
      </c>
      <c r="G172" s="131" t="str">
        <f>VLOOKUP(E172,'LISTADO ATM'!$A$2:$B$897,2,0)</f>
        <v xml:space="preserve">ATM Oficina Filadelfia Plaza </v>
      </c>
      <c r="H172" s="131" t="str">
        <f>VLOOKUP(E172,VIP!$A$2:$O18543,7,FALSE)</f>
        <v>Si</v>
      </c>
      <c r="I172" s="131" t="str">
        <f>VLOOKUP(E172,VIP!$A$2:$O10508,8,FALSE)</f>
        <v>Si</v>
      </c>
      <c r="J172" s="131" t="str">
        <f>VLOOKUP(E172,VIP!$A$2:$O10458,8,FALSE)</f>
        <v>Si</v>
      </c>
      <c r="K172" s="131" t="str">
        <f>VLOOKUP(E172,VIP!$A$2:$O14032,6,0)</f>
        <v>NO</v>
      </c>
      <c r="L172" s="122" t="s">
        <v>2466</v>
      </c>
      <c r="M172" s="132" t="s">
        <v>2446</v>
      </c>
      <c r="N172" s="132" t="s">
        <v>2453</v>
      </c>
      <c r="O172" s="131" t="s">
        <v>2455</v>
      </c>
      <c r="P172" s="131"/>
      <c r="Q172" s="140" t="s">
        <v>2466</v>
      </c>
    </row>
    <row r="173" spans="1:17" s="93" customFormat="1" ht="18.75" customHeight="1" x14ac:dyDescent="0.25">
      <c r="A173" s="131" t="str">
        <f>VLOOKUP(E173,'LISTADO ATM'!$A$2:$C$898,3,0)</f>
        <v>DISTRITO NACIONAL</v>
      </c>
      <c r="B173" s="124" t="s">
        <v>2708</v>
      </c>
      <c r="C173" s="133">
        <v>44349.734363425923</v>
      </c>
      <c r="D173" s="133" t="s">
        <v>2180</v>
      </c>
      <c r="E173" s="121">
        <v>983</v>
      </c>
      <c r="F173" s="131" t="str">
        <f>VLOOKUP(E173,VIP!$A$2:$O13683,2,0)</f>
        <v>DRBR983</v>
      </c>
      <c r="G173" s="131" t="str">
        <f>VLOOKUP(E173,'LISTADO ATM'!$A$2:$B$897,2,0)</f>
        <v xml:space="preserve">ATM Bravo República de Colombia </v>
      </c>
      <c r="H173" s="131" t="str">
        <f>VLOOKUP(E173,VIP!$A$2:$O18546,7,FALSE)</f>
        <v>Si</v>
      </c>
      <c r="I173" s="131" t="str">
        <f>VLOOKUP(E173,VIP!$A$2:$O10511,8,FALSE)</f>
        <v>No</v>
      </c>
      <c r="J173" s="131" t="str">
        <f>VLOOKUP(E173,VIP!$A$2:$O10461,8,FALSE)</f>
        <v>No</v>
      </c>
      <c r="K173" s="131" t="str">
        <f>VLOOKUP(E173,VIP!$A$2:$O14035,6,0)</f>
        <v>NO</v>
      </c>
      <c r="L173" s="122" t="s">
        <v>2466</v>
      </c>
      <c r="M173" s="132" t="s">
        <v>2446</v>
      </c>
      <c r="N173" s="132" t="s">
        <v>2453</v>
      </c>
      <c r="O173" s="131" t="s">
        <v>2455</v>
      </c>
      <c r="P173" s="131"/>
      <c r="Q173" s="140" t="s">
        <v>2466</v>
      </c>
    </row>
    <row r="174" spans="1:17" s="93" customFormat="1" ht="18.75" customHeight="1" x14ac:dyDescent="0.25">
      <c r="A174" s="131" t="str">
        <f>VLOOKUP(E174,'LISTADO ATM'!$A$2:$C$898,3,0)</f>
        <v>NORTE</v>
      </c>
      <c r="B174" s="124" t="s">
        <v>2706</v>
      </c>
      <c r="C174" s="133">
        <v>44349.740833333337</v>
      </c>
      <c r="D174" s="133" t="s">
        <v>2181</v>
      </c>
      <c r="E174" s="121">
        <v>986</v>
      </c>
      <c r="F174" s="131" t="str">
        <f>VLOOKUP(E174,VIP!$A$2:$O13681,2,0)</f>
        <v>DRBR986</v>
      </c>
      <c r="G174" s="131" t="str">
        <f>VLOOKUP(E174,'LISTADO ATM'!$A$2:$B$897,2,0)</f>
        <v xml:space="preserve">ATM S/M Jumbo (La Vega) </v>
      </c>
      <c r="H174" s="131" t="str">
        <f>VLOOKUP(E174,VIP!$A$2:$O18544,7,FALSE)</f>
        <v>Si</v>
      </c>
      <c r="I174" s="131" t="str">
        <f>VLOOKUP(E174,VIP!$A$2:$O10509,8,FALSE)</f>
        <v>Si</v>
      </c>
      <c r="J174" s="131" t="str">
        <f>VLOOKUP(E174,VIP!$A$2:$O10459,8,FALSE)</f>
        <v>Si</v>
      </c>
      <c r="K174" s="131" t="str">
        <f>VLOOKUP(E174,VIP!$A$2:$O14033,6,0)</f>
        <v>NO</v>
      </c>
      <c r="L174" s="122" t="s">
        <v>2466</v>
      </c>
      <c r="M174" s="132" t="s">
        <v>2446</v>
      </c>
      <c r="N174" s="132" t="s">
        <v>2453</v>
      </c>
      <c r="O174" s="131" t="s">
        <v>2549</v>
      </c>
      <c r="P174" s="131"/>
      <c r="Q174" s="140" t="s">
        <v>2466</v>
      </c>
    </row>
    <row r="175" spans="1:17" s="93" customFormat="1" ht="18.75" customHeight="1" x14ac:dyDescent="0.25">
      <c r="A175" s="131" t="str">
        <f>VLOOKUP(E175,'LISTADO ATM'!$A$2:$C$898,3,0)</f>
        <v>DISTRITO NACIONAL</v>
      </c>
      <c r="B175" s="124" t="s">
        <v>2717</v>
      </c>
      <c r="C175" s="133">
        <v>44349.687395833331</v>
      </c>
      <c r="D175" s="133" t="s">
        <v>2180</v>
      </c>
      <c r="E175" s="121">
        <v>989</v>
      </c>
      <c r="F175" s="131" t="str">
        <f>VLOOKUP(E175,VIP!$A$2:$O13692,2,0)</f>
        <v>DRBR989</v>
      </c>
      <c r="G175" s="131" t="str">
        <f>VLOOKUP(E175,'LISTADO ATM'!$A$2:$B$897,2,0)</f>
        <v xml:space="preserve">ATM Ministerio de Deportes </v>
      </c>
      <c r="H175" s="131" t="str">
        <f>VLOOKUP(E175,VIP!$A$2:$O18555,7,FALSE)</f>
        <v>Si</v>
      </c>
      <c r="I175" s="131" t="str">
        <f>VLOOKUP(E175,VIP!$A$2:$O10520,8,FALSE)</f>
        <v>Si</v>
      </c>
      <c r="J175" s="131" t="str">
        <f>VLOOKUP(E175,VIP!$A$2:$O10470,8,FALSE)</f>
        <v>Si</v>
      </c>
      <c r="K175" s="131" t="str">
        <f>VLOOKUP(E175,VIP!$A$2:$O14044,6,0)</f>
        <v>NO</v>
      </c>
      <c r="L175" s="122" t="s">
        <v>2466</v>
      </c>
      <c r="M175" s="132" t="s">
        <v>2446</v>
      </c>
      <c r="N175" s="132" t="s">
        <v>2579</v>
      </c>
      <c r="O175" s="131" t="s">
        <v>2455</v>
      </c>
      <c r="P175" s="131"/>
      <c r="Q175" s="140" t="s">
        <v>2466</v>
      </c>
    </row>
    <row r="266" spans="2:2" x14ac:dyDescent="0.25">
      <c r="B266" s="93"/>
    </row>
    <row r="267" spans="2:2" x14ac:dyDescent="0.25">
      <c r="B267" s="93"/>
    </row>
    <row r="268" spans="2:2" x14ac:dyDescent="0.25">
      <c r="B268" s="93"/>
    </row>
    <row r="269" spans="2:2" x14ac:dyDescent="0.25">
      <c r="B269" s="93"/>
    </row>
    <row r="270" spans="2:2" x14ac:dyDescent="0.25">
      <c r="B270" s="93"/>
    </row>
    <row r="271" spans="2:2" x14ac:dyDescent="0.25">
      <c r="B271" s="93"/>
    </row>
    <row r="272" spans="2:2" x14ac:dyDescent="0.25">
      <c r="B272" s="93"/>
    </row>
    <row r="273" spans="2:2" x14ac:dyDescent="0.25">
      <c r="B273" s="93"/>
    </row>
    <row r="274" spans="2:2" x14ac:dyDescent="0.25">
      <c r="B274" s="93"/>
    </row>
    <row r="275" spans="2:2" x14ac:dyDescent="0.25">
      <c r="B275" s="93"/>
    </row>
    <row r="276" spans="2:2" x14ac:dyDescent="0.25">
      <c r="B276" s="93"/>
    </row>
    <row r="277" spans="2:2" x14ac:dyDescent="0.25">
      <c r="B277" s="93"/>
    </row>
    <row r="278" spans="2:2" x14ac:dyDescent="0.25">
      <c r="B278" s="93"/>
    </row>
    <row r="279" spans="2:2" x14ac:dyDescent="0.25">
      <c r="B279" s="93"/>
    </row>
    <row r="280" spans="2:2" x14ac:dyDescent="0.25">
      <c r="B280" s="93"/>
    </row>
    <row r="281" spans="2:2" x14ac:dyDescent="0.25">
      <c r="B281" s="93"/>
    </row>
    <row r="282" spans="2:2" x14ac:dyDescent="0.25">
      <c r="B282" s="93"/>
    </row>
    <row r="283" spans="2:2" x14ac:dyDescent="0.25">
      <c r="B283" s="93"/>
    </row>
    <row r="284" spans="2:2" x14ac:dyDescent="0.25">
      <c r="B284" s="93"/>
    </row>
    <row r="285" spans="2:2" x14ac:dyDescent="0.25">
      <c r="B285" s="93"/>
    </row>
    <row r="286" spans="2:2" x14ac:dyDescent="0.25">
      <c r="B286" s="93"/>
    </row>
    <row r="287" spans="2:2" x14ac:dyDescent="0.25">
      <c r="B287" s="93"/>
    </row>
    <row r="288" spans="2:2" x14ac:dyDescent="0.25">
      <c r="B288" s="93"/>
    </row>
    <row r="289" spans="2:2" x14ac:dyDescent="0.25">
      <c r="B289" s="93"/>
    </row>
    <row r="290" spans="2:2" x14ac:dyDescent="0.25">
      <c r="B290" s="93"/>
    </row>
    <row r="291" spans="2:2" x14ac:dyDescent="0.25">
      <c r="B291" s="93"/>
    </row>
    <row r="292" spans="2:2" x14ac:dyDescent="0.25">
      <c r="B292" s="93"/>
    </row>
    <row r="293" spans="2:2" x14ac:dyDescent="0.25">
      <c r="B293" s="93"/>
    </row>
    <row r="294" spans="2:2" x14ac:dyDescent="0.25">
      <c r="B294" s="93"/>
    </row>
    <row r="295" spans="2:2" x14ac:dyDescent="0.25">
      <c r="B295" s="93"/>
    </row>
    <row r="296" spans="2:2" x14ac:dyDescent="0.25">
      <c r="B296" s="93"/>
    </row>
    <row r="297" spans="2:2" x14ac:dyDescent="0.25">
      <c r="B297" s="93"/>
    </row>
    <row r="298" spans="2:2" x14ac:dyDescent="0.25">
      <c r="B298" s="93"/>
    </row>
    <row r="299" spans="2:2" x14ac:dyDescent="0.25">
      <c r="B299" s="93"/>
    </row>
    <row r="300" spans="2:2" x14ac:dyDescent="0.25">
      <c r="B300" s="93"/>
    </row>
    <row r="301" spans="2:2" x14ac:dyDescent="0.25">
      <c r="B301" s="93"/>
    </row>
    <row r="302" spans="2:2" x14ac:dyDescent="0.25">
      <c r="B302" s="93"/>
    </row>
    <row r="303" spans="2:2" x14ac:dyDescent="0.25">
      <c r="B303" s="93"/>
    </row>
    <row r="304" spans="2:2" x14ac:dyDescent="0.25">
      <c r="B304" s="93"/>
    </row>
    <row r="305" spans="2:2" x14ac:dyDescent="0.25">
      <c r="B305" s="93"/>
    </row>
    <row r="306" spans="2:2" x14ac:dyDescent="0.25">
      <c r="B306" s="93"/>
    </row>
    <row r="307" spans="2:2" x14ac:dyDescent="0.25">
      <c r="B307" s="93"/>
    </row>
    <row r="308" spans="2:2" x14ac:dyDescent="0.25">
      <c r="B308" s="93"/>
    </row>
    <row r="309" spans="2:2" x14ac:dyDescent="0.25">
      <c r="B309" s="93"/>
    </row>
    <row r="310" spans="2:2" x14ac:dyDescent="0.25">
      <c r="B310" s="93"/>
    </row>
    <row r="311" spans="2:2" x14ac:dyDescent="0.25">
      <c r="B311" s="93"/>
    </row>
    <row r="312" spans="2:2" x14ac:dyDescent="0.25">
      <c r="B312" s="93"/>
    </row>
    <row r="313" spans="2:2" x14ac:dyDescent="0.25">
      <c r="B313" s="93"/>
    </row>
    <row r="314" spans="2:2" x14ac:dyDescent="0.25">
      <c r="B314" s="93"/>
    </row>
    <row r="315" spans="2:2" x14ac:dyDescent="0.25">
      <c r="B315" s="93"/>
    </row>
    <row r="316" spans="2:2" x14ac:dyDescent="0.25">
      <c r="B316" s="93"/>
    </row>
    <row r="317" spans="2:2" x14ac:dyDescent="0.25">
      <c r="B317" s="93"/>
    </row>
    <row r="318" spans="2:2" x14ac:dyDescent="0.25">
      <c r="B318" s="93"/>
    </row>
    <row r="319" spans="2:2" x14ac:dyDescent="0.25">
      <c r="B319" s="93"/>
    </row>
    <row r="320" spans="2:2" x14ac:dyDescent="0.25">
      <c r="B320" s="93"/>
    </row>
    <row r="321" spans="2:2" x14ac:dyDescent="0.25">
      <c r="B321" s="93"/>
    </row>
    <row r="322" spans="2:2" x14ac:dyDescent="0.25">
      <c r="B322" s="93"/>
    </row>
    <row r="323" spans="2:2" x14ac:dyDescent="0.25">
      <c r="B323" s="93"/>
    </row>
    <row r="324" spans="2:2" x14ac:dyDescent="0.25">
      <c r="B324" s="93"/>
    </row>
    <row r="325" spans="2:2" x14ac:dyDescent="0.25">
      <c r="B325" s="93"/>
    </row>
    <row r="326" spans="2:2" x14ac:dyDescent="0.25">
      <c r="B326" s="93"/>
    </row>
    <row r="327" spans="2:2" x14ac:dyDescent="0.25">
      <c r="B327" s="93"/>
    </row>
    <row r="328" spans="2:2" x14ac:dyDescent="0.25">
      <c r="B328" s="93"/>
    </row>
    <row r="329" spans="2:2" x14ac:dyDescent="0.25">
      <c r="B329" s="93"/>
    </row>
    <row r="330" spans="2:2" x14ac:dyDescent="0.25">
      <c r="B330" s="93"/>
    </row>
    <row r="331" spans="2:2" x14ac:dyDescent="0.25">
      <c r="B331" s="93"/>
    </row>
    <row r="332" spans="2:2" x14ac:dyDescent="0.25">
      <c r="B332" s="93"/>
    </row>
    <row r="333" spans="2:2" x14ac:dyDescent="0.25">
      <c r="B333" s="93"/>
    </row>
    <row r="334" spans="2:2" x14ac:dyDescent="0.25">
      <c r="B334" s="93"/>
    </row>
    <row r="335" spans="2:2" x14ac:dyDescent="0.25">
      <c r="B335" s="93"/>
    </row>
    <row r="336" spans="2:2" x14ac:dyDescent="0.25">
      <c r="B336" s="93"/>
    </row>
    <row r="337" spans="2:2" x14ac:dyDescent="0.25">
      <c r="B337" s="93"/>
    </row>
    <row r="338" spans="2:2" x14ac:dyDescent="0.25">
      <c r="B338" s="93"/>
    </row>
    <row r="339" spans="2:2" x14ac:dyDescent="0.25">
      <c r="B339" s="93"/>
    </row>
    <row r="340" spans="2:2" x14ac:dyDescent="0.25">
      <c r="B340" s="93"/>
    </row>
    <row r="341" spans="2:2" x14ac:dyDescent="0.25">
      <c r="B341" s="93"/>
    </row>
    <row r="342" spans="2:2" x14ac:dyDescent="0.25">
      <c r="B342" s="93"/>
    </row>
    <row r="343" spans="2:2" x14ac:dyDescent="0.25">
      <c r="B343" s="93"/>
    </row>
    <row r="344" spans="2:2" x14ac:dyDescent="0.25">
      <c r="B344" s="93"/>
    </row>
    <row r="345" spans="2:2" x14ac:dyDescent="0.25">
      <c r="B345" s="93"/>
    </row>
    <row r="346" spans="2:2" x14ac:dyDescent="0.25">
      <c r="B346" s="93"/>
    </row>
    <row r="347" spans="2:2" x14ac:dyDescent="0.25">
      <c r="B347" s="93"/>
    </row>
    <row r="348" spans="2:2" x14ac:dyDescent="0.25">
      <c r="B348" s="93"/>
    </row>
    <row r="349" spans="2:2" x14ac:dyDescent="0.25">
      <c r="B349" s="93"/>
    </row>
    <row r="350" spans="2:2" x14ac:dyDescent="0.25">
      <c r="B350" s="93"/>
    </row>
    <row r="351" spans="2:2" x14ac:dyDescent="0.25">
      <c r="B351" s="93"/>
    </row>
    <row r="352" spans="2:2" x14ac:dyDescent="0.25">
      <c r="B352" s="93"/>
    </row>
    <row r="353" spans="2:2" x14ac:dyDescent="0.25">
      <c r="B353" s="93"/>
    </row>
    <row r="354" spans="2:2" x14ac:dyDescent="0.25">
      <c r="B354" s="93"/>
    </row>
    <row r="355" spans="2:2" x14ac:dyDescent="0.25">
      <c r="B355" s="93"/>
    </row>
    <row r="356" spans="2:2" x14ac:dyDescent="0.25">
      <c r="B356" s="93"/>
    </row>
    <row r="357" spans="2:2" x14ac:dyDescent="0.25">
      <c r="B357" s="93"/>
    </row>
    <row r="358" spans="2:2" x14ac:dyDescent="0.25">
      <c r="B358" s="93"/>
    </row>
    <row r="359" spans="2:2" x14ac:dyDescent="0.25">
      <c r="B359" s="93"/>
    </row>
    <row r="360" spans="2:2" x14ac:dyDescent="0.25">
      <c r="B360" s="93"/>
    </row>
    <row r="361" spans="2:2" x14ac:dyDescent="0.25">
      <c r="B361" s="93"/>
    </row>
    <row r="362" spans="2:2" x14ac:dyDescent="0.25">
      <c r="B362" s="93"/>
    </row>
    <row r="363" spans="2:2" x14ac:dyDescent="0.25">
      <c r="B363" s="93"/>
    </row>
    <row r="364" spans="2:2" x14ac:dyDescent="0.25">
      <c r="B364" s="93"/>
    </row>
    <row r="365" spans="2:2" x14ac:dyDescent="0.25">
      <c r="B365" s="93"/>
    </row>
    <row r="366" spans="2:2" x14ac:dyDescent="0.25">
      <c r="B366" s="93"/>
    </row>
    <row r="367" spans="2:2" x14ac:dyDescent="0.25">
      <c r="B367" s="93"/>
    </row>
    <row r="368" spans="2:2" x14ac:dyDescent="0.25">
      <c r="B368" s="93"/>
    </row>
    <row r="369" spans="2:2" x14ac:dyDescent="0.25">
      <c r="B369" s="93"/>
    </row>
    <row r="370" spans="2:2" x14ac:dyDescent="0.25">
      <c r="B370" s="93"/>
    </row>
    <row r="371" spans="2:2" x14ac:dyDescent="0.25">
      <c r="B371" s="93"/>
    </row>
    <row r="372" spans="2:2" x14ac:dyDescent="0.25">
      <c r="B372" s="93"/>
    </row>
    <row r="373" spans="2:2" x14ac:dyDescent="0.25">
      <c r="B373" s="93"/>
    </row>
    <row r="374" spans="2:2" x14ac:dyDescent="0.25">
      <c r="B374" s="93"/>
    </row>
    <row r="375" spans="2:2" x14ac:dyDescent="0.25">
      <c r="B375" s="93"/>
    </row>
    <row r="376" spans="2:2" x14ac:dyDescent="0.25">
      <c r="B376" s="93"/>
    </row>
    <row r="377" spans="2:2" x14ac:dyDescent="0.25">
      <c r="B377" s="93"/>
    </row>
    <row r="378" spans="2:2" x14ac:dyDescent="0.25">
      <c r="B378" s="93"/>
    </row>
    <row r="379" spans="2:2" x14ac:dyDescent="0.25">
      <c r="B379" s="93"/>
    </row>
    <row r="380" spans="2:2" x14ac:dyDescent="0.25">
      <c r="B380" s="93"/>
    </row>
    <row r="381" spans="2:2" x14ac:dyDescent="0.25">
      <c r="B381" s="93"/>
    </row>
    <row r="382" spans="2:2" x14ac:dyDescent="0.25">
      <c r="B382" s="93"/>
    </row>
    <row r="383" spans="2:2" x14ac:dyDescent="0.25">
      <c r="B383" s="93"/>
    </row>
    <row r="384" spans="2:2" x14ac:dyDescent="0.25">
      <c r="B384" s="93"/>
    </row>
    <row r="385" spans="2:2" x14ac:dyDescent="0.25">
      <c r="B385" s="93"/>
    </row>
    <row r="386" spans="2:2" x14ac:dyDescent="0.25">
      <c r="B386" s="93"/>
    </row>
    <row r="387" spans="2:2" x14ac:dyDescent="0.25">
      <c r="B387" s="93"/>
    </row>
    <row r="388" spans="2:2" x14ac:dyDescent="0.25">
      <c r="B388" s="93"/>
    </row>
    <row r="389" spans="2:2" x14ac:dyDescent="0.25">
      <c r="B389" s="93"/>
    </row>
    <row r="390" spans="2:2" x14ac:dyDescent="0.25">
      <c r="B390" s="93"/>
    </row>
    <row r="391" spans="2:2" x14ac:dyDescent="0.25">
      <c r="B391" s="93"/>
    </row>
    <row r="392" spans="2:2" x14ac:dyDescent="0.25">
      <c r="B392" s="93"/>
    </row>
    <row r="393" spans="2:2" x14ac:dyDescent="0.25">
      <c r="B393" s="93"/>
    </row>
    <row r="394" spans="2:2" x14ac:dyDescent="0.25">
      <c r="B394" s="93"/>
    </row>
    <row r="395" spans="2:2" x14ac:dyDescent="0.25">
      <c r="B395" s="93"/>
    </row>
    <row r="396" spans="2:2" x14ac:dyDescent="0.25">
      <c r="B396" s="93"/>
    </row>
    <row r="397" spans="2:2" x14ac:dyDescent="0.25">
      <c r="B397" s="93"/>
    </row>
    <row r="398" spans="2:2" x14ac:dyDescent="0.25">
      <c r="B398" s="93"/>
    </row>
    <row r="399" spans="2:2" x14ac:dyDescent="0.25">
      <c r="B399" s="93"/>
    </row>
    <row r="400" spans="2:2" x14ac:dyDescent="0.25">
      <c r="B400" s="93"/>
    </row>
    <row r="401" spans="2:2" x14ac:dyDescent="0.25">
      <c r="B401" s="93"/>
    </row>
    <row r="402" spans="2:2" x14ac:dyDescent="0.25">
      <c r="B402" s="93"/>
    </row>
    <row r="403" spans="2:2" x14ac:dyDescent="0.25">
      <c r="B403" s="93"/>
    </row>
    <row r="404" spans="2:2" x14ac:dyDescent="0.25">
      <c r="B404" s="93"/>
    </row>
    <row r="405" spans="2:2" x14ac:dyDescent="0.25">
      <c r="B405" s="93"/>
    </row>
    <row r="406" spans="2:2" x14ac:dyDescent="0.25">
      <c r="B406" s="93"/>
    </row>
    <row r="407" spans="2:2" x14ac:dyDescent="0.25">
      <c r="B407" s="93"/>
    </row>
    <row r="408" spans="2:2" x14ac:dyDescent="0.25">
      <c r="B408" s="93"/>
    </row>
    <row r="409" spans="2:2" x14ac:dyDescent="0.25">
      <c r="B409" s="93"/>
    </row>
    <row r="410" spans="2:2" x14ac:dyDescent="0.25">
      <c r="B410" s="93"/>
    </row>
    <row r="411" spans="2:2" x14ac:dyDescent="0.25">
      <c r="B411" s="93"/>
    </row>
    <row r="412" spans="2:2" x14ac:dyDescent="0.25">
      <c r="B412" s="93"/>
    </row>
    <row r="413" spans="2:2" x14ac:dyDescent="0.25">
      <c r="B413" s="93"/>
    </row>
    <row r="414" spans="2:2" x14ac:dyDescent="0.25">
      <c r="B414" s="93"/>
    </row>
    <row r="415" spans="2:2" x14ac:dyDescent="0.25">
      <c r="B415" s="93"/>
    </row>
    <row r="416" spans="2:2" x14ac:dyDescent="0.25">
      <c r="B416" s="93"/>
    </row>
    <row r="417" spans="2:2" x14ac:dyDescent="0.25">
      <c r="B417" s="93"/>
    </row>
    <row r="418" spans="2:2" x14ac:dyDescent="0.25">
      <c r="B418" s="93"/>
    </row>
    <row r="419" spans="2:2" x14ac:dyDescent="0.25">
      <c r="B419" s="93"/>
    </row>
    <row r="420" spans="2:2" x14ac:dyDescent="0.25">
      <c r="B420" s="93"/>
    </row>
    <row r="421" spans="2:2" x14ac:dyDescent="0.25">
      <c r="B421" s="93"/>
    </row>
    <row r="422" spans="2:2" x14ac:dyDescent="0.25">
      <c r="B422" s="93"/>
    </row>
    <row r="423" spans="2:2" x14ac:dyDescent="0.25">
      <c r="B423" s="93"/>
    </row>
    <row r="424" spans="2:2" x14ac:dyDescent="0.25">
      <c r="B424" s="93"/>
    </row>
    <row r="425" spans="2:2" x14ac:dyDescent="0.25">
      <c r="B425" s="93"/>
    </row>
    <row r="426" spans="2:2" x14ac:dyDescent="0.25">
      <c r="B426" s="93"/>
    </row>
    <row r="427" spans="2:2" x14ac:dyDescent="0.25">
      <c r="B427" s="93"/>
    </row>
    <row r="428" spans="2:2" x14ac:dyDescent="0.25">
      <c r="B428" s="93"/>
    </row>
    <row r="429" spans="2:2" x14ac:dyDescent="0.25">
      <c r="B429" s="93"/>
    </row>
    <row r="430" spans="2:2" x14ac:dyDescent="0.25">
      <c r="B430" s="93"/>
    </row>
    <row r="431" spans="2:2" x14ac:dyDescent="0.25">
      <c r="B431" s="93"/>
    </row>
    <row r="432" spans="2:2" x14ac:dyDescent="0.25">
      <c r="B432" s="93"/>
    </row>
    <row r="433" spans="2:2" x14ac:dyDescent="0.25">
      <c r="B433" s="93"/>
    </row>
    <row r="434" spans="2:2" x14ac:dyDescent="0.25">
      <c r="B434" s="93"/>
    </row>
    <row r="435" spans="2:2" x14ac:dyDescent="0.25">
      <c r="B435" s="93"/>
    </row>
    <row r="436" spans="2:2" x14ac:dyDescent="0.25">
      <c r="B436" s="93"/>
    </row>
    <row r="437" spans="2:2" x14ac:dyDescent="0.25">
      <c r="B437" s="93"/>
    </row>
    <row r="438" spans="2:2" x14ac:dyDescent="0.25">
      <c r="B438" s="93"/>
    </row>
    <row r="439" spans="2:2" x14ac:dyDescent="0.25">
      <c r="B439" s="93"/>
    </row>
    <row r="440" spans="2:2" x14ac:dyDescent="0.25">
      <c r="B440" s="93"/>
    </row>
    <row r="441" spans="2:2" x14ac:dyDescent="0.25">
      <c r="B441" s="93"/>
    </row>
    <row r="442" spans="2:2" x14ac:dyDescent="0.25">
      <c r="B442" s="93"/>
    </row>
    <row r="443" spans="2:2" x14ac:dyDescent="0.25">
      <c r="B443" s="93"/>
    </row>
    <row r="444" spans="2:2" x14ac:dyDescent="0.25">
      <c r="B444" s="93"/>
    </row>
    <row r="445" spans="2:2" x14ac:dyDescent="0.25">
      <c r="B445" s="93"/>
    </row>
    <row r="446" spans="2:2" x14ac:dyDescent="0.25">
      <c r="B446" s="93"/>
    </row>
    <row r="447" spans="2:2" x14ac:dyDescent="0.25">
      <c r="B447" s="93"/>
    </row>
    <row r="448" spans="2:2" x14ac:dyDescent="0.25">
      <c r="B448" s="93"/>
    </row>
    <row r="449" spans="2:2" x14ac:dyDescent="0.25">
      <c r="B449" s="93"/>
    </row>
    <row r="450" spans="2:2" x14ac:dyDescent="0.25">
      <c r="B450" s="93"/>
    </row>
    <row r="451" spans="2:2" x14ac:dyDescent="0.25">
      <c r="B451" s="93"/>
    </row>
    <row r="452" spans="2:2" x14ac:dyDescent="0.25">
      <c r="B452" s="93"/>
    </row>
    <row r="453" spans="2:2" x14ac:dyDescent="0.25">
      <c r="B453" s="93"/>
    </row>
    <row r="454" spans="2:2" x14ac:dyDescent="0.25">
      <c r="B454" s="93"/>
    </row>
    <row r="455" spans="2:2" x14ac:dyDescent="0.25">
      <c r="B455" s="93"/>
    </row>
    <row r="456" spans="2:2" x14ac:dyDescent="0.25">
      <c r="B456" s="93"/>
    </row>
    <row r="457" spans="2:2" x14ac:dyDescent="0.25">
      <c r="B457" s="93"/>
    </row>
    <row r="458" spans="2:2" x14ac:dyDescent="0.25">
      <c r="B458" s="93"/>
    </row>
    <row r="459" spans="2:2" x14ac:dyDescent="0.25">
      <c r="B459" s="93"/>
    </row>
    <row r="460" spans="2:2" x14ac:dyDescent="0.25">
      <c r="B460" s="93"/>
    </row>
    <row r="461" spans="2:2" x14ac:dyDescent="0.25">
      <c r="B461" s="93"/>
    </row>
    <row r="462" spans="2:2" x14ac:dyDescent="0.25">
      <c r="B462" s="93"/>
    </row>
    <row r="463" spans="2:2" x14ac:dyDescent="0.25">
      <c r="B463" s="93"/>
    </row>
    <row r="464" spans="2:2" x14ac:dyDescent="0.25">
      <c r="B464" s="93"/>
    </row>
    <row r="465" spans="2:2" x14ac:dyDescent="0.25">
      <c r="B465" s="93"/>
    </row>
    <row r="466" spans="2:2" x14ac:dyDescent="0.25">
      <c r="B466" s="93"/>
    </row>
    <row r="467" spans="2:2" x14ac:dyDescent="0.25">
      <c r="B467" s="93"/>
    </row>
    <row r="468" spans="2:2" x14ac:dyDescent="0.25">
      <c r="B468" s="93"/>
    </row>
    <row r="469" spans="2:2" x14ac:dyDescent="0.25">
      <c r="B469" s="93"/>
    </row>
    <row r="470" spans="2:2" x14ac:dyDescent="0.25">
      <c r="B470" s="93"/>
    </row>
    <row r="471" spans="2:2" x14ac:dyDescent="0.25">
      <c r="B471" s="93"/>
    </row>
    <row r="472" spans="2:2" x14ac:dyDescent="0.25">
      <c r="B472" s="93"/>
    </row>
    <row r="473" spans="2:2" x14ac:dyDescent="0.25">
      <c r="B473" s="93"/>
    </row>
    <row r="474" spans="2:2" x14ac:dyDescent="0.25">
      <c r="B474" s="93"/>
    </row>
    <row r="475" spans="2:2" x14ac:dyDescent="0.25">
      <c r="B475" s="93"/>
    </row>
    <row r="476" spans="2:2" x14ac:dyDescent="0.25">
      <c r="B476" s="93"/>
    </row>
    <row r="477" spans="2:2" x14ac:dyDescent="0.25">
      <c r="B477" s="93"/>
    </row>
    <row r="478" spans="2:2" x14ac:dyDescent="0.25">
      <c r="B478" s="93"/>
    </row>
    <row r="479" spans="2:2" x14ac:dyDescent="0.25">
      <c r="B479" s="93"/>
    </row>
    <row r="480" spans="2:2" x14ac:dyDescent="0.25">
      <c r="B480" s="93"/>
    </row>
    <row r="481" spans="2:2" x14ac:dyDescent="0.25">
      <c r="B481" s="93"/>
    </row>
    <row r="482" spans="2:2" x14ac:dyDescent="0.25">
      <c r="B482" s="93"/>
    </row>
    <row r="483" spans="2:2" x14ac:dyDescent="0.25">
      <c r="B483" s="93"/>
    </row>
    <row r="484" spans="2:2" x14ac:dyDescent="0.25">
      <c r="B484" s="93"/>
    </row>
    <row r="485" spans="2:2" x14ac:dyDescent="0.25">
      <c r="B485" s="93"/>
    </row>
    <row r="486" spans="2:2" x14ac:dyDescent="0.25">
      <c r="B486" s="93"/>
    </row>
    <row r="487" spans="2:2" x14ac:dyDescent="0.25">
      <c r="B487" s="93"/>
    </row>
    <row r="488" spans="2:2" x14ac:dyDescent="0.25">
      <c r="B488" s="93"/>
    </row>
    <row r="489" spans="2:2" x14ac:dyDescent="0.25">
      <c r="B489" s="93"/>
    </row>
    <row r="490" spans="2:2" x14ac:dyDescent="0.25">
      <c r="B490" s="93"/>
    </row>
    <row r="491" spans="2:2" x14ac:dyDescent="0.25">
      <c r="B491" s="93"/>
    </row>
    <row r="492" spans="2:2" x14ac:dyDescent="0.25">
      <c r="B492" s="93"/>
    </row>
    <row r="493" spans="2:2" x14ac:dyDescent="0.25">
      <c r="B493" s="93"/>
    </row>
    <row r="494" spans="2:2" x14ac:dyDescent="0.25">
      <c r="B494" s="93"/>
    </row>
    <row r="495" spans="2:2" x14ac:dyDescent="0.25">
      <c r="B495" s="93"/>
    </row>
    <row r="496" spans="2:2" x14ac:dyDescent="0.25">
      <c r="B496" s="93"/>
    </row>
    <row r="497" spans="2:2" x14ac:dyDescent="0.25">
      <c r="B497" s="93"/>
    </row>
    <row r="498" spans="2:2" x14ac:dyDescent="0.25">
      <c r="B498" s="93"/>
    </row>
    <row r="499" spans="2:2" x14ac:dyDescent="0.25">
      <c r="B499" s="93"/>
    </row>
    <row r="500" spans="2:2" x14ac:dyDescent="0.25">
      <c r="B500" s="93"/>
    </row>
    <row r="501" spans="2:2" x14ac:dyDescent="0.25">
      <c r="B501" s="93"/>
    </row>
    <row r="502" spans="2:2" x14ac:dyDescent="0.25">
      <c r="B502" s="93"/>
    </row>
    <row r="503" spans="2:2" x14ac:dyDescent="0.25">
      <c r="B503" s="93"/>
    </row>
    <row r="504" spans="2:2" x14ac:dyDescent="0.25">
      <c r="B504" s="93"/>
    </row>
    <row r="505" spans="2:2" x14ac:dyDescent="0.25">
      <c r="B505" s="93"/>
    </row>
    <row r="506" spans="2:2" x14ac:dyDescent="0.25">
      <c r="B506" s="93"/>
    </row>
    <row r="507" spans="2:2" x14ac:dyDescent="0.25">
      <c r="B507" s="93"/>
    </row>
    <row r="508" spans="2:2" x14ac:dyDescent="0.25">
      <c r="B508" s="93"/>
    </row>
    <row r="509" spans="2:2" x14ac:dyDescent="0.25">
      <c r="B509" s="93"/>
    </row>
    <row r="510" spans="2:2" x14ac:dyDescent="0.25">
      <c r="B510" s="93"/>
    </row>
    <row r="511" spans="2:2" x14ac:dyDescent="0.25">
      <c r="B511" s="93"/>
    </row>
    <row r="512" spans="2:2" x14ac:dyDescent="0.25">
      <c r="B512" s="93"/>
    </row>
    <row r="513" spans="2:2" x14ac:dyDescent="0.25">
      <c r="B513" s="93"/>
    </row>
    <row r="514" spans="2:2" x14ac:dyDescent="0.25">
      <c r="B514" s="93"/>
    </row>
    <row r="515" spans="2:2" x14ac:dyDescent="0.25">
      <c r="B515" s="93"/>
    </row>
    <row r="516" spans="2:2" x14ac:dyDescent="0.25">
      <c r="B516" s="93"/>
    </row>
    <row r="517" spans="2:2" x14ac:dyDescent="0.25">
      <c r="B517" s="93"/>
    </row>
    <row r="518" spans="2:2" x14ac:dyDescent="0.25">
      <c r="B518" s="93"/>
    </row>
    <row r="519" spans="2:2" x14ac:dyDescent="0.25">
      <c r="B519" s="93"/>
    </row>
    <row r="520" spans="2:2" x14ac:dyDescent="0.25">
      <c r="B520" s="93"/>
    </row>
    <row r="521" spans="2:2" x14ac:dyDescent="0.25">
      <c r="B521" s="93"/>
    </row>
    <row r="522" spans="2:2" x14ac:dyDescent="0.25">
      <c r="B522" s="93"/>
    </row>
    <row r="523" spans="2:2" x14ac:dyDescent="0.25">
      <c r="B523" s="93"/>
    </row>
    <row r="524" spans="2:2" x14ac:dyDescent="0.25">
      <c r="B524" s="93"/>
    </row>
    <row r="525" spans="2:2" x14ac:dyDescent="0.25">
      <c r="B525" s="93"/>
    </row>
    <row r="526" spans="2:2" x14ac:dyDescent="0.25">
      <c r="B526" s="93"/>
    </row>
    <row r="527" spans="2:2" x14ac:dyDescent="0.25">
      <c r="B527" s="93"/>
    </row>
    <row r="528" spans="2:2" x14ac:dyDescent="0.25">
      <c r="B528" s="93"/>
    </row>
    <row r="529" spans="2:2" x14ac:dyDescent="0.25">
      <c r="B529" s="93"/>
    </row>
    <row r="530" spans="2:2" x14ac:dyDescent="0.25">
      <c r="B530" s="93"/>
    </row>
    <row r="531" spans="2:2" x14ac:dyDescent="0.25">
      <c r="B531" s="93"/>
    </row>
    <row r="532" spans="2:2" x14ac:dyDescent="0.25">
      <c r="B532" s="93"/>
    </row>
    <row r="533" spans="2:2" x14ac:dyDescent="0.25">
      <c r="B533" s="93"/>
    </row>
    <row r="534" spans="2:2" x14ac:dyDescent="0.25">
      <c r="B534" s="93"/>
    </row>
    <row r="535" spans="2:2" x14ac:dyDescent="0.25">
      <c r="B535" s="93"/>
    </row>
    <row r="536" spans="2:2" x14ac:dyDescent="0.25">
      <c r="B536" s="93"/>
    </row>
    <row r="537" spans="2:2" x14ac:dyDescent="0.25">
      <c r="B537" s="93"/>
    </row>
    <row r="538" spans="2:2" x14ac:dyDescent="0.25">
      <c r="B538" s="93"/>
    </row>
    <row r="539" spans="2:2" x14ac:dyDescent="0.25">
      <c r="B539" s="93"/>
    </row>
    <row r="540" spans="2:2" x14ac:dyDescent="0.25">
      <c r="B540" s="93"/>
    </row>
    <row r="541" spans="2:2" x14ac:dyDescent="0.25">
      <c r="B541" s="93"/>
    </row>
    <row r="542" spans="2:2" x14ac:dyDescent="0.25">
      <c r="B542" s="93"/>
    </row>
    <row r="543" spans="2:2" x14ac:dyDescent="0.25">
      <c r="B543" s="93"/>
    </row>
    <row r="544" spans="2:2" x14ac:dyDescent="0.25">
      <c r="B544" s="93"/>
    </row>
    <row r="545" spans="2:2" x14ac:dyDescent="0.25">
      <c r="B545" s="93"/>
    </row>
    <row r="546" spans="2:2" x14ac:dyDescent="0.25">
      <c r="B546" s="93"/>
    </row>
    <row r="547" spans="2:2" x14ac:dyDescent="0.25">
      <c r="B547" s="93"/>
    </row>
    <row r="548" spans="2:2" x14ac:dyDescent="0.25">
      <c r="B548" s="93"/>
    </row>
    <row r="549" spans="2:2" x14ac:dyDescent="0.25">
      <c r="B549" s="93"/>
    </row>
    <row r="550" spans="2:2" x14ac:dyDescent="0.25">
      <c r="B550" s="93"/>
    </row>
    <row r="551" spans="2:2" x14ac:dyDescent="0.25">
      <c r="B551" s="93"/>
    </row>
    <row r="552" spans="2:2" x14ac:dyDescent="0.25">
      <c r="B552" s="93"/>
    </row>
    <row r="553" spans="2:2" x14ac:dyDescent="0.25">
      <c r="B553" s="93"/>
    </row>
    <row r="554" spans="2:2" x14ac:dyDescent="0.25">
      <c r="B554" s="93"/>
    </row>
    <row r="555" spans="2:2" x14ac:dyDescent="0.25">
      <c r="B555" s="93"/>
    </row>
    <row r="556" spans="2:2" x14ac:dyDescent="0.25">
      <c r="B556" s="93"/>
    </row>
    <row r="557" spans="2:2" x14ac:dyDescent="0.25">
      <c r="B557" s="93"/>
    </row>
    <row r="558" spans="2:2" x14ac:dyDescent="0.25">
      <c r="B558" s="93"/>
    </row>
    <row r="559" spans="2:2" x14ac:dyDescent="0.25">
      <c r="B559" s="93"/>
    </row>
    <row r="560" spans="2:2" x14ac:dyDescent="0.25">
      <c r="B560" s="93"/>
    </row>
    <row r="561" spans="2:2" x14ac:dyDescent="0.25">
      <c r="B561" s="93"/>
    </row>
    <row r="562" spans="2:2" x14ac:dyDescent="0.25">
      <c r="B562" s="93"/>
    </row>
    <row r="563" spans="2:2" x14ac:dyDescent="0.25">
      <c r="B563" s="93"/>
    </row>
    <row r="564" spans="2:2" x14ac:dyDescent="0.25">
      <c r="B564" s="93"/>
    </row>
    <row r="565" spans="2:2" x14ac:dyDescent="0.25">
      <c r="B565" s="93"/>
    </row>
    <row r="566" spans="2:2" x14ac:dyDescent="0.25">
      <c r="B566" s="93"/>
    </row>
    <row r="567" spans="2:2" x14ac:dyDescent="0.25">
      <c r="B567" s="93"/>
    </row>
    <row r="568" spans="2:2" x14ac:dyDescent="0.25">
      <c r="B568" s="93"/>
    </row>
    <row r="569" spans="2:2" x14ac:dyDescent="0.25">
      <c r="B569" s="93"/>
    </row>
    <row r="570" spans="2:2" x14ac:dyDescent="0.25">
      <c r="B570" s="93"/>
    </row>
    <row r="571" spans="2:2" x14ac:dyDescent="0.25">
      <c r="B571" s="93"/>
    </row>
    <row r="572" spans="2:2" x14ac:dyDescent="0.25">
      <c r="B572" s="93"/>
    </row>
    <row r="573" spans="2:2" x14ac:dyDescent="0.25">
      <c r="B573" s="93"/>
    </row>
    <row r="574" spans="2:2" x14ac:dyDescent="0.25">
      <c r="B574" s="93"/>
    </row>
    <row r="575" spans="2:2" x14ac:dyDescent="0.25">
      <c r="B575" s="93"/>
    </row>
    <row r="576" spans="2:2" x14ac:dyDescent="0.25">
      <c r="B576" s="93"/>
    </row>
    <row r="577" spans="2:2" x14ac:dyDescent="0.25">
      <c r="B577" s="93"/>
    </row>
    <row r="578" spans="2:2" x14ac:dyDescent="0.25">
      <c r="B578" s="93"/>
    </row>
    <row r="579" spans="2:2" x14ac:dyDescent="0.25">
      <c r="B579" s="93"/>
    </row>
    <row r="580" spans="2:2" x14ac:dyDescent="0.25">
      <c r="B580" s="93"/>
    </row>
    <row r="581" spans="2:2" x14ac:dyDescent="0.25">
      <c r="B581" s="93"/>
    </row>
    <row r="582" spans="2:2" x14ac:dyDescent="0.25">
      <c r="B582" s="93"/>
    </row>
    <row r="583" spans="2:2" x14ac:dyDescent="0.25">
      <c r="B583" s="93"/>
    </row>
    <row r="584" spans="2:2" x14ac:dyDescent="0.25">
      <c r="B584" s="93"/>
    </row>
    <row r="585" spans="2:2" x14ac:dyDescent="0.25">
      <c r="B585" s="93"/>
    </row>
    <row r="586" spans="2:2" x14ac:dyDescent="0.25">
      <c r="B586" s="93"/>
    </row>
    <row r="587" spans="2:2" x14ac:dyDescent="0.25">
      <c r="B587" s="93"/>
    </row>
    <row r="588" spans="2:2" x14ac:dyDescent="0.25">
      <c r="B588" s="93"/>
    </row>
    <row r="589" spans="2:2" x14ac:dyDescent="0.25">
      <c r="B589" s="93"/>
    </row>
    <row r="590" spans="2:2" x14ac:dyDescent="0.25">
      <c r="B590" s="93"/>
    </row>
    <row r="591" spans="2:2" x14ac:dyDescent="0.25">
      <c r="B591" s="93"/>
    </row>
    <row r="592" spans="2:2" x14ac:dyDescent="0.25">
      <c r="B592" s="93"/>
    </row>
    <row r="593" spans="2:2" x14ac:dyDescent="0.25">
      <c r="B593" s="93"/>
    </row>
    <row r="594" spans="2:2" x14ac:dyDescent="0.25">
      <c r="B594" s="93"/>
    </row>
    <row r="595" spans="2:2" x14ac:dyDescent="0.25">
      <c r="B595" s="93"/>
    </row>
    <row r="596" spans="2:2" x14ac:dyDescent="0.25">
      <c r="B596" s="93"/>
    </row>
    <row r="597" spans="2:2" x14ac:dyDescent="0.25">
      <c r="B597" s="93"/>
    </row>
    <row r="598" spans="2:2" x14ac:dyDescent="0.25">
      <c r="B598" s="93"/>
    </row>
    <row r="599" spans="2:2" x14ac:dyDescent="0.25">
      <c r="B599" s="93"/>
    </row>
    <row r="600" spans="2:2" x14ac:dyDescent="0.25">
      <c r="B600" s="93"/>
    </row>
    <row r="601" spans="2:2" x14ac:dyDescent="0.25">
      <c r="B601" s="93"/>
    </row>
    <row r="602" spans="2:2" x14ac:dyDescent="0.25">
      <c r="B602" s="93"/>
    </row>
    <row r="603" spans="2:2" x14ac:dyDescent="0.25">
      <c r="B603" s="93"/>
    </row>
    <row r="604" spans="2:2" x14ac:dyDescent="0.25">
      <c r="B604" s="93"/>
    </row>
    <row r="605" spans="2:2" x14ac:dyDescent="0.25">
      <c r="B605" s="93"/>
    </row>
    <row r="606" spans="2:2" x14ac:dyDescent="0.25">
      <c r="B606" s="93"/>
    </row>
    <row r="607" spans="2:2" x14ac:dyDescent="0.25">
      <c r="B607" s="93"/>
    </row>
    <row r="608" spans="2:2" x14ac:dyDescent="0.25">
      <c r="B608" s="93"/>
    </row>
    <row r="609" spans="2:2" x14ac:dyDescent="0.25">
      <c r="B609" s="93"/>
    </row>
    <row r="610" spans="2:2" x14ac:dyDescent="0.25">
      <c r="B610" s="93"/>
    </row>
    <row r="611" spans="2:2" x14ac:dyDescent="0.25">
      <c r="B611" s="93"/>
    </row>
    <row r="612" spans="2:2" x14ac:dyDescent="0.25">
      <c r="B612" s="93"/>
    </row>
    <row r="613" spans="2:2" x14ac:dyDescent="0.25">
      <c r="B613" s="93"/>
    </row>
    <row r="614" spans="2:2" x14ac:dyDescent="0.25">
      <c r="B614" s="93"/>
    </row>
    <row r="615" spans="2:2" x14ac:dyDescent="0.25">
      <c r="B615" s="93"/>
    </row>
    <row r="616" spans="2:2" x14ac:dyDescent="0.25">
      <c r="B616" s="93"/>
    </row>
    <row r="617" spans="2:2" x14ac:dyDescent="0.25">
      <c r="B617" s="93"/>
    </row>
    <row r="618" spans="2:2" x14ac:dyDescent="0.25">
      <c r="B618" s="93"/>
    </row>
    <row r="619" spans="2:2" x14ac:dyDescent="0.25">
      <c r="B619" s="93"/>
    </row>
    <row r="620" spans="2:2" x14ac:dyDescent="0.25">
      <c r="B620" s="93"/>
    </row>
    <row r="621" spans="2:2" x14ac:dyDescent="0.25">
      <c r="B621" s="93"/>
    </row>
    <row r="622" spans="2:2" x14ac:dyDescent="0.25">
      <c r="B622" s="93"/>
    </row>
    <row r="623" spans="2:2" x14ac:dyDescent="0.25">
      <c r="B623" s="93"/>
    </row>
    <row r="624" spans="2:2" x14ac:dyDescent="0.25">
      <c r="B624" s="93"/>
    </row>
    <row r="625" spans="2:2" x14ac:dyDescent="0.25">
      <c r="B625" s="93"/>
    </row>
    <row r="626" spans="2:2" x14ac:dyDescent="0.25">
      <c r="B626" s="93"/>
    </row>
    <row r="627" spans="2:2" x14ac:dyDescent="0.25">
      <c r="B627" s="93"/>
    </row>
    <row r="628" spans="2:2" x14ac:dyDescent="0.25">
      <c r="B628" s="93"/>
    </row>
    <row r="629" spans="2:2" x14ac:dyDescent="0.25">
      <c r="B629" s="93"/>
    </row>
    <row r="630" spans="2:2" x14ac:dyDescent="0.25">
      <c r="B630" s="93"/>
    </row>
    <row r="631" spans="2:2" x14ac:dyDescent="0.25">
      <c r="B631" s="93"/>
    </row>
    <row r="632" spans="2:2" x14ac:dyDescent="0.25">
      <c r="B632" s="93"/>
    </row>
    <row r="633" spans="2:2" x14ac:dyDescent="0.25">
      <c r="B633" s="93"/>
    </row>
    <row r="634" spans="2:2" x14ac:dyDescent="0.25">
      <c r="B634" s="93"/>
    </row>
    <row r="635" spans="2:2" x14ac:dyDescent="0.25">
      <c r="B635" s="93"/>
    </row>
    <row r="636" spans="2:2" x14ac:dyDescent="0.25">
      <c r="B636" s="93"/>
    </row>
    <row r="637" spans="2:2" x14ac:dyDescent="0.25">
      <c r="B637" s="93"/>
    </row>
    <row r="638" spans="2:2" x14ac:dyDescent="0.25">
      <c r="B638" s="93"/>
    </row>
    <row r="639" spans="2:2" x14ac:dyDescent="0.25">
      <c r="B639" s="93"/>
    </row>
    <row r="640" spans="2:2" x14ac:dyDescent="0.25">
      <c r="B640" s="93"/>
    </row>
    <row r="641" spans="2:2" x14ac:dyDescent="0.25">
      <c r="B641" s="93"/>
    </row>
    <row r="642" spans="2:2" x14ac:dyDescent="0.25">
      <c r="B642" s="93"/>
    </row>
    <row r="643" spans="2:2" x14ac:dyDescent="0.25">
      <c r="B643" s="93"/>
    </row>
    <row r="644" spans="2:2" x14ac:dyDescent="0.25">
      <c r="B644" s="93"/>
    </row>
    <row r="645" spans="2:2" x14ac:dyDescent="0.25">
      <c r="B645" s="93"/>
    </row>
    <row r="646" spans="2:2" x14ac:dyDescent="0.25">
      <c r="B646" s="93"/>
    </row>
    <row r="647" spans="2:2" x14ac:dyDescent="0.25">
      <c r="B647" s="93"/>
    </row>
    <row r="648" spans="2:2" x14ac:dyDescent="0.25">
      <c r="B648" s="93"/>
    </row>
    <row r="649" spans="2:2" x14ac:dyDescent="0.25">
      <c r="B649" s="93"/>
    </row>
    <row r="650" spans="2:2" x14ac:dyDescent="0.25">
      <c r="B650" s="93"/>
    </row>
    <row r="651" spans="2:2" x14ac:dyDescent="0.25">
      <c r="B651" s="93"/>
    </row>
    <row r="652" spans="2:2" x14ac:dyDescent="0.25">
      <c r="B652" s="93"/>
    </row>
    <row r="653" spans="2:2" x14ac:dyDescent="0.25">
      <c r="B653" s="93"/>
    </row>
    <row r="654" spans="2:2" x14ac:dyDescent="0.25">
      <c r="B654" s="93"/>
    </row>
    <row r="655" spans="2:2" x14ac:dyDescent="0.25">
      <c r="B655" s="93"/>
    </row>
    <row r="656" spans="2:2" x14ac:dyDescent="0.25">
      <c r="B656" s="93"/>
    </row>
    <row r="657" spans="2:2" x14ac:dyDescent="0.25">
      <c r="B657" s="93"/>
    </row>
    <row r="658" spans="2:2" x14ac:dyDescent="0.25">
      <c r="B658" s="93"/>
    </row>
    <row r="659" spans="2:2" x14ac:dyDescent="0.25">
      <c r="B659" s="93"/>
    </row>
    <row r="660" spans="2:2" x14ac:dyDescent="0.25">
      <c r="B660" s="93"/>
    </row>
    <row r="661" spans="2:2" x14ac:dyDescent="0.25">
      <c r="B661" s="93"/>
    </row>
    <row r="662" spans="2:2" x14ac:dyDescent="0.25">
      <c r="B662" s="93"/>
    </row>
    <row r="663" spans="2:2" x14ac:dyDescent="0.25">
      <c r="B663" s="93"/>
    </row>
    <row r="664" spans="2:2" x14ac:dyDescent="0.25">
      <c r="B664" s="93"/>
    </row>
    <row r="665" spans="2:2" x14ac:dyDescent="0.25">
      <c r="B665" s="93"/>
    </row>
    <row r="666" spans="2:2" x14ac:dyDescent="0.25">
      <c r="B666" s="93"/>
    </row>
    <row r="667" spans="2:2" x14ac:dyDescent="0.25">
      <c r="B667" s="93"/>
    </row>
    <row r="668" spans="2:2" x14ac:dyDescent="0.25">
      <c r="B668" s="93"/>
    </row>
    <row r="669" spans="2:2" x14ac:dyDescent="0.25">
      <c r="B669" s="93"/>
    </row>
    <row r="670" spans="2:2" x14ac:dyDescent="0.25">
      <c r="B670" s="93"/>
    </row>
    <row r="671" spans="2:2" x14ac:dyDescent="0.25">
      <c r="B671" s="93"/>
    </row>
    <row r="672" spans="2:2" x14ac:dyDescent="0.25">
      <c r="B672" s="93"/>
    </row>
    <row r="673" spans="2:2" x14ac:dyDescent="0.25">
      <c r="B673" s="93"/>
    </row>
    <row r="674" spans="2:2" x14ac:dyDescent="0.25">
      <c r="B674" s="93"/>
    </row>
    <row r="675" spans="2:2" x14ac:dyDescent="0.25">
      <c r="B675" s="93"/>
    </row>
    <row r="676" spans="2:2" x14ac:dyDescent="0.25">
      <c r="B676" s="93"/>
    </row>
    <row r="677" spans="2:2" x14ac:dyDescent="0.25">
      <c r="B677" s="93"/>
    </row>
    <row r="678" spans="2:2" x14ac:dyDescent="0.25">
      <c r="B678" s="93"/>
    </row>
    <row r="679" spans="2:2" x14ac:dyDescent="0.25">
      <c r="B679" s="93"/>
    </row>
    <row r="680" spans="2:2" x14ac:dyDescent="0.25">
      <c r="B680" s="93"/>
    </row>
    <row r="681" spans="2:2" x14ac:dyDescent="0.25">
      <c r="B681" s="93"/>
    </row>
    <row r="682" spans="2:2" x14ac:dyDescent="0.25">
      <c r="B682" s="93"/>
    </row>
    <row r="683" spans="2:2" x14ac:dyDescent="0.25">
      <c r="B683" s="93"/>
    </row>
    <row r="684" spans="2:2" x14ac:dyDescent="0.25">
      <c r="B684" s="93"/>
    </row>
    <row r="685" spans="2:2" x14ac:dyDescent="0.25">
      <c r="B685" s="93"/>
    </row>
    <row r="686" spans="2:2" x14ac:dyDescent="0.25">
      <c r="B686" s="93"/>
    </row>
    <row r="687" spans="2:2" x14ac:dyDescent="0.25">
      <c r="B687" s="93"/>
    </row>
    <row r="688" spans="2:2" x14ac:dyDescent="0.25">
      <c r="B688" s="93"/>
    </row>
    <row r="689" spans="2:2" x14ac:dyDescent="0.25">
      <c r="B689" s="93"/>
    </row>
    <row r="690" spans="2:2" x14ac:dyDescent="0.25">
      <c r="B690" s="93"/>
    </row>
    <row r="691" spans="2:2" x14ac:dyDescent="0.25">
      <c r="B691" s="93"/>
    </row>
    <row r="692" spans="2:2" x14ac:dyDescent="0.25">
      <c r="B692" s="93"/>
    </row>
    <row r="693" spans="2:2" x14ac:dyDescent="0.25">
      <c r="B693" s="93"/>
    </row>
    <row r="694" spans="2:2" x14ac:dyDescent="0.25">
      <c r="B694" s="93"/>
    </row>
    <row r="695" spans="2:2" x14ac:dyDescent="0.25">
      <c r="B695" s="93"/>
    </row>
  </sheetData>
  <autoFilter ref="A4:Q79">
    <sortState ref="A5:Q175">
      <sortCondition ref="M4:M7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6:E1048576 E98:E106 E1:E4 E26:E43">
    <cfRule type="duplicateValues" dxfId="197" priority="119"/>
  </conditionalFormatting>
  <conditionalFormatting sqref="B176:B1048576 B1:B79">
    <cfRule type="duplicateValues" dxfId="196" priority="118"/>
  </conditionalFormatting>
  <conditionalFormatting sqref="E176:E1048576 E98:E106 E1:E4 E26:E79">
    <cfRule type="duplicateValues" dxfId="195" priority="115"/>
    <cfRule type="duplicateValues" dxfId="194" priority="116"/>
    <cfRule type="duplicateValues" dxfId="193" priority="117"/>
  </conditionalFormatting>
  <conditionalFormatting sqref="E176:E1048576 E98:E106 E1:E4 E26:E79">
    <cfRule type="duplicateValues" dxfId="192" priority="113"/>
    <cfRule type="duplicateValues" dxfId="191" priority="114"/>
  </conditionalFormatting>
  <conditionalFormatting sqref="B80">
    <cfRule type="duplicateValues" dxfId="190" priority="112"/>
  </conditionalFormatting>
  <conditionalFormatting sqref="E80">
    <cfRule type="duplicateValues" dxfId="189" priority="109"/>
    <cfRule type="duplicateValues" dxfId="188" priority="110"/>
    <cfRule type="duplicateValues" dxfId="187" priority="111"/>
  </conditionalFormatting>
  <conditionalFormatting sqref="E80">
    <cfRule type="duplicateValues" dxfId="186" priority="107"/>
    <cfRule type="duplicateValues" dxfId="185" priority="108"/>
  </conditionalFormatting>
  <conditionalFormatting sqref="B176:B1048576 B1:B80">
    <cfRule type="duplicateValues" dxfId="184" priority="106"/>
  </conditionalFormatting>
  <conditionalFormatting sqref="B81:B96">
    <cfRule type="duplicateValues" dxfId="183" priority="105"/>
  </conditionalFormatting>
  <conditionalFormatting sqref="E81:E106">
    <cfRule type="duplicateValues" dxfId="182" priority="102"/>
    <cfRule type="duplicateValues" dxfId="181" priority="103"/>
    <cfRule type="duplicateValues" dxfId="180" priority="104"/>
  </conditionalFormatting>
  <conditionalFormatting sqref="E81:E106">
    <cfRule type="duplicateValues" dxfId="179" priority="100"/>
    <cfRule type="duplicateValues" dxfId="178" priority="101"/>
  </conditionalFormatting>
  <conditionalFormatting sqref="B81:B96">
    <cfRule type="duplicateValues" dxfId="177" priority="99"/>
  </conditionalFormatting>
  <conditionalFormatting sqref="E176:E1048576 E1:E4 E26:E106">
    <cfRule type="duplicateValues" dxfId="176" priority="97"/>
    <cfRule type="duplicateValues" dxfId="175" priority="98"/>
  </conditionalFormatting>
  <conditionalFormatting sqref="B97:B106">
    <cfRule type="duplicateValues" dxfId="174" priority="96"/>
  </conditionalFormatting>
  <conditionalFormatting sqref="B97:B106">
    <cfRule type="duplicateValues" dxfId="173" priority="95"/>
  </conditionalFormatting>
  <conditionalFormatting sqref="E107:E111">
    <cfRule type="duplicateValues" dxfId="172" priority="94"/>
  </conditionalFormatting>
  <conditionalFormatting sqref="E107:E111">
    <cfRule type="duplicateValues" dxfId="171" priority="91"/>
    <cfRule type="duplicateValues" dxfId="170" priority="92"/>
    <cfRule type="duplicateValues" dxfId="169" priority="93"/>
  </conditionalFormatting>
  <conditionalFormatting sqref="E107:E111">
    <cfRule type="duplicateValues" dxfId="168" priority="89"/>
    <cfRule type="duplicateValues" dxfId="167" priority="90"/>
  </conditionalFormatting>
  <conditionalFormatting sqref="E107:E111">
    <cfRule type="duplicateValues" dxfId="166" priority="86"/>
    <cfRule type="duplicateValues" dxfId="165" priority="87"/>
    <cfRule type="duplicateValues" dxfId="164" priority="88"/>
  </conditionalFormatting>
  <conditionalFormatting sqref="E107:E111">
    <cfRule type="duplicateValues" dxfId="163" priority="84"/>
    <cfRule type="duplicateValues" dxfId="162" priority="85"/>
  </conditionalFormatting>
  <conditionalFormatting sqref="E107:E111">
    <cfRule type="duplicateValues" dxfId="161" priority="82"/>
    <cfRule type="duplicateValues" dxfId="160" priority="83"/>
  </conditionalFormatting>
  <conditionalFormatting sqref="B107:B111">
    <cfRule type="duplicateValues" dxfId="159" priority="81"/>
  </conditionalFormatting>
  <conditionalFormatting sqref="B107:B111">
    <cfRule type="duplicateValues" dxfId="158" priority="80"/>
  </conditionalFormatting>
  <conditionalFormatting sqref="E112:E123">
    <cfRule type="duplicateValues" dxfId="157" priority="79"/>
  </conditionalFormatting>
  <conditionalFormatting sqref="E112:E123">
    <cfRule type="duplicateValues" dxfId="156" priority="76"/>
    <cfRule type="duplicateValues" dxfId="155" priority="77"/>
    <cfRule type="duplicateValues" dxfId="154" priority="78"/>
  </conditionalFormatting>
  <conditionalFormatting sqref="E112:E123">
    <cfRule type="duplicateValues" dxfId="153" priority="74"/>
    <cfRule type="duplicateValues" dxfId="152" priority="75"/>
  </conditionalFormatting>
  <conditionalFormatting sqref="E112:E123">
    <cfRule type="duplicateValues" dxfId="151" priority="71"/>
    <cfRule type="duplicateValues" dxfId="150" priority="72"/>
    <cfRule type="duplicateValues" dxfId="149" priority="73"/>
  </conditionalFormatting>
  <conditionalFormatting sqref="E112:E123">
    <cfRule type="duplicateValues" dxfId="148" priority="69"/>
    <cfRule type="duplicateValues" dxfId="147" priority="70"/>
  </conditionalFormatting>
  <conditionalFormatting sqref="E112:E123">
    <cfRule type="duplicateValues" dxfId="146" priority="67"/>
    <cfRule type="duplicateValues" dxfId="145" priority="68"/>
  </conditionalFormatting>
  <conditionalFormatting sqref="B112:B123">
    <cfRule type="duplicateValues" dxfId="144" priority="66"/>
  </conditionalFormatting>
  <conditionalFormatting sqref="B112:B123">
    <cfRule type="duplicateValues" dxfId="143" priority="65"/>
  </conditionalFormatting>
  <conditionalFormatting sqref="E145:E148">
    <cfRule type="duplicateValues" dxfId="142" priority="49"/>
  </conditionalFormatting>
  <conditionalFormatting sqref="E145:E148">
    <cfRule type="duplicateValues" dxfId="141" priority="46"/>
    <cfRule type="duplicateValues" dxfId="140" priority="47"/>
    <cfRule type="duplicateValues" dxfId="139" priority="48"/>
  </conditionalFormatting>
  <conditionalFormatting sqref="E145:E148">
    <cfRule type="duplicateValues" dxfId="138" priority="44"/>
    <cfRule type="duplicateValues" dxfId="137" priority="45"/>
  </conditionalFormatting>
  <conditionalFormatting sqref="E145:E148">
    <cfRule type="duplicateValues" dxfId="136" priority="41"/>
    <cfRule type="duplicateValues" dxfId="135" priority="42"/>
    <cfRule type="duplicateValues" dxfId="134" priority="43"/>
  </conditionalFormatting>
  <conditionalFormatting sqref="E145:E148">
    <cfRule type="duplicateValues" dxfId="133" priority="39"/>
    <cfRule type="duplicateValues" dxfId="132" priority="40"/>
  </conditionalFormatting>
  <conditionalFormatting sqref="E145:E148">
    <cfRule type="duplicateValues" dxfId="131" priority="37"/>
    <cfRule type="duplicateValues" dxfId="130" priority="38"/>
  </conditionalFormatting>
  <conditionalFormatting sqref="B145:B148">
    <cfRule type="duplicateValues" dxfId="129" priority="36"/>
  </conditionalFormatting>
  <conditionalFormatting sqref="B145:B148">
    <cfRule type="duplicateValues" dxfId="128" priority="35"/>
  </conditionalFormatting>
  <conditionalFormatting sqref="E149:E168">
    <cfRule type="duplicateValues" dxfId="127" priority="34"/>
  </conditionalFormatting>
  <conditionalFormatting sqref="E149:E168">
    <cfRule type="duplicateValues" dxfId="126" priority="31"/>
    <cfRule type="duplicateValues" dxfId="125" priority="32"/>
    <cfRule type="duplicateValues" dxfId="124" priority="33"/>
  </conditionalFormatting>
  <conditionalFormatting sqref="E149:E168">
    <cfRule type="duplicateValues" dxfId="123" priority="29"/>
    <cfRule type="duplicateValues" dxfId="122" priority="30"/>
  </conditionalFormatting>
  <conditionalFormatting sqref="E149:E168">
    <cfRule type="duplicateValues" dxfId="121" priority="26"/>
    <cfRule type="duplicateValues" dxfId="120" priority="27"/>
    <cfRule type="duplicateValues" dxfId="119" priority="28"/>
  </conditionalFormatting>
  <conditionalFormatting sqref="E149:E168">
    <cfRule type="duplicateValues" dxfId="118" priority="24"/>
    <cfRule type="duplicateValues" dxfId="117" priority="25"/>
  </conditionalFormatting>
  <conditionalFormatting sqref="E149:E168">
    <cfRule type="duplicateValues" dxfId="116" priority="22"/>
    <cfRule type="duplicateValues" dxfId="115" priority="23"/>
  </conditionalFormatting>
  <conditionalFormatting sqref="B149:B168">
    <cfRule type="duplicateValues" dxfId="114" priority="21"/>
  </conditionalFormatting>
  <conditionalFormatting sqref="B149:B168">
    <cfRule type="duplicateValues" dxfId="113" priority="20"/>
  </conditionalFormatting>
  <conditionalFormatting sqref="B176:B1048576 B1:B168">
    <cfRule type="duplicateValues" dxfId="112" priority="18"/>
  </conditionalFormatting>
  <conditionalFormatting sqref="E169:E175">
    <cfRule type="duplicateValues" dxfId="111" priority="17"/>
  </conditionalFormatting>
  <conditionalFormatting sqref="E169:E175">
    <cfRule type="duplicateValues" dxfId="110" priority="14"/>
    <cfRule type="duplicateValues" dxfId="109" priority="15"/>
    <cfRule type="duplicateValues" dxfId="108" priority="16"/>
  </conditionalFormatting>
  <conditionalFormatting sqref="E169:E175">
    <cfRule type="duplicateValues" dxfId="107" priority="12"/>
    <cfRule type="duplicateValues" dxfId="106" priority="13"/>
  </conditionalFormatting>
  <conditionalFormatting sqref="E169:E175">
    <cfRule type="duplicateValues" dxfId="105" priority="9"/>
    <cfRule type="duplicateValues" dxfId="104" priority="10"/>
    <cfRule type="duplicateValues" dxfId="103" priority="11"/>
  </conditionalFormatting>
  <conditionalFormatting sqref="E169:E175">
    <cfRule type="duplicateValues" dxfId="102" priority="7"/>
    <cfRule type="duplicateValues" dxfId="101" priority="8"/>
  </conditionalFormatting>
  <conditionalFormatting sqref="E169:E175">
    <cfRule type="duplicateValues" dxfId="100" priority="5"/>
    <cfRule type="duplicateValues" dxfId="99" priority="6"/>
  </conditionalFormatting>
  <conditionalFormatting sqref="B169:B175">
    <cfRule type="duplicateValues" dxfId="98" priority="4"/>
  </conditionalFormatting>
  <conditionalFormatting sqref="B169:B175">
    <cfRule type="duplicateValues" dxfId="97" priority="3"/>
  </conditionalFormatting>
  <conditionalFormatting sqref="B169:B175">
    <cfRule type="duplicateValues" dxfId="96" priority="2"/>
  </conditionalFormatting>
  <conditionalFormatting sqref="E1:E4 E26:E1048576">
    <cfRule type="duplicateValues" dxfId="95" priority="1"/>
  </conditionalFormatting>
  <conditionalFormatting sqref="E124:E144">
    <cfRule type="duplicateValues" dxfId="6" priority="121800"/>
  </conditionalFormatting>
  <conditionalFormatting sqref="E124:E144">
    <cfRule type="duplicateValues" dxfId="5" priority="121802"/>
    <cfRule type="duplicateValues" dxfId="4" priority="121803"/>
    <cfRule type="duplicateValues" dxfId="3" priority="121804"/>
  </conditionalFormatting>
  <conditionalFormatting sqref="E124:E144">
    <cfRule type="duplicateValues" dxfId="2" priority="121808"/>
    <cfRule type="duplicateValues" dxfId="1" priority="121809"/>
  </conditionalFormatting>
  <conditionalFormatting sqref="B124:B144">
    <cfRule type="duplicateValues" dxfId="0" priority="12181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40" zoomScale="70" zoomScaleNormal="70" workbookViewId="0">
      <selection activeCell="H48" sqref="H4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8" t="s">
        <v>2150</v>
      </c>
      <c r="B1" s="179"/>
      <c r="C1" s="179"/>
      <c r="D1" s="179"/>
      <c r="E1" s="180"/>
      <c r="F1" s="176" t="s">
        <v>2565</v>
      </c>
      <c r="G1" s="177"/>
    </row>
    <row r="2" spans="1:9" ht="25.5" customHeight="1" x14ac:dyDescent="0.25">
      <c r="A2" s="181" t="s">
        <v>2451</v>
      </c>
      <c r="B2" s="182"/>
      <c r="C2" s="182"/>
      <c r="D2" s="182"/>
      <c r="E2" s="183"/>
      <c r="F2" s="144" t="s">
        <v>2564</v>
      </c>
      <c r="G2" s="143">
        <f>G3+G4</f>
        <v>179</v>
      </c>
      <c r="H2" s="144" t="s">
        <v>2567</v>
      </c>
      <c r="I2" s="143">
        <f>'Sin Efectivo'!B72</f>
        <v>720</v>
      </c>
    </row>
    <row r="3" spans="1:9" ht="18" x14ac:dyDescent="0.25">
      <c r="B3" s="95"/>
      <c r="C3" s="95"/>
      <c r="D3" s="95"/>
      <c r="E3" s="102"/>
      <c r="F3" s="144" t="s">
        <v>2563</v>
      </c>
      <c r="G3" s="143">
        <f>COUNTIF(REPORTE!A:Q,"fuera de Servicio")</f>
        <v>56</v>
      </c>
      <c r="H3" s="144" t="s">
        <v>2568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44349.25</v>
      </c>
      <c r="C4" s="95"/>
      <c r="D4" s="95"/>
      <c r="E4" s="103"/>
      <c r="F4" s="144" t="s">
        <v>2557</v>
      </c>
      <c r="G4" s="143">
        <f>COUNTIF(REPORTE!A:Q,"En Servicio")</f>
        <v>123</v>
      </c>
      <c r="H4" s="144" t="s">
        <v>2569</v>
      </c>
      <c r="I4" s="143">
        <f>'Sin Efectivo'!B80</f>
        <v>880</v>
      </c>
    </row>
    <row r="5" spans="1:9" ht="18.75" thickBot="1" x14ac:dyDescent="0.3">
      <c r="A5" s="101" t="s">
        <v>2414</v>
      </c>
      <c r="B5" s="123">
        <v>44349.708333333336</v>
      </c>
      <c r="C5" s="136"/>
      <c r="D5" s="95"/>
      <c r="E5" s="103"/>
      <c r="F5" s="144" t="s">
        <v>2559</v>
      </c>
      <c r="G5" s="143">
        <f>COUNTIF(REPORTE!A:Q,"reinicio exitoso")</f>
        <v>1</v>
      </c>
      <c r="H5" s="144" t="s">
        <v>2570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2560</v>
      </c>
      <c r="G6" s="143">
        <f>COUNTIF(REPORTE!A:Q,"carga exitosa")</f>
        <v>8</v>
      </c>
    </row>
    <row r="7" spans="1:9" ht="18" customHeight="1" x14ac:dyDescent="0.25">
      <c r="A7" s="158" t="s">
        <v>2415</v>
      </c>
      <c r="B7" s="159"/>
      <c r="C7" s="159"/>
      <c r="D7" s="159"/>
      <c r="E7" s="160"/>
      <c r="F7" s="144" t="s">
        <v>2566</v>
      </c>
      <c r="G7" s="143">
        <f>'Sin Efectivo'!B102</f>
        <v>750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">
        <v>1276</v>
      </c>
      <c r="B9" s="124">
        <v>24</v>
      </c>
      <c r="C9" s="148" t="str">
        <f>VLOOKUP(B9,'[1]LISTADO ATM'!$A$2:$B$822,2,0)</f>
        <v xml:space="preserve">ATM Oficina Eusebio Manzueta </v>
      </c>
      <c r="D9" s="125" t="s">
        <v>2550</v>
      </c>
      <c r="E9" s="128">
        <v>3335905172</v>
      </c>
    </row>
    <row r="10" spans="1:9" ht="18" x14ac:dyDescent="0.25">
      <c r="A10" s="94" t="s">
        <v>1276</v>
      </c>
      <c r="B10" s="124">
        <v>805</v>
      </c>
      <c r="C10" s="148" t="str">
        <f>VLOOKUP(B10,'[1]LISTADO ATM'!$A$2:$B$822,2,0)</f>
        <v xml:space="preserve">ATM Be Live Grand Marién (Puerto Plata) </v>
      </c>
      <c r="D10" s="125" t="s">
        <v>2550</v>
      </c>
      <c r="E10" s="128">
        <v>3335905641</v>
      </c>
    </row>
    <row r="11" spans="1:9" ht="18" x14ac:dyDescent="0.25">
      <c r="A11" s="94" t="s">
        <v>1276</v>
      </c>
      <c r="B11" s="124">
        <v>399</v>
      </c>
      <c r="C11" s="148" t="str">
        <f>VLOOKUP(B11,'[1]LISTADO ATM'!$A$2:$B$822,2,0)</f>
        <v xml:space="preserve">ATM Oficina La Romana II </v>
      </c>
      <c r="D11" s="125" t="s">
        <v>2550</v>
      </c>
      <c r="E11" s="128">
        <v>3335906669</v>
      </c>
    </row>
    <row r="12" spans="1:9" ht="18" x14ac:dyDescent="0.25">
      <c r="A12" s="94" t="s">
        <v>1276</v>
      </c>
      <c r="B12" s="124">
        <v>268</v>
      </c>
      <c r="C12" s="148" t="str">
        <f>VLOOKUP(B12,'[1]LISTADO ATM'!$A$2:$B$822,2,0)</f>
        <v xml:space="preserve">ATM Autobanco La Altagracia (Higuey) </v>
      </c>
      <c r="D12" s="125" t="s">
        <v>2550</v>
      </c>
      <c r="E12" s="128">
        <v>3335907343</v>
      </c>
    </row>
    <row r="13" spans="1:9" ht="18" x14ac:dyDescent="0.25">
      <c r="A13" s="94" t="s">
        <v>1276</v>
      </c>
      <c r="B13" s="124">
        <v>351</v>
      </c>
      <c r="C13" s="148" t="str">
        <f>VLOOKUP(B13,'[1]LISTADO ATM'!$A$2:$B$822,2,0)</f>
        <v xml:space="preserve">ATM S/M José Luís (Puerto Plata) </v>
      </c>
      <c r="D13" s="125" t="s">
        <v>2550</v>
      </c>
      <c r="E13" s="128">
        <v>3335907344</v>
      </c>
    </row>
    <row r="14" spans="1:9" ht="18" x14ac:dyDescent="0.25">
      <c r="A14" s="94" t="s">
        <v>1276</v>
      </c>
      <c r="B14" s="124">
        <v>963</v>
      </c>
      <c r="C14" s="148" t="str">
        <f>VLOOKUP(B14,'[1]LISTADO ATM'!$A$2:$B$822,2,0)</f>
        <v xml:space="preserve">ATM Multiplaza La Romana </v>
      </c>
      <c r="D14" s="125" t="s">
        <v>2550</v>
      </c>
      <c r="E14" s="128">
        <v>3335907363</v>
      </c>
    </row>
    <row r="15" spans="1:9" ht="18" x14ac:dyDescent="0.25">
      <c r="A15" s="94" t="s">
        <v>1276</v>
      </c>
      <c r="B15" s="124">
        <v>712</v>
      </c>
      <c r="C15" s="148" t="str">
        <f>VLOOKUP(B15,'[1]LISTADO ATM'!$A$2:$B$822,2,0)</f>
        <v xml:space="preserve">ATM Oficina Imbert </v>
      </c>
      <c r="D15" s="125" t="s">
        <v>2550</v>
      </c>
      <c r="E15" s="128">
        <v>3335907838</v>
      </c>
    </row>
    <row r="16" spans="1:9" ht="18" x14ac:dyDescent="0.25">
      <c r="A16" s="94" t="s">
        <v>1276</v>
      </c>
      <c r="B16" s="124">
        <v>911</v>
      </c>
      <c r="C16" s="148" t="str">
        <f>VLOOKUP(B16,'[1]LISTADO ATM'!$A$2:$B$822,2,0)</f>
        <v xml:space="preserve">ATM Oficina Venezuela II </v>
      </c>
      <c r="D16" s="125" t="s">
        <v>2550</v>
      </c>
      <c r="E16" s="138">
        <v>3335905628</v>
      </c>
    </row>
    <row r="17" spans="1:5" ht="18" x14ac:dyDescent="0.25">
      <c r="A17" s="94" t="s">
        <v>1276</v>
      </c>
      <c r="B17" s="124">
        <v>517</v>
      </c>
      <c r="C17" s="148" t="str">
        <f>VLOOKUP(B17,'[1]LISTADO ATM'!$A$2:$B$822,2,0)</f>
        <v xml:space="preserve">ATM Autobanco Oficina Sans Soucí </v>
      </c>
      <c r="D17" s="125" t="s">
        <v>2550</v>
      </c>
      <c r="E17" s="138">
        <v>3335907304</v>
      </c>
    </row>
    <row r="18" spans="1:5" ht="18" x14ac:dyDescent="0.25">
      <c r="A18" s="94" t="s">
        <v>1276</v>
      </c>
      <c r="B18" s="124">
        <v>291</v>
      </c>
      <c r="C18" s="148" t="str">
        <f>VLOOKUP(B18,'[1]LISTADO ATM'!$A$2:$B$822,2,0)</f>
        <v xml:space="preserve">ATM S/M Jumbo Las Colinas </v>
      </c>
      <c r="D18" s="125" t="s">
        <v>2550</v>
      </c>
      <c r="E18" s="138">
        <v>3335907321</v>
      </c>
    </row>
    <row r="19" spans="1:5" ht="18" x14ac:dyDescent="0.25">
      <c r="A19" s="94" t="s">
        <v>1276</v>
      </c>
      <c r="B19" s="124">
        <v>53</v>
      </c>
      <c r="C19" s="148" t="str">
        <f>VLOOKUP(B19,'[1]LISTADO ATM'!$A$2:$B$822,2,0)</f>
        <v xml:space="preserve">ATM Oficina Constanza </v>
      </c>
      <c r="D19" s="125" t="s">
        <v>2550</v>
      </c>
      <c r="E19" s="126">
        <v>3335907743</v>
      </c>
    </row>
    <row r="20" spans="1:5" ht="18" x14ac:dyDescent="0.25">
      <c r="A20" s="94" t="s">
        <v>1276</v>
      </c>
      <c r="B20" s="124">
        <v>733</v>
      </c>
      <c r="C20" s="148" t="str">
        <f>VLOOKUP(B20,'[1]LISTADO ATM'!$A$2:$B$822,2,0)</f>
        <v xml:space="preserve">ATM Zona Franca Perdenales </v>
      </c>
      <c r="D20" s="125" t="s">
        <v>2550</v>
      </c>
      <c r="E20" s="128">
        <v>3335903589</v>
      </c>
    </row>
    <row r="21" spans="1:5" ht="18" x14ac:dyDescent="0.25">
      <c r="A21" s="94" t="s">
        <v>1276</v>
      </c>
      <c r="B21" s="124">
        <v>311</v>
      </c>
      <c r="C21" s="148" t="str">
        <f>VLOOKUP(B21,'[1]LISTADO ATM'!$A$2:$B$822,2,0)</f>
        <v>ATM Plaza Eroski</v>
      </c>
      <c r="D21" s="125" t="s">
        <v>2550</v>
      </c>
      <c r="E21" s="128">
        <v>3335906502</v>
      </c>
    </row>
    <row r="22" spans="1:5" ht="18" x14ac:dyDescent="0.25">
      <c r="A22" s="94" t="s">
        <v>1276</v>
      </c>
      <c r="B22" s="124">
        <v>608</v>
      </c>
      <c r="C22" s="148" t="str">
        <f>VLOOKUP(B22,'[1]LISTADO ATM'!$A$2:$B$822,2,0)</f>
        <v xml:space="preserve">ATM Oficina Jumbo (San Pedro) </v>
      </c>
      <c r="D22" s="125" t="s">
        <v>2550</v>
      </c>
      <c r="E22" s="128">
        <v>3335906674</v>
      </c>
    </row>
    <row r="23" spans="1:5" ht="18" x14ac:dyDescent="0.25">
      <c r="A23" s="94" t="s">
        <v>1276</v>
      </c>
      <c r="B23" s="124">
        <v>138</v>
      </c>
      <c r="C23" s="148" t="str">
        <f>VLOOKUP(B23,'[1]LISTADO ATM'!$A$2:$B$822,2,0)</f>
        <v xml:space="preserve">ATM UNP Fantino </v>
      </c>
      <c r="D23" s="125" t="s">
        <v>2550</v>
      </c>
      <c r="E23" s="128">
        <v>3335906957</v>
      </c>
    </row>
    <row r="24" spans="1:5" ht="18" x14ac:dyDescent="0.25">
      <c r="A24" s="94" t="s">
        <v>1276</v>
      </c>
      <c r="B24" s="124">
        <v>984</v>
      </c>
      <c r="C24" s="148" t="str">
        <f>VLOOKUP(B24,'[1]LISTADO ATM'!$A$2:$B$822,2,0)</f>
        <v xml:space="preserve">ATM Oficina Neiba II </v>
      </c>
      <c r="D24" s="125" t="s">
        <v>2550</v>
      </c>
      <c r="E24" s="128">
        <v>3335907342</v>
      </c>
    </row>
    <row r="25" spans="1:5" ht="18" x14ac:dyDescent="0.25">
      <c r="A25" s="94" t="s">
        <v>1276</v>
      </c>
      <c r="B25" s="124">
        <v>606</v>
      </c>
      <c r="C25" s="148" t="str">
        <f>VLOOKUP(B25,'[1]LISTADO ATM'!$A$2:$B$822,2,0)</f>
        <v xml:space="preserve">ATM UNP Manolo Tavarez Justo </v>
      </c>
      <c r="D25" s="125" t="s">
        <v>2550</v>
      </c>
      <c r="E25" s="128">
        <v>3335907345</v>
      </c>
    </row>
    <row r="26" spans="1:5" ht="18" x14ac:dyDescent="0.25">
      <c r="A26" s="94" t="s">
        <v>1276</v>
      </c>
      <c r="B26" s="124">
        <v>4</v>
      </c>
      <c r="C26" s="148" t="str">
        <f>VLOOKUP(B26,'[1]LISTADO ATM'!$A$2:$B$822,2,0)</f>
        <v>ATM Avenida Rivas</v>
      </c>
      <c r="D26" s="125" t="s">
        <v>2550</v>
      </c>
      <c r="E26" s="128">
        <v>3335907347</v>
      </c>
    </row>
    <row r="27" spans="1:5" ht="18" x14ac:dyDescent="0.25">
      <c r="A27" s="94" t="s">
        <v>1276</v>
      </c>
      <c r="B27" s="124">
        <v>763</v>
      </c>
      <c r="C27" s="148" t="str">
        <f>VLOOKUP(B27,'[1]LISTADO ATM'!$A$2:$B$822,2,0)</f>
        <v xml:space="preserve">ATM UNP Montellano </v>
      </c>
      <c r="D27" s="125" t="s">
        <v>2550</v>
      </c>
      <c r="E27" s="128">
        <v>3335907356</v>
      </c>
    </row>
    <row r="28" spans="1:5" ht="18" x14ac:dyDescent="0.25">
      <c r="A28" s="94" t="s">
        <v>1276</v>
      </c>
      <c r="B28" s="124">
        <v>717</v>
      </c>
      <c r="C28" s="148" t="str">
        <f>VLOOKUP(B28,'[1]LISTADO ATM'!$A$2:$B$822,2,0)</f>
        <v xml:space="preserve">ATM Oficina Los Alcarrizos </v>
      </c>
      <c r="D28" s="125" t="s">
        <v>2550</v>
      </c>
      <c r="E28" s="128">
        <v>3335907749</v>
      </c>
    </row>
    <row r="29" spans="1:5" ht="18" x14ac:dyDescent="0.25">
      <c r="A29" s="94" t="s">
        <v>1276</v>
      </c>
      <c r="B29" s="124">
        <v>26</v>
      </c>
      <c r="C29" s="148" t="str">
        <f>VLOOKUP(B29,'[1]LISTADO ATM'!$A$2:$B$822,2,0)</f>
        <v>ATM S/M Jumbo San Isidro</v>
      </c>
      <c r="D29" s="125" t="s">
        <v>2550</v>
      </c>
      <c r="E29" s="128">
        <v>3335907769</v>
      </c>
    </row>
    <row r="30" spans="1:5" ht="18" x14ac:dyDescent="0.25">
      <c r="A30" s="94" t="s">
        <v>1276</v>
      </c>
      <c r="B30" s="124">
        <v>441</v>
      </c>
      <c r="C30" s="148" t="str">
        <f>VLOOKUP(B30,'[1]LISTADO ATM'!$A$2:$B$822,2,0)</f>
        <v>ATM Estacion de Servicio Romulo Betancour</v>
      </c>
      <c r="D30" s="125" t="s">
        <v>2550</v>
      </c>
      <c r="E30" s="128">
        <v>3335907785</v>
      </c>
    </row>
    <row r="31" spans="1:5" ht="18" x14ac:dyDescent="0.25">
      <c r="A31" s="94" t="s">
        <v>1276</v>
      </c>
      <c r="B31" s="124">
        <v>551</v>
      </c>
      <c r="C31" s="148" t="str">
        <f>VLOOKUP(B31,'[1]LISTADO ATM'!$A$2:$B$822,2,0)</f>
        <v xml:space="preserve">ATM Oficina Padre Castellanos </v>
      </c>
      <c r="D31" s="125" t="s">
        <v>2550</v>
      </c>
      <c r="E31" s="128">
        <v>3335907789</v>
      </c>
    </row>
    <row r="32" spans="1:5" ht="18" x14ac:dyDescent="0.25">
      <c r="A32" s="94" t="s">
        <v>1276</v>
      </c>
      <c r="B32" s="124">
        <v>461</v>
      </c>
      <c r="C32" s="148" t="str">
        <f>VLOOKUP(B32,'[1]LISTADO ATM'!$A$2:$B$822,2,0)</f>
        <v xml:space="preserve">ATM Autobanco Sarasota I </v>
      </c>
      <c r="D32" s="125" t="s">
        <v>2550</v>
      </c>
      <c r="E32" s="128">
        <v>3335907826</v>
      </c>
    </row>
    <row r="33" spans="1:5" ht="18" x14ac:dyDescent="0.25">
      <c r="A33" s="94" t="s">
        <v>1276</v>
      </c>
      <c r="B33" s="124">
        <v>415</v>
      </c>
      <c r="C33" s="148" t="str">
        <f>VLOOKUP(B33,'[1]LISTADO ATM'!$A$2:$B$822,2,0)</f>
        <v xml:space="preserve">ATM Autobanco San Martín I </v>
      </c>
      <c r="D33" s="125" t="s">
        <v>2550</v>
      </c>
      <c r="E33" s="128">
        <v>3335907958</v>
      </c>
    </row>
    <row r="34" spans="1:5" ht="18" x14ac:dyDescent="0.25">
      <c r="A34" s="94" t="s">
        <v>1276</v>
      </c>
      <c r="B34" s="124">
        <v>537</v>
      </c>
      <c r="C34" s="148" t="str">
        <f>VLOOKUP(B34,'[1]LISTADO ATM'!$A$2:$B$822,2,0)</f>
        <v xml:space="preserve">ATM Estación Texaco Enriquillo (Barahona) </v>
      </c>
      <c r="D34" s="125" t="s">
        <v>2550</v>
      </c>
      <c r="E34" s="138">
        <v>3335906533</v>
      </c>
    </row>
    <row r="35" spans="1:5" ht="18" x14ac:dyDescent="0.25">
      <c r="A35" s="94" t="s">
        <v>1276</v>
      </c>
      <c r="B35" s="124">
        <v>590</v>
      </c>
      <c r="C35" s="148" t="str">
        <f>VLOOKUP(B35,'[1]LISTADO ATM'!$A$2:$B$822,2,0)</f>
        <v xml:space="preserve">ATM Olé Aut. Las Américas </v>
      </c>
      <c r="D35" s="125" t="s">
        <v>2550</v>
      </c>
      <c r="E35" s="126">
        <v>3335907051</v>
      </c>
    </row>
    <row r="36" spans="1:5" ht="18" x14ac:dyDescent="0.25">
      <c r="A36" s="94" t="s">
        <v>1276</v>
      </c>
      <c r="B36" s="124">
        <v>507</v>
      </c>
      <c r="C36" s="148" t="str">
        <f>VLOOKUP(B36,'[1]LISTADO ATM'!$A$2:$B$822,2,0)</f>
        <v>ATM Estación Sigma Boca Chica</v>
      </c>
      <c r="D36" s="125" t="s">
        <v>2550</v>
      </c>
      <c r="E36" s="138">
        <v>3335907364</v>
      </c>
    </row>
    <row r="37" spans="1:5" ht="18" x14ac:dyDescent="0.25">
      <c r="A37" s="94" t="s">
        <v>1276</v>
      </c>
      <c r="B37" s="124">
        <v>747</v>
      </c>
      <c r="C37" s="148" t="str">
        <f>VLOOKUP(B37,'[1]LISTADO ATM'!$A$2:$B$822,2,0)</f>
        <v xml:space="preserve">ATM Club BR (Santiago) </v>
      </c>
      <c r="D37" s="125" t="s">
        <v>2550</v>
      </c>
      <c r="E37" s="126">
        <v>3335907366</v>
      </c>
    </row>
    <row r="38" spans="1:5" ht="18" x14ac:dyDescent="0.25">
      <c r="A38" s="94" t="s">
        <v>1276</v>
      </c>
      <c r="B38" s="124">
        <v>580</v>
      </c>
      <c r="C38" s="148" t="str">
        <f>VLOOKUP(B38,'[1]LISTADO ATM'!$A$2:$B$822,2,0)</f>
        <v xml:space="preserve">ATM Edificio Propagas </v>
      </c>
      <c r="D38" s="125" t="s">
        <v>2550</v>
      </c>
      <c r="E38" s="126">
        <v>3335907814</v>
      </c>
    </row>
    <row r="39" spans="1:5" ht="18" x14ac:dyDescent="0.25">
      <c r="A39" s="124" t="s">
        <v>1276</v>
      </c>
      <c r="B39" s="124">
        <v>350</v>
      </c>
      <c r="C39" s="124" t="s">
        <v>1473</v>
      </c>
      <c r="D39" s="125" t="s">
        <v>2550</v>
      </c>
      <c r="E39" s="128">
        <v>3335905816</v>
      </c>
    </row>
    <row r="40" spans="1:5" ht="18" x14ac:dyDescent="0.25">
      <c r="A40" s="124" t="s">
        <v>1276</v>
      </c>
      <c r="B40" s="124">
        <v>63</v>
      </c>
      <c r="C40" s="124" t="s">
        <v>1334</v>
      </c>
      <c r="D40" s="125" t="s">
        <v>2550</v>
      </c>
      <c r="E40" s="128">
        <v>3335907378</v>
      </c>
    </row>
    <row r="41" spans="1:5" ht="18" x14ac:dyDescent="0.25">
      <c r="A41" s="124" t="s">
        <v>1276</v>
      </c>
      <c r="B41" s="124">
        <v>157</v>
      </c>
      <c r="C41" s="124" t="s">
        <v>1388</v>
      </c>
      <c r="D41" s="125" t="s">
        <v>2550</v>
      </c>
      <c r="E41" s="128">
        <v>3335908207</v>
      </c>
    </row>
    <row r="42" spans="1:5" ht="18" x14ac:dyDescent="0.25">
      <c r="A42" s="124" t="s">
        <v>1276</v>
      </c>
      <c r="B42" s="124">
        <v>136</v>
      </c>
      <c r="C42" s="124" t="s">
        <v>2384</v>
      </c>
      <c r="D42" s="125" t="s">
        <v>2550</v>
      </c>
      <c r="E42" s="128">
        <v>3335908209</v>
      </c>
    </row>
    <row r="43" spans="1:5" ht="18" x14ac:dyDescent="0.25">
      <c r="A43" s="124" t="s">
        <v>1276</v>
      </c>
      <c r="B43" s="124">
        <v>151</v>
      </c>
      <c r="C43" s="124" t="s">
        <v>1384</v>
      </c>
      <c r="D43" s="125" t="s">
        <v>2550</v>
      </c>
      <c r="E43" s="128">
        <v>3335908344</v>
      </c>
    </row>
    <row r="44" spans="1:5" ht="18" x14ac:dyDescent="0.25">
      <c r="A44" s="124" t="s">
        <v>1276</v>
      </c>
      <c r="B44" s="124">
        <v>728</v>
      </c>
      <c r="C44" s="124" t="s">
        <v>1676</v>
      </c>
      <c r="D44" s="125" t="s">
        <v>2550</v>
      </c>
      <c r="E44" s="128">
        <v>3335908363</v>
      </c>
    </row>
    <row r="45" spans="1:5" ht="18" x14ac:dyDescent="0.25">
      <c r="A45" s="124" t="s">
        <v>1276</v>
      </c>
      <c r="B45" s="124">
        <v>144</v>
      </c>
      <c r="C45" s="124" t="s">
        <v>1381</v>
      </c>
      <c r="D45" s="125" t="s">
        <v>2550</v>
      </c>
      <c r="E45" s="128">
        <v>3335908546</v>
      </c>
    </row>
    <row r="46" spans="1:5" ht="18" x14ac:dyDescent="0.25">
      <c r="A46" s="94" t="s">
        <v>1274</v>
      </c>
      <c r="B46" s="124">
        <v>844</v>
      </c>
      <c r="C46" s="126" t="s">
        <v>1766</v>
      </c>
      <c r="D46" s="125" t="s">
        <v>2550</v>
      </c>
      <c r="E46" s="138">
        <v>3335904791</v>
      </c>
    </row>
    <row r="47" spans="1:5" ht="18" x14ac:dyDescent="0.25">
      <c r="A47" s="94" t="s">
        <v>1276</v>
      </c>
      <c r="B47" s="124">
        <v>888</v>
      </c>
      <c r="C47" s="126" t="s">
        <v>2267</v>
      </c>
      <c r="D47" s="125" t="s">
        <v>2550</v>
      </c>
      <c r="E47" s="126">
        <v>3335907967</v>
      </c>
    </row>
    <row r="48" spans="1:5" ht="18" x14ac:dyDescent="0.25">
      <c r="A48" s="94" t="s">
        <v>1275</v>
      </c>
      <c r="B48" s="124">
        <v>766</v>
      </c>
      <c r="C48" s="126" t="s">
        <v>1709</v>
      </c>
      <c r="D48" s="125" t="s">
        <v>2550</v>
      </c>
      <c r="E48" s="126">
        <v>3335908190</v>
      </c>
    </row>
    <row r="49" spans="1:5" ht="18" x14ac:dyDescent="0.25">
      <c r="A49" s="94" t="s">
        <v>1276</v>
      </c>
      <c r="B49" s="124">
        <v>752</v>
      </c>
      <c r="C49" s="126" t="s">
        <v>1697</v>
      </c>
      <c r="D49" s="125" t="s">
        <v>2550</v>
      </c>
      <c r="E49" s="126">
        <v>3335908520</v>
      </c>
    </row>
    <row r="50" spans="1:5" ht="18.75" thickBot="1" x14ac:dyDescent="0.3">
      <c r="A50" s="97" t="s">
        <v>2473</v>
      </c>
      <c r="B50" s="139">
        <f>COUNT(B9:B49)</f>
        <v>41</v>
      </c>
      <c r="C50" s="161"/>
      <c r="D50" s="162"/>
      <c r="E50" s="163"/>
    </row>
    <row r="51" spans="1:5" x14ac:dyDescent="0.25">
      <c r="B51" s="99"/>
      <c r="E51" s="99"/>
    </row>
    <row r="52" spans="1:5" ht="18" x14ac:dyDescent="0.25">
      <c r="A52" s="158" t="s">
        <v>2474</v>
      </c>
      <c r="B52" s="159"/>
      <c r="C52" s="159"/>
      <c r="D52" s="159"/>
      <c r="E52" s="160"/>
    </row>
    <row r="53" spans="1:5" ht="18" x14ac:dyDescent="0.25">
      <c r="A53" s="96" t="s">
        <v>15</v>
      </c>
      <c r="B53" s="96" t="s">
        <v>2416</v>
      </c>
      <c r="C53" s="96" t="s">
        <v>46</v>
      </c>
      <c r="D53" s="96" t="s">
        <v>2419</v>
      </c>
      <c r="E53" s="96" t="s">
        <v>2417</v>
      </c>
    </row>
    <row r="54" spans="1:5" ht="18" x14ac:dyDescent="0.25">
      <c r="A54" s="124" t="str">
        <f>VLOOKUP(B54,'[1]LISTADO ATM'!$A$2:$C$822,3,0)</f>
        <v>DISTRITO NACIONAL</v>
      </c>
      <c r="B54" s="124">
        <v>420</v>
      </c>
      <c r="C54" s="148" t="str">
        <f>VLOOKUP(B54,'[1]LISTADO ATM'!$A$2:$B$822,2,0)</f>
        <v xml:space="preserve">ATM DGII Av. Lincoln </v>
      </c>
      <c r="D54" s="125" t="s">
        <v>2544</v>
      </c>
      <c r="E54" s="126">
        <v>3335905004</v>
      </c>
    </row>
    <row r="55" spans="1:5" ht="18" x14ac:dyDescent="0.25">
      <c r="A55" s="124" t="str">
        <f>VLOOKUP(B55,'[1]LISTADO ATM'!$A$2:$C$822,3,0)</f>
        <v>SUR</v>
      </c>
      <c r="B55" s="124">
        <v>297</v>
      </c>
      <c r="C55" s="148" t="str">
        <f>VLOOKUP(B55,'[1]LISTADO ATM'!$A$2:$B$822,2,0)</f>
        <v xml:space="preserve">ATM S/M Cadena Ocoa </v>
      </c>
      <c r="D55" s="125" t="s">
        <v>2544</v>
      </c>
      <c r="E55" s="126">
        <v>3335907293</v>
      </c>
    </row>
    <row r="56" spans="1:5" ht="18" x14ac:dyDescent="0.25">
      <c r="A56" s="124" t="str">
        <f>VLOOKUP(B56,'[1]LISTADO ATM'!$A$2:$C$822,3,0)</f>
        <v>SUR</v>
      </c>
      <c r="B56" s="124">
        <v>764</v>
      </c>
      <c r="C56" s="148" t="str">
        <f>VLOOKUP(B56,'[1]LISTADO ATM'!$A$2:$B$822,2,0)</f>
        <v xml:space="preserve">ATM Oficina Elías Piña </v>
      </c>
      <c r="D56" s="125" t="s">
        <v>2544</v>
      </c>
      <c r="E56" s="126">
        <v>3335907332</v>
      </c>
    </row>
    <row r="57" spans="1:5" ht="18" x14ac:dyDescent="0.25">
      <c r="A57" s="94" t="str">
        <f>VLOOKUP(B57,'[1]LISTADO ATM'!$A$2:$C$822,3,0)</f>
        <v>DISTRITO NACIONAL</v>
      </c>
      <c r="B57" s="124">
        <v>576</v>
      </c>
      <c r="C57" s="126" t="str">
        <f>VLOOKUP(B57,'[1]LISTADO ATM'!$A$2:$B$822,2,0)</f>
        <v xml:space="preserve">ATM IDSS </v>
      </c>
      <c r="D57" s="125" t="s">
        <v>2544</v>
      </c>
      <c r="E57" s="126">
        <v>3335903643</v>
      </c>
    </row>
    <row r="58" spans="1:5" ht="18.75" thickBot="1" x14ac:dyDescent="0.3">
      <c r="A58" s="97" t="s">
        <v>2473</v>
      </c>
      <c r="B58" s="139">
        <f>COUNT(B54:B57)</f>
        <v>4</v>
      </c>
      <c r="C58" s="161"/>
      <c r="D58" s="162"/>
      <c r="E58" s="163"/>
    </row>
    <row r="59" spans="1:5" ht="15.75" thickBot="1" x14ac:dyDescent="0.3">
      <c r="B59" s="99"/>
      <c r="E59" s="99"/>
    </row>
    <row r="60" spans="1:5" ht="18.75" thickBot="1" x14ac:dyDescent="0.3">
      <c r="A60" s="164" t="s">
        <v>2475</v>
      </c>
      <c r="B60" s="165"/>
      <c r="C60" s="165"/>
      <c r="D60" s="165"/>
      <c r="E60" s="166"/>
    </row>
    <row r="61" spans="1:5" ht="18" x14ac:dyDescent="0.25">
      <c r="A61" s="96" t="s">
        <v>15</v>
      </c>
      <c r="B61" s="96" t="s">
        <v>2416</v>
      </c>
      <c r="C61" s="96" t="s">
        <v>46</v>
      </c>
      <c r="D61" s="96" t="s">
        <v>2419</v>
      </c>
      <c r="E61" s="96" t="s">
        <v>2417</v>
      </c>
    </row>
    <row r="62" spans="1:5" ht="18" x14ac:dyDescent="0.25">
      <c r="A62" s="124" t="str">
        <f>VLOOKUP(B62,'[1]LISTADO ATM'!$A$2:$C$822,3,0)</f>
        <v>DISTRITO NACIONAL</v>
      </c>
      <c r="B62" s="124">
        <v>593</v>
      </c>
      <c r="C62" s="124" t="str">
        <f>VLOOKUP(B62,'[1]LISTADO ATM'!$A$2:$B$822,2,0)</f>
        <v xml:space="preserve">ATM Ministerio Fuerzas Armadas II </v>
      </c>
      <c r="D62" s="127" t="s">
        <v>2437</v>
      </c>
      <c r="E62" s="128">
        <v>3335902252</v>
      </c>
    </row>
    <row r="63" spans="1:5" ht="18" x14ac:dyDescent="0.25">
      <c r="A63" s="124" t="str">
        <f>VLOOKUP(B63,'[1]LISTADO ATM'!$A$2:$C$822,3,0)</f>
        <v>ESTE</v>
      </c>
      <c r="B63" s="124">
        <v>429</v>
      </c>
      <c r="C63" s="124" t="str">
        <f>VLOOKUP(B63,'[1]LISTADO ATM'!$A$2:$B$822,2,0)</f>
        <v xml:space="preserve">ATM Oficina Jumbo La Romana </v>
      </c>
      <c r="D63" s="127" t="s">
        <v>2437</v>
      </c>
      <c r="E63" s="128">
        <v>3335904850</v>
      </c>
    </row>
    <row r="64" spans="1:5" ht="18" x14ac:dyDescent="0.25">
      <c r="A64" s="124" t="str">
        <f>VLOOKUP(B64,'[1]LISTADO ATM'!$A$2:$C$822,3,0)</f>
        <v>NORTE</v>
      </c>
      <c r="B64" s="124">
        <v>189</v>
      </c>
      <c r="C64" s="124" t="str">
        <f>VLOOKUP(B64,'[1]LISTADO ATM'!$A$2:$B$822,2,0)</f>
        <v xml:space="preserve">ATM Comando Regional Cibao Central P.N. </v>
      </c>
      <c r="D64" s="127" t="s">
        <v>2437</v>
      </c>
      <c r="E64" s="128">
        <v>3335908204</v>
      </c>
    </row>
    <row r="65" spans="1:5" ht="18" x14ac:dyDescent="0.25">
      <c r="A65" s="124" t="str">
        <f>VLOOKUP(B65,'[1]LISTADO ATM'!$A$2:$C$822,3,0)</f>
        <v>NORTE</v>
      </c>
      <c r="B65" s="124">
        <v>878</v>
      </c>
      <c r="C65" s="124" t="str">
        <f>VLOOKUP(B65,'[1]LISTADO ATM'!$A$2:$B$822,2,0)</f>
        <v>ATM UNP Cabral Y Baez</v>
      </c>
      <c r="D65" s="127" t="s">
        <v>2437</v>
      </c>
      <c r="E65" s="128">
        <v>3335908219</v>
      </c>
    </row>
    <row r="66" spans="1:5" ht="18.75" thickBot="1" x14ac:dyDescent="0.3">
      <c r="A66" s="116"/>
      <c r="B66" s="139">
        <f>COUNT(B62:B65)</f>
        <v>4</v>
      </c>
      <c r="C66" s="105"/>
      <c r="D66" s="105"/>
      <c r="E66" s="105"/>
    </row>
    <row r="67" spans="1:5" ht="15.75" thickBot="1" x14ac:dyDescent="0.3">
      <c r="B67" s="99"/>
      <c r="E67" s="99"/>
    </row>
    <row r="68" spans="1:5" ht="18.75" thickBot="1" x14ac:dyDescent="0.3">
      <c r="A68" s="164" t="s">
        <v>2535</v>
      </c>
      <c r="B68" s="165"/>
      <c r="C68" s="165"/>
      <c r="D68" s="165"/>
      <c r="E68" s="166"/>
    </row>
    <row r="69" spans="1:5" ht="18" x14ac:dyDescent="0.25">
      <c r="A69" s="96" t="s">
        <v>15</v>
      </c>
      <c r="B69" s="96" t="s">
        <v>2416</v>
      </c>
      <c r="C69" s="96" t="s">
        <v>46</v>
      </c>
      <c r="D69" s="96" t="s">
        <v>2419</v>
      </c>
      <c r="E69" s="96" t="s">
        <v>2417</v>
      </c>
    </row>
    <row r="70" spans="1:5" ht="18" x14ac:dyDescent="0.25">
      <c r="A70" s="94" t="str">
        <f>VLOOKUP(B70,'[1]LISTADO ATM'!$A$2:$C$822,3,0)</f>
        <v>DISTRITO NACIONAL</v>
      </c>
      <c r="B70" s="124">
        <v>577</v>
      </c>
      <c r="C70" s="126" t="str">
        <f>VLOOKUP(B70,'[1]LISTADO ATM'!$A$2:$B$822,2,0)</f>
        <v xml:space="preserve">ATM Olé Ave. Duarte </v>
      </c>
      <c r="D70" s="124" t="s">
        <v>2482</v>
      </c>
      <c r="E70" s="138">
        <v>3335903625</v>
      </c>
    </row>
    <row r="71" spans="1:5" ht="18" x14ac:dyDescent="0.25">
      <c r="A71" s="94" t="str">
        <f>VLOOKUP(B71,'[1]LISTADO ATM'!$A$2:$C$822,3,0)</f>
        <v>DISTRITO NACIONAL</v>
      </c>
      <c r="B71" s="124">
        <v>724</v>
      </c>
      <c r="C71" s="126" t="str">
        <f>VLOOKUP(B71,'[1]LISTADO ATM'!$A$2:$B$822,2,0)</f>
        <v xml:space="preserve">ATM El Huacal I </v>
      </c>
      <c r="D71" s="124" t="s">
        <v>2482</v>
      </c>
      <c r="E71" s="126">
        <v>3335907757</v>
      </c>
    </row>
    <row r="72" spans="1:5" ht="18" x14ac:dyDescent="0.25">
      <c r="A72" s="94" t="str">
        <f>VLOOKUP(B72,'[1]LISTADO ATM'!$A$2:$C$822,3,0)</f>
        <v>NORTE</v>
      </c>
      <c r="B72" s="124">
        <v>720</v>
      </c>
      <c r="C72" s="126" t="str">
        <f>VLOOKUP(B72,'[1]LISTADO ATM'!$A$2:$B$822,2,0)</f>
        <v xml:space="preserve">ATM OMSA (Santiago) </v>
      </c>
      <c r="D72" s="124" t="s">
        <v>2482</v>
      </c>
      <c r="E72" s="126">
        <v>3335907780</v>
      </c>
    </row>
    <row r="73" spans="1:5" ht="18" x14ac:dyDescent="0.25">
      <c r="A73" s="94" t="str">
        <f>VLOOKUP(B73,'[1]LISTADO ATM'!$A$2:$C$822,3,0)</f>
        <v>DISTRITO NACIONAL</v>
      </c>
      <c r="B73" s="124">
        <v>696</v>
      </c>
      <c r="C73" s="126" t="str">
        <f>VLOOKUP(B73,'[1]LISTADO ATM'!$A$2:$B$822,2,0)</f>
        <v>ATM Olé Jacobo Majluta</v>
      </c>
      <c r="D73" s="124" t="s">
        <v>2482</v>
      </c>
      <c r="E73" s="126">
        <v>3335908198</v>
      </c>
    </row>
    <row r="74" spans="1:5" ht="18" customHeight="1" x14ac:dyDescent="0.25">
      <c r="A74" s="94" t="str">
        <f>VLOOKUP(B74,'[1]LISTADO ATM'!$A$2:$C$822,3,0)</f>
        <v>ESTE</v>
      </c>
      <c r="B74" s="124">
        <v>480</v>
      </c>
      <c r="C74" s="126" t="str">
        <f>VLOOKUP(B74,'[1]LISTADO ATM'!$A$2:$B$822,2,0)</f>
        <v>ATM UNP Farmaconal Higuey</v>
      </c>
      <c r="D74" s="124" t="s">
        <v>2482</v>
      </c>
      <c r="E74" s="126" t="s">
        <v>2738</v>
      </c>
    </row>
    <row r="75" spans="1:5" ht="18.75" thickBot="1" x14ac:dyDescent="0.3">
      <c r="A75" s="116" t="s">
        <v>2473</v>
      </c>
      <c r="B75" s="139">
        <f>COUNT(B70:B74)</f>
        <v>5</v>
      </c>
      <c r="C75" s="105"/>
      <c r="D75" s="105"/>
      <c r="E75" s="105"/>
    </row>
    <row r="76" spans="1:5" ht="15.75" thickBot="1" x14ac:dyDescent="0.3">
      <c r="B76" s="99"/>
      <c r="E76" s="99"/>
    </row>
    <row r="77" spans="1:5" ht="18" x14ac:dyDescent="0.25">
      <c r="A77" s="169" t="s">
        <v>2476</v>
      </c>
      <c r="B77" s="170"/>
      <c r="C77" s="170"/>
      <c r="D77" s="170"/>
      <c r="E77" s="171"/>
    </row>
    <row r="78" spans="1:5" ht="18" x14ac:dyDescent="0.25">
      <c r="A78" s="96" t="s">
        <v>15</v>
      </c>
      <c r="B78" s="96" t="s">
        <v>2416</v>
      </c>
      <c r="C78" s="98" t="s">
        <v>46</v>
      </c>
      <c r="D78" s="129" t="s">
        <v>2419</v>
      </c>
      <c r="E78" s="129" t="s">
        <v>2417</v>
      </c>
    </row>
    <row r="79" spans="1:5" ht="18" x14ac:dyDescent="0.25">
      <c r="A79" s="94" t="str">
        <f>VLOOKUP(B79,'[1]LISTADO ATM'!$A$2:$C$822,3,0)</f>
        <v>DISTRITO NACIONAL</v>
      </c>
      <c r="B79" s="124">
        <v>378</v>
      </c>
      <c r="C79" s="126" t="str">
        <f>VLOOKUP(B79,'[1]LISTADO ATM'!$A$2:$B$822,2,0)</f>
        <v>ATM UNP Villa Flores</v>
      </c>
      <c r="D79" s="142" t="s">
        <v>2548</v>
      </c>
      <c r="E79" s="126">
        <v>3335906874</v>
      </c>
    </row>
    <row r="80" spans="1:5" ht="18" x14ac:dyDescent="0.25">
      <c r="A80" s="94" t="str">
        <f>VLOOKUP(B80,'[1]LISTADO ATM'!$A$2:$C$822,3,0)</f>
        <v>SUR</v>
      </c>
      <c r="B80" s="124">
        <v>880</v>
      </c>
      <c r="C80" s="126" t="str">
        <f>VLOOKUP(B80,'[1]LISTADO ATM'!$A$2:$B$822,2,0)</f>
        <v xml:space="preserve">ATM Autoservicio Barahona II </v>
      </c>
      <c r="D80" s="142" t="s">
        <v>2548</v>
      </c>
      <c r="E80" s="126">
        <v>3335907331</v>
      </c>
    </row>
    <row r="81" spans="1:5" ht="18" customHeight="1" x14ac:dyDescent="0.25">
      <c r="A81" s="94" t="str">
        <f>VLOOKUP(B81,'[1]LISTADO ATM'!$A$2:$C$822,3,0)</f>
        <v>NORTE</v>
      </c>
      <c r="B81" s="124">
        <v>388</v>
      </c>
      <c r="C81" s="126" t="str">
        <f>VLOOKUP(B81,'[1]LISTADO ATM'!$A$2:$B$822,2,0)</f>
        <v xml:space="preserve">ATM Multicentro La Sirena Puerto Plata </v>
      </c>
      <c r="D81" s="142" t="s">
        <v>2548</v>
      </c>
      <c r="E81" s="126">
        <v>3335908053</v>
      </c>
    </row>
    <row r="82" spans="1:5" ht="18.75" customHeight="1" x14ac:dyDescent="0.25">
      <c r="A82" s="94" t="str">
        <f>VLOOKUP(B82,'[1]LISTADO ATM'!$A$2:$C$822,3,0)</f>
        <v>DISTRITO NACIONAL</v>
      </c>
      <c r="B82" s="124">
        <v>160</v>
      </c>
      <c r="C82" s="126" t="str">
        <f>VLOOKUP(B82,'[1]LISTADO ATM'!$A$2:$B$822,2,0)</f>
        <v xml:space="preserve">ATM Oficina Herrera </v>
      </c>
      <c r="D82" s="142" t="s">
        <v>2548</v>
      </c>
      <c r="E82" s="126">
        <v>3335908649</v>
      </c>
    </row>
    <row r="83" spans="1:5" ht="18.75" thickBot="1" x14ac:dyDescent="0.3">
      <c r="A83" s="97" t="s">
        <v>2473</v>
      </c>
      <c r="B83" s="139">
        <f>COUNT(B79:B82)</f>
        <v>4</v>
      </c>
      <c r="C83" s="105"/>
      <c r="D83" s="130"/>
      <c r="E83" s="130"/>
    </row>
    <row r="84" spans="1:5" ht="15.75" thickBot="1" x14ac:dyDescent="0.3">
      <c r="B84" s="99"/>
      <c r="E84" s="99"/>
    </row>
    <row r="85" spans="1:5" ht="18.75" thickBot="1" x14ac:dyDescent="0.3">
      <c r="A85" s="172" t="s">
        <v>2477</v>
      </c>
      <c r="B85" s="173"/>
      <c r="C85" s="93" t="s">
        <v>2412</v>
      </c>
      <c r="D85" s="99"/>
      <c r="E85" s="99"/>
    </row>
    <row r="86" spans="1:5" ht="18.75" thickBot="1" x14ac:dyDescent="0.3">
      <c r="A86" s="174">
        <f>+B66+B75+B83</f>
        <v>13</v>
      </c>
      <c r="B86" s="175"/>
    </row>
    <row r="87" spans="1:5" ht="15.75" thickBot="1" x14ac:dyDescent="0.3">
      <c r="B87" s="99"/>
      <c r="E87" s="99"/>
    </row>
    <row r="88" spans="1:5" ht="18.75" thickBot="1" x14ac:dyDescent="0.3">
      <c r="A88" s="164" t="s">
        <v>2478</v>
      </c>
      <c r="B88" s="165"/>
      <c r="C88" s="165"/>
      <c r="D88" s="165"/>
      <c r="E88" s="166"/>
    </row>
    <row r="89" spans="1:5" ht="15.75" customHeight="1" x14ac:dyDescent="0.25">
      <c r="A89" s="100" t="s">
        <v>15</v>
      </c>
      <c r="B89" s="100" t="s">
        <v>2416</v>
      </c>
      <c r="C89" s="98" t="s">
        <v>46</v>
      </c>
      <c r="D89" s="167" t="s">
        <v>2419</v>
      </c>
      <c r="E89" s="168"/>
    </row>
    <row r="90" spans="1:5" ht="15.75" customHeight="1" x14ac:dyDescent="0.25">
      <c r="A90" s="141" t="str">
        <f>VLOOKUP(B90,'[1]LISTADO ATM'!$A$2:$C$822,3,0)</f>
        <v>NORTE</v>
      </c>
      <c r="B90" s="124">
        <v>964</v>
      </c>
      <c r="C90" s="124" t="str">
        <f>VLOOKUP(B90,'[1]LISTADO ATM'!$A$2:$B$822,2,0)</f>
        <v>ATM Hotel Sunscape (Norte)</v>
      </c>
      <c r="D90" s="184" t="s">
        <v>2551</v>
      </c>
      <c r="E90" s="185"/>
    </row>
    <row r="91" spans="1:5" ht="15.75" customHeight="1" x14ac:dyDescent="0.25">
      <c r="A91" s="141" t="str">
        <f>VLOOKUP(B91,'[1]LISTADO ATM'!$A$2:$C$822,3,0)</f>
        <v>DISTRITO NACIONAL</v>
      </c>
      <c r="B91" s="124">
        <v>725</v>
      </c>
      <c r="C91" s="124" t="str">
        <f>VLOOKUP(B91,'[1]LISTADO ATM'!$A$2:$B$822,2,0)</f>
        <v xml:space="preserve">ATM El Huacal II  </v>
      </c>
      <c r="D91" s="184" t="s">
        <v>2623</v>
      </c>
      <c r="E91" s="185"/>
    </row>
    <row r="92" spans="1:5" ht="15.75" customHeight="1" x14ac:dyDescent="0.25">
      <c r="A92" s="141" t="str">
        <f>VLOOKUP(B92,'[1]LISTADO ATM'!$A$2:$C$822,3,0)</f>
        <v>SUR</v>
      </c>
      <c r="B92" s="124">
        <v>825</v>
      </c>
      <c r="C92" s="124" t="str">
        <f>VLOOKUP(B92,'[1]LISTADO ATM'!$A$2:$B$822,2,0)</f>
        <v xml:space="preserve">ATM Estacion Eco Cibeles (Las Matas de Farfán) </v>
      </c>
      <c r="D92" s="184" t="s">
        <v>2623</v>
      </c>
      <c r="E92" s="185"/>
    </row>
    <row r="93" spans="1:5" ht="15.75" customHeight="1" x14ac:dyDescent="0.25">
      <c r="A93" s="141" t="str">
        <f>VLOOKUP(B93,'[1]LISTADO ATM'!$A$2:$C$822,3,0)</f>
        <v>DISTRITO NACIONAL</v>
      </c>
      <c r="B93" s="124">
        <v>578</v>
      </c>
      <c r="C93" s="124" t="str">
        <f>VLOOKUP(B93,'[1]LISTADO ATM'!$A$2:$B$822,2,0)</f>
        <v xml:space="preserve">ATM Procuraduría General de la República </v>
      </c>
      <c r="D93" s="184" t="s">
        <v>2551</v>
      </c>
      <c r="E93" s="185"/>
    </row>
    <row r="94" spans="1:5" ht="15.75" customHeight="1" x14ac:dyDescent="0.25">
      <c r="A94" s="141" t="str">
        <f>VLOOKUP(B94,'[1]LISTADO ATM'!$A$2:$C$822,3,0)</f>
        <v>SUR</v>
      </c>
      <c r="B94" s="124">
        <v>615</v>
      </c>
      <c r="C94" s="124" t="str">
        <f>VLOOKUP(B94,'[1]LISTADO ATM'!$A$2:$B$822,2,0)</f>
        <v xml:space="preserve">ATM Estación Sunix Cabral (Barahona) </v>
      </c>
      <c r="D94" s="184" t="s">
        <v>2551</v>
      </c>
      <c r="E94" s="185"/>
    </row>
    <row r="95" spans="1:5" ht="15.75" customHeight="1" x14ac:dyDescent="0.25">
      <c r="A95" s="141" t="str">
        <f>VLOOKUP(B95,'[1]LISTADO ATM'!$A$2:$C$822,3,0)</f>
        <v>DISTRITO NACIONAL</v>
      </c>
      <c r="B95" s="124">
        <v>672</v>
      </c>
      <c r="C95" s="124" t="str">
        <f>VLOOKUP(B95,'[1]LISTADO ATM'!$A$2:$B$822,2,0)</f>
        <v>ATM Destacamento Policía Nacional La Victoria</v>
      </c>
      <c r="D95" s="184" t="s">
        <v>2551</v>
      </c>
      <c r="E95" s="185"/>
    </row>
    <row r="96" spans="1:5" ht="15.75" customHeight="1" x14ac:dyDescent="0.25">
      <c r="A96" s="141" t="str">
        <f>VLOOKUP(B96,'[1]LISTADO ATM'!$A$2:$C$822,3,0)</f>
        <v>SUR</v>
      </c>
      <c r="B96" s="124">
        <v>873</v>
      </c>
      <c r="C96" s="124" t="str">
        <f>VLOOKUP(B96,'[1]LISTADO ATM'!$A$2:$B$822,2,0)</f>
        <v xml:space="preserve">ATM Centro de Caja San Cristóbal II </v>
      </c>
      <c r="D96" s="184" t="s">
        <v>2623</v>
      </c>
      <c r="E96" s="185"/>
    </row>
    <row r="97" spans="1:5" ht="15.75" customHeight="1" x14ac:dyDescent="0.25">
      <c r="A97" s="141" t="str">
        <f>VLOOKUP(B97,'[1]LISTADO ATM'!$A$2:$C$822,3,0)</f>
        <v>DISTRITO NACIONAL</v>
      </c>
      <c r="B97" s="124">
        <v>557</v>
      </c>
      <c r="C97" s="124" t="str">
        <f>VLOOKUP(B97,'[1]LISTADO ATM'!$A$2:$B$822,2,0)</f>
        <v xml:space="preserve">ATM Multicentro La Sirena Ave. Mella </v>
      </c>
      <c r="D97" s="184" t="s">
        <v>2623</v>
      </c>
      <c r="E97" s="185"/>
    </row>
    <row r="98" spans="1:5" ht="15.75" customHeight="1" x14ac:dyDescent="0.25">
      <c r="A98" s="141" t="str">
        <f>VLOOKUP(B98,'[1]LISTADO ATM'!$A$2:$C$822,3,0)</f>
        <v>NORTE</v>
      </c>
      <c r="B98" s="124">
        <v>632</v>
      </c>
      <c r="C98" s="124" t="str">
        <f>VLOOKUP(B98,'[1]LISTADO ATM'!$A$2:$B$822,2,0)</f>
        <v xml:space="preserve">ATM Autobanco Gurabo </v>
      </c>
      <c r="D98" s="184" t="s">
        <v>2551</v>
      </c>
      <c r="E98" s="185"/>
    </row>
    <row r="99" spans="1:5" ht="15.75" customHeight="1" x14ac:dyDescent="0.25">
      <c r="A99" s="141" t="str">
        <f>VLOOKUP(B99,'[1]LISTADO ATM'!$A$2:$C$822,3,0)</f>
        <v>SUR</v>
      </c>
      <c r="B99" s="124">
        <v>616</v>
      </c>
      <c r="C99" s="124" t="str">
        <f>VLOOKUP(B99,'[1]LISTADO ATM'!$A$2:$B$822,2,0)</f>
        <v xml:space="preserve">ATM 5ta. Brigada Barahona </v>
      </c>
      <c r="D99" s="184" t="s">
        <v>2551</v>
      </c>
      <c r="E99" s="185"/>
    </row>
    <row r="100" spans="1:5" ht="15.75" customHeight="1" x14ac:dyDescent="0.25">
      <c r="A100" s="141" t="str">
        <f>VLOOKUP(B100,'[1]LISTADO ATM'!$A$2:$C$822,3,0)</f>
        <v>NORTE</v>
      </c>
      <c r="B100" s="124">
        <v>664</v>
      </c>
      <c r="C100" s="124" t="str">
        <f>VLOOKUP(B100,'[1]LISTADO ATM'!$A$2:$B$822,2,0)</f>
        <v>ATM S/M Asfer (Constanza)</v>
      </c>
      <c r="D100" s="184" t="s">
        <v>2551</v>
      </c>
      <c r="E100" s="185"/>
    </row>
    <row r="101" spans="1:5" ht="15.75" customHeight="1" x14ac:dyDescent="0.25">
      <c r="A101" s="141" t="str">
        <f>VLOOKUP(B101,'[1]LISTADO ATM'!$A$2:$C$822,3,0)</f>
        <v>NORTE</v>
      </c>
      <c r="B101" s="124">
        <v>807</v>
      </c>
      <c r="C101" s="124" t="str">
        <f>VLOOKUP(B101,'[1]LISTADO ATM'!$A$2:$B$822,2,0)</f>
        <v xml:space="preserve">ATM S/M Morel (Mao) </v>
      </c>
      <c r="D101" s="184" t="s">
        <v>2551</v>
      </c>
      <c r="E101" s="185"/>
    </row>
    <row r="102" spans="1:5" ht="18" x14ac:dyDescent="0.25">
      <c r="A102" s="141" t="str">
        <f>VLOOKUP(B102,'[1]LISTADO ATM'!$A$2:$C$822,3,0)</f>
        <v>SUR</v>
      </c>
      <c r="B102" s="124">
        <v>750</v>
      </c>
      <c r="C102" s="124" t="str">
        <f>VLOOKUP(B102,'[1]LISTADO ATM'!$A$2:$B$822,2,0)</f>
        <v xml:space="preserve">ATM UNP Duvergé </v>
      </c>
      <c r="D102" s="184" t="s">
        <v>2551</v>
      </c>
      <c r="E102" s="185"/>
    </row>
    <row r="103" spans="1:5" ht="18" x14ac:dyDescent="0.25">
      <c r="A103" s="141" t="str">
        <f>VLOOKUP(B103,'[1]LISTADO ATM'!$A$2:$C$822,3,0)</f>
        <v>ESTE</v>
      </c>
      <c r="B103" s="124">
        <v>912</v>
      </c>
      <c r="C103" s="124" t="str">
        <f>VLOOKUP(B103,'[1]LISTADO ATM'!$A$2:$B$822,2,0)</f>
        <v xml:space="preserve">ATM Oficina San Pedro II </v>
      </c>
      <c r="D103" s="184" t="s">
        <v>2551</v>
      </c>
      <c r="E103" s="185"/>
    </row>
    <row r="104" spans="1:5" ht="18.75" customHeight="1" thickBot="1" x14ac:dyDescent="0.3">
      <c r="A104" s="116" t="s">
        <v>2473</v>
      </c>
      <c r="B104" s="139">
        <f>COUNT(B90:B103)</f>
        <v>14</v>
      </c>
      <c r="C104" s="107"/>
      <c r="D104" s="107"/>
      <c r="E104" s="108"/>
    </row>
  </sheetData>
  <mergeCells count="28">
    <mergeCell ref="D99:E99"/>
    <mergeCell ref="D100:E100"/>
    <mergeCell ref="D101:E101"/>
    <mergeCell ref="D102:E102"/>
    <mergeCell ref="D103:E103"/>
    <mergeCell ref="D94:E94"/>
    <mergeCell ref="D95:E95"/>
    <mergeCell ref="D96:E96"/>
    <mergeCell ref="D97:E97"/>
    <mergeCell ref="D98:E98"/>
    <mergeCell ref="F1:G1"/>
    <mergeCell ref="A1:E1"/>
    <mergeCell ref="A2:E2"/>
    <mergeCell ref="A7:E7"/>
    <mergeCell ref="C50:E50"/>
    <mergeCell ref="A52:E52"/>
    <mergeCell ref="C58:E58"/>
    <mergeCell ref="A60:E60"/>
    <mergeCell ref="A68:E68"/>
    <mergeCell ref="A77:E77"/>
    <mergeCell ref="A85:B85"/>
    <mergeCell ref="A86:B86"/>
    <mergeCell ref="A88:E88"/>
    <mergeCell ref="D89:E89"/>
    <mergeCell ref="D90:E90"/>
    <mergeCell ref="D91:E91"/>
    <mergeCell ref="D92:E92"/>
    <mergeCell ref="D93:E93"/>
  </mergeCells>
  <phoneticPr fontId="46" type="noConversion"/>
  <conditionalFormatting sqref="E28:E33 E15">
    <cfRule type="duplicateValues" dxfId="94" priority="25"/>
  </conditionalFormatting>
  <conditionalFormatting sqref="E64">
    <cfRule type="duplicateValues" dxfId="93" priority="24"/>
  </conditionalFormatting>
  <conditionalFormatting sqref="E82">
    <cfRule type="duplicateValues" dxfId="92" priority="26"/>
  </conditionalFormatting>
  <conditionalFormatting sqref="E97">
    <cfRule type="duplicateValues" dxfId="91" priority="22"/>
  </conditionalFormatting>
  <conditionalFormatting sqref="E97">
    <cfRule type="duplicateValues" dxfId="90" priority="23"/>
  </conditionalFormatting>
  <conditionalFormatting sqref="B100:B102">
    <cfRule type="duplicateValues" dxfId="89" priority="21"/>
  </conditionalFormatting>
  <conditionalFormatting sqref="B98:B99">
    <cfRule type="duplicateValues" dxfId="88" priority="20"/>
  </conditionalFormatting>
  <conditionalFormatting sqref="E98:E103">
    <cfRule type="duplicateValues" dxfId="87" priority="18"/>
  </conditionalFormatting>
  <conditionalFormatting sqref="E98:E103">
    <cfRule type="duplicateValues" dxfId="86" priority="19"/>
  </conditionalFormatting>
  <conditionalFormatting sqref="B104 B58:B72 B1:B56 B74:B80 B82:B96">
    <cfRule type="duplicateValues" dxfId="85" priority="27"/>
  </conditionalFormatting>
  <conditionalFormatting sqref="E104 E75:E80 E66:E70 E1:E14 E16:E18 E20:E27 E83:E96 E34:E37 E50:E56 E58:E63">
    <cfRule type="duplicateValues" dxfId="84" priority="28"/>
  </conditionalFormatting>
  <conditionalFormatting sqref="E104">
    <cfRule type="duplicateValues" dxfId="83" priority="29"/>
  </conditionalFormatting>
  <conditionalFormatting sqref="B97 B103">
    <cfRule type="duplicateValues" dxfId="82" priority="30"/>
  </conditionalFormatting>
  <conditionalFormatting sqref="E40">
    <cfRule type="duplicateValues" dxfId="81" priority="14"/>
  </conditionalFormatting>
  <conditionalFormatting sqref="B39:B45">
    <cfRule type="duplicateValues" dxfId="80" priority="15"/>
  </conditionalFormatting>
  <conditionalFormatting sqref="E39">
    <cfRule type="duplicateValues" dxfId="79" priority="16"/>
  </conditionalFormatting>
  <conditionalFormatting sqref="E39:E40">
    <cfRule type="duplicateValues" dxfId="78" priority="17"/>
  </conditionalFormatting>
  <conditionalFormatting sqref="E41:E44">
    <cfRule type="duplicateValues" dxfId="77" priority="13"/>
  </conditionalFormatting>
  <conditionalFormatting sqref="E45">
    <cfRule type="duplicateValues" dxfId="76" priority="12"/>
  </conditionalFormatting>
  <conditionalFormatting sqref="E65">
    <cfRule type="duplicateValues" dxfId="75" priority="31"/>
  </conditionalFormatting>
  <conditionalFormatting sqref="B46:B49">
    <cfRule type="duplicateValues" dxfId="74" priority="10"/>
  </conditionalFormatting>
  <conditionalFormatting sqref="E46">
    <cfRule type="duplicateValues" dxfId="73" priority="11"/>
  </conditionalFormatting>
  <conditionalFormatting sqref="E47">
    <cfRule type="duplicateValues" dxfId="72" priority="9"/>
  </conditionalFormatting>
  <conditionalFormatting sqref="E48">
    <cfRule type="duplicateValues" dxfId="71" priority="8"/>
  </conditionalFormatting>
  <conditionalFormatting sqref="E49">
    <cfRule type="duplicateValues" dxfId="70" priority="7"/>
  </conditionalFormatting>
  <conditionalFormatting sqref="E71:E72 E38 E19">
    <cfRule type="duplicateValues" dxfId="69" priority="32"/>
  </conditionalFormatting>
  <conditionalFormatting sqref="E74">
    <cfRule type="duplicateValues" dxfId="68" priority="33"/>
  </conditionalFormatting>
  <conditionalFormatting sqref="B57">
    <cfRule type="duplicateValues" dxfId="67" priority="5"/>
  </conditionalFormatting>
  <conditionalFormatting sqref="E57">
    <cfRule type="duplicateValues" dxfId="66" priority="6"/>
  </conditionalFormatting>
  <conditionalFormatting sqref="B73">
    <cfRule type="duplicateValues" dxfId="65" priority="3"/>
  </conditionalFormatting>
  <conditionalFormatting sqref="E73">
    <cfRule type="duplicateValues" dxfId="64" priority="4"/>
  </conditionalFormatting>
  <conditionalFormatting sqref="E81">
    <cfRule type="duplicateValues" dxfId="63" priority="1"/>
  </conditionalFormatting>
  <conditionalFormatting sqref="B81">
    <cfRule type="duplicateValues" dxfId="6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23.8324421296275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43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2021-06-02T23:21:49Z</dcterms:modified>
</cp:coreProperties>
</file>