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2\"/>
    </mc:Choice>
  </mc:AlternateContent>
  <bookViews>
    <workbookView xWindow="0" yWindow="0" windowWidth="14490" windowHeight="909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REPORTE!$A$4:$Q$79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1" i="1" l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11" i="1"/>
  <c r="A110" i="1"/>
  <c r="A109" i="1"/>
  <c r="A108" i="1"/>
  <c r="A107" i="1"/>
  <c r="F106" i="1" l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106" i="1"/>
  <c r="A105" i="1"/>
  <c r="A104" i="1"/>
  <c r="A103" i="1"/>
  <c r="A102" i="1"/>
  <c r="A101" i="1"/>
  <c r="A100" i="1"/>
  <c r="A99" i="1"/>
  <c r="A98" i="1"/>
  <c r="F38" i="1"/>
  <c r="G38" i="1"/>
  <c r="H38" i="1"/>
  <c r="I38" i="1"/>
  <c r="J38" i="1"/>
  <c r="K38" i="1"/>
  <c r="B164" i="16" l="1"/>
  <c r="B128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B79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B137" i="16"/>
  <c r="C136" i="16"/>
  <c r="A136" i="16"/>
  <c r="C135" i="16"/>
  <c r="A135" i="16"/>
  <c r="C134" i="16"/>
  <c r="A134" i="16"/>
  <c r="C133" i="16"/>
  <c r="A133" i="16"/>
  <c r="C132" i="16"/>
  <c r="A132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B111" i="16"/>
  <c r="A140" i="16" s="1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B87" i="16"/>
  <c r="C86" i="16"/>
  <c r="A86" i="16"/>
  <c r="C85" i="16"/>
  <c r="A85" i="16"/>
  <c r="C84" i="16"/>
  <c r="A84" i="16"/>
  <c r="C83" i="16"/>
  <c r="A83" i="16"/>
  <c r="C9" i="16"/>
  <c r="A9" i="16"/>
  <c r="F97" i="1" l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F21" i="1"/>
  <c r="G21" i="1"/>
  <c r="H21" i="1"/>
  <c r="I21" i="1"/>
  <c r="J21" i="1"/>
  <c r="K21" i="1"/>
  <c r="A21" i="1"/>
  <c r="F59" i="1" l="1"/>
  <c r="G59" i="1"/>
  <c r="H59" i="1"/>
  <c r="I59" i="1"/>
  <c r="J59" i="1"/>
  <c r="K59" i="1"/>
  <c r="A59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5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5" i="1"/>
  <c r="G35" i="1"/>
  <c r="H35" i="1"/>
  <c r="I35" i="1"/>
  <c r="J35" i="1"/>
  <c r="K35" i="1"/>
  <c r="A34" i="1" l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39" i="1"/>
  <c r="F39" i="1"/>
  <c r="G39" i="1"/>
  <c r="H39" i="1"/>
  <c r="I39" i="1"/>
  <c r="J39" i="1"/>
  <c r="K39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F23" i="1" l="1"/>
  <c r="G23" i="1"/>
  <c r="H23" i="1"/>
  <c r="I23" i="1"/>
  <c r="J23" i="1"/>
  <c r="K23" i="1"/>
  <c r="F22" i="1"/>
  <c r="G22" i="1"/>
  <c r="H22" i="1"/>
  <c r="I22" i="1"/>
  <c r="J22" i="1"/>
  <c r="K22" i="1"/>
  <c r="A23" i="1"/>
  <c r="A22" i="1"/>
  <c r="I2" i="16" l="1"/>
  <c r="I4" i="16" l="1"/>
  <c r="I5" i="16"/>
  <c r="I3" i="16"/>
  <c r="G7" i="16"/>
  <c r="F13" i="1" l="1"/>
  <c r="G13" i="1"/>
  <c r="H13" i="1"/>
  <c r="I13" i="1"/>
  <c r="J13" i="1"/>
  <c r="K13" i="1"/>
  <c r="F20" i="1"/>
  <c r="G20" i="1"/>
  <c r="H20" i="1"/>
  <c r="I20" i="1"/>
  <c r="J20" i="1"/>
  <c r="K20" i="1"/>
  <c r="A13" i="1"/>
  <c r="A20" i="1"/>
  <c r="A19" i="1" l="1"/>
  <c r="A18" i="1"/>
  <c r="F19" i="1"/>
  <c r="G19" i="1"/>
  <c r="H19" i="1"/>
  <c r="I19" i="1"/>
  <c r="J19" i="1"/>
  <c r="K19" i="1"/>
  <c r="F18" i="1"/>
  <c r="G18" i="1"/>
  <c r="H18" i="1"/>
  <c r="I18" i="1"/>
  <c r="J18" i="1"/>
  <c r="K18" i="1"/>
  <c r="A17" i="1" l="1"/>
  <c r="A16" i="1"/>
  <c r="A15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4" i="1" l="1"/>
  <c r="F14" i="1"/>
  <c r="G14" i="1"/>
  <c r="H14" i="1"/>
  <c r="I14" i="1"/>
  <c r="J14" i="1"/>
  <c r="K14" i="1"/>
  <c r="A12" i="1" l="1"/>
  <c r="A11" i="1"/>
  <c r="A10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 l="1"/>
  <c r="A5" i="1"/>
  <c r="F5" i="1"/>
  <c r="G5" i="1"/>
  <c r="H5" i="1"/>
  <c r="I5" i="1"/>
  <c r="J5" i="1"/>
  <c r="K5" i="1"/>
  <c r="D35" i="15" l="1"/>
  <c r="G3" i="16" l="1"/>
  <c r="G6" i="16"/>
  <c r="G5" i="16"/>
  <c r="G4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<sst xmlns="http://schemas.openxmlformats.org/spreadsheetml/2006/main" count="13768" uniqueCount="2663">
  <si>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</si>
  <si>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</si>
  <si>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</si>
  <si>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</si>
  <si>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</si>
  <si>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</si>
  <si>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</si>
  <si>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</si>
  <si>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</si>
  <si>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</si>
  <si>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</si>
  <si>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</si>
  <si>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</si>
  <si>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</si>
  <si>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</si>
  <si>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</si>
  <si>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</si>
  <si>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</si>
  <si>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</si>
  <si>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</si>
  <si>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</si>
  <si>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</si>
  <si>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</si>
  <si>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</si>
  <si>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</si>
  <si>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</si>
  <si>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</si>
  <si>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</si>
  <si>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</si>
  <si>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</si>
  <si>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</si>
  <si>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</si>
  <si>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</si>
  <si>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</si>
  <si>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</si>
  <si>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</si>
  <si>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</si>
  <si>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</si>
  <si>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</si>
  <si>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</si>
  <si>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</si>
  <si>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</si>
  <si>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</si>
  <si>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</si>
  <si>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</si>
  <si>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</si>
  <si>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</si>
  <si>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</si>
  <si>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</si>
  <si>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</si>
  <si>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</si>
  <si>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</si>
  <si>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</si>
  <si>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</si>
  <si>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</si>
  <si>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</si>
  <si>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</si>
  <si>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</si>
  <si>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</si>
  <si>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</si>
  <si>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</si>
  <si>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</si>
  <si>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</si>
  <si>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</si>
  <si>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</si>
  <si>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</si>
  <si>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</si>
  <si>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</si>
  <si>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</si>
  <si>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</si>
  <si>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</si>
  <si>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</si>
  <si>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</si>
  <si>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</si>
  <si>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</si>
  <si>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</si>
  <si>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</si>
  <si>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</si>
  <si>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</si>
  <si>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</si>
  <si>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</si>
  <si>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</si>
  <si>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</si>
  <si>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</si>
  <si>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</si>
  <si>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</si>
  <si>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</si>
  <si>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</si>
  <si>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</si>
  <si>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</si>
  <si>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</si>
  <si>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</si>
  <si>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</si>
  <si>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</si>
  <si>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</si>
  <si>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</si>
  <si>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</si>
  <si>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</si>
  <si>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</si>
  <si>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</si>
  <si>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</si>
  <si>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</si>
  <si>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</si>
  <si>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</si>
  <si>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</si>
  <si>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</si>
  <si>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</si>
  <si>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</si>
  <si>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</si>
  <si>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</si>
  <si>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</si>
  <si>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</si>
  <si>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</si>
  <si>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</si>
  <si>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</si>
  <si>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</si>
  <si>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</si>
  <si>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</si>
  <si>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</si>
  <si>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</si>
  <si>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</si>
  <si>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</si>
  <si>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</si>
  <si>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</si>
  <si>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</si>
  <si>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</si>
  <si>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</si>
  <si>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</si>
  <si>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</si>
  <si>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</si>
  <si>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</si>
  <si>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</si>
  <si>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</si>
  <si>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</si>
  <si>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</si>
  <si>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</si>
  <si>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</si>
  <si>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</si>
  <si>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</si>
  <si>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</si>
  <si>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</si>
  <si>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</si>
  <si>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</si>
  <si>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</si>
  <si>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</si>
  <si>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</si>
  <si>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</si>
  <si>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</si>
  <si>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</si>
  <si>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</si>
  <si>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</si>
  <si>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</si>
  <si>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</si>
  <si>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</si>
  <si>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</si>
  <si>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</si>
  <si>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</si>
  <si>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</si>
  <si>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</si>
  <si>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</si>
  <si>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</si>
  <si>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</si>
  <si>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</si>
  <si>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</si>
  <si>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</si>
  <si>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</si>
  <si>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</si>
  <si>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</si>
  <si>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</si>
  <si>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</si>
  <si>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</si>
  <si>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</si>
  <si>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</si>
  <si>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</si>
  <si>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</si>
  <si>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</si>
  <si>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</si>
  <si>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</si>
  <si>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</si>
  <si>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</si>
  <si>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</si>
  <si>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</si>
  <si>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</si>
  <si>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</si>
  <si>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</si>
  <si>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</si>
  <si>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</si>
  <si>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</si>
  <si>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</si>
  <si>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</si>
  <si>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</si>
  <si>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</si>
  <si>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</si>
  <si>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</si>
  <si>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</si>
  <si>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</si>
  <si>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</si>
  <si>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</si>
  <si>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</si>
  <si>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</si>
  <si>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</si>
  <si>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</si>
  <si>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</si>
  <si>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</si>
  <si>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</si>
  <si>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</si>
  <si>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</si>
  <si>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</si>
  <si>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</si>
  <si>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</si>
  <si>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</si>
  <si>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</si>
  <si>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</si>
  <si>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</si>
  <si>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</si>
  <si>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</si>
  <si>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</si>
  <si>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</si>
  <si>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</si>
  <si>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</si>
  <si>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</si>
  <si>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</si>
  <si>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</si>
  <si>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</si>
  <si>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</si>
  <si>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</si>
  <si>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</si>
  <si>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</si>
  <si>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</si>
  <si>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</si>
  <si>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</si>
  <si>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</si>
  <si>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</si>
  <si>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</si>
  <si>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</si>
  <si>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</si>
  <si>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</si>
  <si>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</si>
  <si>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</si>
  <si>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</si>
  <si>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</si>
  <si>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</si>
  <si>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</si>
  <si>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</si>
  <si>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</si>
  <si>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</si>
  <si>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</si>
  <si>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</si>
  <si>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</si>
  <si>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</si>
  <si>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</si>
  <si>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</si>
  <si>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</si>
  <si>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</si>
  <si>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</si>
  <si>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</si>
  <si>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</si>
  <si>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</si>
  <si>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</si>
  <si>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</si>
  <si>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</si>
  <si>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</si>
  <si>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</si>
  <si>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</si>
  <si>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</si>
  <si>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</si>
  <si>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</si>
  <si>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</si>
  <si>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</si>
  <si>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</si>
  <si>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</si>
  <si>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</si>
  <si>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</si>
  <si>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</si>
  <si>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</si>
  <si>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</si>
  <si>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</si>
  <si>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</si>
  <si>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</si>
  <si>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</si>
  <si>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</si>
  <si>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</si>
  <si>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</si>
  <si>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</si>
  <si>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</si>
  <si>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</si>
  <si>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</si>
  <si>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</si>
  <si>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</si>
  <si>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</si>
  <si>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</si>
  <si>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</si>
  <si>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</si>
  <si>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</si>
  <si>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</si>
  <si>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</si>
  <si>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</si>
  <si>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</si>
  <si>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</si>
  <si>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</si>
  <si>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</si>
  <si>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</si>
  <si>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</si>
  <si>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</si>
  <si>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</si>
  <si>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</si>
  <si>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</si>
  <si>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</si>
  <si>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</si>
  <si>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</si>
  <si>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</si>
  <si>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</si>
  <si>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</si>
  <si>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</si>
  <si>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</si>
  <si>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</si>
  <si>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</si>
  <si>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</si>
  <si>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</si>
  <si>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</si>
  <si>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</si>
  <si>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</si>
  <si>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</si>
  <si>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</si>
  <si>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</si>
  <si>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</si>
  <si>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</si>
  <si>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</si>
  <si>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</si>
  <si>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</si>
  <si>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</si>
  <si>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</si>
  <si>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</si>
  <si>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</si>
  <si>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</si>
  <si>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</si>
  <si>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</si>
  <si>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</si>
  <si>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</si>
  <si>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</si>
  <si>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</si>
  <si>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</si>
  <si>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</si>
  <si>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</si>
  <si>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</si>
  <si>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</si>
  <si>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</si>
  <si>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</si>
  <si>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</si>
  <si>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</si>
  <si>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</si>
  <si>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</si>
  <si>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</si>
  <si>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</si>
  <si>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</si>
  <si>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</si>
  <si>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</si>
  <si>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</si>
  <si>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</si>
  <si>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</si>
  <si>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</si>
  <si>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</si>
  <si>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</si>
  <si>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</si>
  <si>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</si>
  <si>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</si>
  <si>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</si>
  <si>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</si>
  <si>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</si>
  <si>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</si>
  <si>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</si>
  <si>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</si>
  <si>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</si>
  <si>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</si>
  <si>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</si>
  <si>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</si>
  <si>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</si>
  <si>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</si>
  <si>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</si>
  <si>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</si>
  <si>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</si>
  <si>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</si>
  <si>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</si>
  <si>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</si>
  <si>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</si>
  <si>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</si>
  <si>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</si>
  <si>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</si>
  <si>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</si>
  <si>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</si>
  <si>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</si>
  <si>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</si>
  <si>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</si>
  <si>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</si>
  <si>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</si>
  <si>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</si>
  <si>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</si>
  <si>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</si>
  <si>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</si>
  <si>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</si>
  <si>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</si>
  <si>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</si>
  <si>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</si>
  <si>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</si>
  <si>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</si>
  <si>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</si>
  <si>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</si>
  <si>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</si>
  <si>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</si>
  <si>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</si>
  <si>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</si>
  <si>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</si>
  <si>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</si>
  <si>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</si>
  <si>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</si>
  <si>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</si>
  <si>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</si>
  <si>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</si>
  <si>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</si>
  <si>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</si>
  <si>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</si>
  <si>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</si>
  <si>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</si>
  <si>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</si>
  <si>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</si>
  <si>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</si>
  <si>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</si>
  <si>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</si>
  <si>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</si>
  <si>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</si>
  <si>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</si>
  <si>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</si>
  <si>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</si>
  <si>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</si>
  <si>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</si>
  <si>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</si>
  <si>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</si>
  <si>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</si>
  <si>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</si>
  <si>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</si>
  <si>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</si>
  <si>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</si>
  <si>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</si>
  <si>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</si>
  <si>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</si>
  <si>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</si>
  <si>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</si>
  <si>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</si>
  <si>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</si>
  <si>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</si>
  <si>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</si>
  <si>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</si>
  <si>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</si>
  <si>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</si>
  <si>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</si>
  <si>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</si>
  <si>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</si>
  <si>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</si>
  <si>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</si>
  <si>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</si>
  <si>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</si>
  <si>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</si>
  <si>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</si>
  <si>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</si>
  <si>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</si>
  <si>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</si>
  <si>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</si>
  <si>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</si>
  <si>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</si>
  <si>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</si>
  <si>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</si>
  <si>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</si>
  <si>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</si>
  <si>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</si>
  <si>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</si>
  <si>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</si>
  <si>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</si>
  <si>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</si>
  <si>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</si>
  <si>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</si>
  <si>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</si>
  <si>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</si>
  <si>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</si>
  <si>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</si>
  <si>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</si>
  <si>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</si>
  <si>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</si>
  <si>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</si>
  <si>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</si>
  <si>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</si>
  <si>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</si>
  <si>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</si>
  <si>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</si>
  <si>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</si>
  <si>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</si>
  <si>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</si>
  <si>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</si>
  <si>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</si>
  <si>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</si>
  <si>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</si>
  <si>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</si>
  <si>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</si>
  <si>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</si>
  <si>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</si>
  <si>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</si>
  <si>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</si>
  <si>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</si>
  <si>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</si>
  <si>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</si>
  <si>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</si>
  <si>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</si>
  <si>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</si>
  <si>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</si>
  <si>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</si>
  <si>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</si>
  <si>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</si>
  <si>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</si>
  <si>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</si>
  <si>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</si>
  <si>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</si>
  <si>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</si>
  <si>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</si>
  <si>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</si>
  <si>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</si>
  <si>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</si>
  <si>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</si>
  <si>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</si>
  <si>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</si>
  <si>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</si>
  <si>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</si>
  <si>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</si>
  <si>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</si>
  <si>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</si>
  <si>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</si>
  <si>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</si>
  <si>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</si>
  <si>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</si>
  <si>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</si>
  <si>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</si>
  <si>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</si>
  <si>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</si>
  <si>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</si>
  <si>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</si>
  <si>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</si>
  <si>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</si>
  <si>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</si>
  <si>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</si>
  <si>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</si>
  <si>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</si>
  <si>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</si>
  <si>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</si>
  <si>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</si>
  <si>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</si>
  <si>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</si>
  <si>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</si>
  <si>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</si>
  <si>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</si>
  <si>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</si>
  <si>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</si>
  <si>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</si>
  <si>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</si>
  <si>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</si>
  <si>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</si>
  <si>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</si>
  <si>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</si>
  <si>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</si>
  <si>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</si>
  <si>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</si>
  <si>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</si>
  <si>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</si>
  <si>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</si>
  <si>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</si>
  <si>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</si>
  <si>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</si>
  <si>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</si>
  <si>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</si>
  <si>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</si>
  <si>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</si>
  <si>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</si>
  <si>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</si>
  <si>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</si>
  <si>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</si>
  <si>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</si>
  <si>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</si>
  <si>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</si>
  <si>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</si>
  <si>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</si>
  <si>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</si>
  <si>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</si>
  <si>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</si>
  <si>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</si>
  <si>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</si>
  <si>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</si>
  <si>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</si>
  <si>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</si>
  <si>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</si>
  <si>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</si>
  <si>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</si>
  <si>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</si>
  <si>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</si>
  <si>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</si>
  <si>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</si>
  <si>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</si>
  <si>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</si>
  <si>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</si>
  <si>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</si>
  <si>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</si>
  <si>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</si>
  <si>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</si>
  <si>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</si>
  <si>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</si>
  <si>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</si>
  <si>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</si>
  <si>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</si>
  <si>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</si>
  <si>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</si>
  <si>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</si>
  <si>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</si>
  <si>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</si>
  <si>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</si>
  <si>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</si>
  <si>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</si>
  <si>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</si>
  <si>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</si>
  <si>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</si>
  <si>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</si>
  <si>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</si>
  <si>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</si>
  <si>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</si>
  <si>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</si>
  <si>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</si>
  <si>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</si>
  <si>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</si>
  <si>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</si>
  <si>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</si>
  <si>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</si>
  <si>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</si>
  <si>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</si>
  <si>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</si>
  <si>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</si>
  <si>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</si>
  <si>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</si>
  <si>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</si>
  <si>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</si>
  <si>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</si>
  <si>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</si>
  <si>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</si>
  <si>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</si>
  <si>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</si>
  <si>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</si>
  <si>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</si>
  <si>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</si>
  <si>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</si>
  <si>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</si>
  <si>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</si>
  <si>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</si>
  <si>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</si>
  <si>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</si>
  <si>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</si>
  <si>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</si>
  <si>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</si>
  <si>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</si>
  <si>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</si>
  <si>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</si>
  <si>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</si>
  <si>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</si>
  <si>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</si>
  <si>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</si>
  <si>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</si>
  <si>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</si>
  <si>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</si>
  <si>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</si>
  <si>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</si>
  <si>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</si>
  <si>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</si>
  <si>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</si>
  <si>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</si>
  <si>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</si>
  <si>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</si>
  <si>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</si>
  <si>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</si>
  <si>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</si>
  <si>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</si>
  <si>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</si>
  <si>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</si>
  <si>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</si>
  <si>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</si>
  <si>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</si>
  <si>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</si>
  <si>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</si>
  <si>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</si>
  <si>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</si>
  <si>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</si>
  <si>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</si>
  <si>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</si>
  <si>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</si>
  <si>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</si>
  <si>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</si>
  <si>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</si>
  <si>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</si>
  <si>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</si>
  <si>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</si>
  <si>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</si>
  <si>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</si>
  <si>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</si>
  <si>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</si>
  <si>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</si>
  <si>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</si>
  <si>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</si>
  <si>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</si>
  <si>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</si>
  <si>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</si>
  <si>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</si>
  <si>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</si>
  <si>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</si>
  <si>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</si>
  <si>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</si>
  <si>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</si>
  <si>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</si>
  <si>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</si>
  <si>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</si>
  <si>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</si>
  <si>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</si>
  <si>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</si>
  <si>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</si>
  <si>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</si>
  <si>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</si>
  <si>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</si>
  <si>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</si>
  <si>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</si>
  <si>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</si>
  <si>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</si>
  <si>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</si>
  <si>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</si>
  <si>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</si>
  <si>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</si>
  <si>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</si>
  <si>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</si>
  <si>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</si>
  <si>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</si>
  <si>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</si>
  <si>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</si>
  <si>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</si>
  <si>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</si>
  <si>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</si>
  <si>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</si>
  <si>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</si>
  <si>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</si>
  <si>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</si>
  <si>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</si>
  <si>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</si>
  <si>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</si>
  <si>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</si>
  <si>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</si>
  <si>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</si>
  <si>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</si>
  <si>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</si>
  <si>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</si>
  <si>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</si>
  <si>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</si>
  <si>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</si>
  <si>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</si>
  <si>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</si>
  <si>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</si>
  <si>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</si>
  <si>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</si>
  <si>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</si>
  <si>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</si>
  <si>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</si>
  <si>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</si>
  <si>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</si>
  <si>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</si>
  <si>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</si>
  <si>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</si>
  <si>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</si>
  <si>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</si>
  <si>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</si>
  <si>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</si>
  <si>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</si>
  <si>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</si>
  <si>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</si>
  <si>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</si>
  <si>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</si>
  <si>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</si>
  <si>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</si>
  <si>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</si>
  <si>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</si>
  <si>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</si>
  <si>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</si>
  <si>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</si>
  <si>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</si>
  <si>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</si>
  <si>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</si>
  <si>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</si>
  <si>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</si>
  <si>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</si>
  <si>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</si>
  <si>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</si>
  <si>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</si>
  <si>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</si>
  <si>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</si>
  <si>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</si>
  <si>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</si>
  <si>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</si>
  <si>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</si>
  <si>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</si>
  <si>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</si>
  <si>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</si>
  <si>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</si>
  <si>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</si>
  <si>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</si>
  <si>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</si>
  <si>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</si>
  <si>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</si>
  <si>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</si>
  <si>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</si>
  <si>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</si>
  <si>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</si>
  <si>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</si>
  <si>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</si>
  <si>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</si>
  <si>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</si>
  <si>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</si>
  <si>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</si>
  <si>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</si>
  <si>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</si>
  <si>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</si>
  <si>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</si>
  <si>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</si>
  <si>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</si>
  <si>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</si>
  <si>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</si>
  <si>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</si>
  <si>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</si>
  <si>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</si>
  <si>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</si>
  <si>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</si>
  <si>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</si>
  <si>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</si>
  <si>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</si>
  <si>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</si>
  <si>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</si>
  <si>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</si>
  <si>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</si>
  <si>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</si>
  <si>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</si>
  <si>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</si>
  <si>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</si>
  <si>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</si>
  <si>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</si>
  <si>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</si>
  <si>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</si>
  <si>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</si>
  <si>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</si>
  <si>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</si>
  <si>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</si>
  <si>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</si>
  <si>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</si>
  <si>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</si>
  <si>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</si>
  <si>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</si>
  <si>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</si>
  <si>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</si>
  <si>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</si>
  <si>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</si>
  <si>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</si>
  <si>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</si>
  <si>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</si>
  <si>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</si>
  <si>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</si>
  <si>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</si>
  <si>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</si>
  <si>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</si>
  <si>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</si>
  <si>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</si>
  <si>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</si>
  <si>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</si>
  <si>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</si>
  <si>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</si>
  <si>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</si>
  <si>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</si>
  <si>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</si>
  <si>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</si>
  <si>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</si>
  <si>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</si>
  <si>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</si>
  <si>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</si>
  <si>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</si>
  <si>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</si>
  <si>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</si>
  <si>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</si>
  <si>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</si>
  <si>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</si>
  <si>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</si>
  <si>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</si>
  <si>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</si>
  <si>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</si>
  <si>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</si>
  <si>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</si>
  <si>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</si>
  <si>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</si>
  <si>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</si>
  <si>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</si>
  <si>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</si>
  <si>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</si>
  <si>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</si>
  <si>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</si>
  <si>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</si>
  <si>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</si>
  <si>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</si>
  <si>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</si>
  <si>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</si>
  <si>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</si>
  <si>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</si>
  <si>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</si>
  <si>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</si>
  <si>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</si>
  <si>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</si>
  <si>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</si>
  <si>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</si>
  <si>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</si>
  <si>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</si>
  <si>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</si>
  <si>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</si>
  <si>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</si>
  <si>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</si>
  <si>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</si>
  <si>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</si>
  <si>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</si>
  <si>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</si>
  <si>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</si>
  <si>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</si>
  <si>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</si>
  <si>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</si>
  <si>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</si>
  <si>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</si>
  <si>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</si>
  <si>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</si>
  <si>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</si>
  <si>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</si>
  <si>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</si>
  <si>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</si>
  <si>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</si>
  <si>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</si>
  <si>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</si>
  <si>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</si>
  <si>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</si>
  <si>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</si>
  <si>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</si>
  <si>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</si>
  <si>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</si>
  <si>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</si>
  <si>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</si>
  <si>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</si>
  <si>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</si>
  <si>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</si>
  <si>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</si>
  <si>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</si>
  <si>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</si>
  <si>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</si>
  <si>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</si>
  <si>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</si>
  <si>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</si>
  <si>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</si>
  <si>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</si>
  <si>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</si>
  <si>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</si>
  <si>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</si>
  <si>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</si>
  <si>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</si>
  <si>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</si>
  <si>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</si>
  <si>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</si>
  <si>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</si>
  <si>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</si>
  <si>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</si>
  <si>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</si>
  <si>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</si>
  <si>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</si>
  <si>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</si>
  <si>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</si>
  <si>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</si>
  <si>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</si>
  <si>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</si>
  <si>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</si>
  <si>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</si>
  <si>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</si>
  <si>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</si>
  <si>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</si>
  <si>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</si>
  <si>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</si>
  <si>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</si>
  <si>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</si>
  <si>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</si>
  <si>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</si>
  <si>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</si>
  <si>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</si>
  <si>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</si>
  <si>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</si>
  <si>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</si>
  <si>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</si>
  <si>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</si>
  <si>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</si>
  <si>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</si>
  <si>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</si>
  <si>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</si>
  <si>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</si>
  <si>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</si>
  <si>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</si>
  <si>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</si>
  <si>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</si>
  <si>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</si>
  <si>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</si>
  <si>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</si>
  <si>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</si>
  <si>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</si>
  <si>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</si>
  <si>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</si>
  <si>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</si>
  <si>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</si>
  <si>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</si>
  <si>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</si>
  <si>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</si>
  <si>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</si>
  <si>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</si>
  <si>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</si>
  <si>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</si>
  <si>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</si>
  <si>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</si>
  <si>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</si>
  <si>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</si>
  <si>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</si>
  <si>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</si>
  <si>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</si>
  <si>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</si>
  <si>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</si>
  <si>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</si>
  <si>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</si>
  <si>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</si>
  <si>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</si>
  <si>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</si>
  <si>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</si>
  <si>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</si>
  <si>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</si>
  <si>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</si>
  <si>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</si>
  <si>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</si>
  <si>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</si>
  <si>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</si>
  <si>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</si>
  <si>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</si>
  <si>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</si>
  <si>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</si>
  <si>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</si>
  <si>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</si>
  <si>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</si>
  <si>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</si>
  <si>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</si>
  <si>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</si>
  <si>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</si>
  <si>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</si>
  <si>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</si>
  <si>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</si>
  <si>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</si>
  <si>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</si>
  <si>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</si>
  <si>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</si>
  <si>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</si>
  <si>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</si>
  <si>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</si>
  <si>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</si>
  <si>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</si>
  <si>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</si>
  <si>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</si>
  <si>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</si>
  <si>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</si>
  <si>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</si>
  <si>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</si>
  <si>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</si>
  <si>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</si>
  <si>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</si>
  <si>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</si>
  <si>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</si>
  <si>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</si>
  <si>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</si>
  <si>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</si>
  <si>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</si>
  <si>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</si>
  <si>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</si>
  <si>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</si>
  <si>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</si>
  <si>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</si>
  <si>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</si>
  <si>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</si>
  <si>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</si>
  <si>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</si>
  <si>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</si>
  <si>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</si>
  <si>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</si>
  <si>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</si>
  <si>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</si>
  <si>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</si>
  <si>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</si>
  <si>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</si>
  <si>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</si>
  <si>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</si>
  <si>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</si>
  <si>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</si>
  <si>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</si>
  <si>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</si>
  <si>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</si>
  <si>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</si>
  <si>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</si>
  <si>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</si>
  <si>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</si>
  <si>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</si>
  <si>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</si>
  <si>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</si>
  <si>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</si>
  <si>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</si>
  <si>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</si>
  <si>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</si>
  <si>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</si>
  <si>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</si>
  <si>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</si>
  <si>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</si>
  <si>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</si>
  <si>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</si>
  <si>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</si>
  <si>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</si>
  <si>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</si>
  <si>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</si>
  <si>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</si>
  <si>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</si>
  <si>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</si>
  <si>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</si>
  <si>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</si>
  <si>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</si>
  <si>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</si>
  <si>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</si>
  <si>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</si>
  <si>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</si>
  <si>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</si>
  <si>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</si>
  <si>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</si>
  <si>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</si>
  <si>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</si>
  <si>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</si>
  <si>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</si>
  <si>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</si>
  <si>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</si>
  <si>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</si>
  <si>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</si>
  <si>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</si>
  <si>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</si>
  <si>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</si>
  <si>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</si>
  <si>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</si>
  <si>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</si>
  <si>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</si>
  <si>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</si>
  <si>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</si>
  <si>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</si>
  <si>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</si>
  <si>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</si>
  <si>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</si>
  <si>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</si>
  <si>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</si>
  <si>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</si>
  <si>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</si>
  <si>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</si>
  <si>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</si>
  <si>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</si>
  <si>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</si>
  <si>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</si>
  <si>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</si>
  <si>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</si>
  <si>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</si>
  <si>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</si>
  <si>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</si>
  <si>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</si>
  <si>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</si>
  <si>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</si>
  <si>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</si>
  <si>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</si>
  <si>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</si>
  <si>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</si>
  <si>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</si>
  <si>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</si>
  <si>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</si>
  <si>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</si>
  <si>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</si>
  <si>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</si>
  <si>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</si>
  <si>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</si>
  <si>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</si>
  <si>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</si>
  <si>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</si>
  <si>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</si>
  <si>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</si>
  <si>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</si>
  <si>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</si>
  <si>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</si>
  <si>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</si>
  <si>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</si>
  <si>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</si>
  <si>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</si>
  <si>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</si>
  <si>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</si>
  <si>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</si>
  <si>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</si>
  <si>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</si>
  <si>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</si>
  <si>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</si>
  <si>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</si>
  <si>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</si>
  <si>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</si>
  <si>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</si>
  <si>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</si>
  <si>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</si>
  <si>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</si>
  <si>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</si>
  <si>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</si>
  <si>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</si>
  <si>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</si>
  <si>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</si>
  <si>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</si>
  <si>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</si>
  <si>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</si>
  <si>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</si>
  <si>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</si>
  <si>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</si>
  <si>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</si>
  <si>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</si>
  <si>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</si>
  <si>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</si>
  <si>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</si>
  <si>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</si>
  <si>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</si>
  <si>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</si>
  <si>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</si>
  <si>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</si>
  <si>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</si>
  <si>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</si>
  <si>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</si>
  <si>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</si>
  <si>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</si>
  <si>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</si>
  <si>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</si>
  <si>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</si>
  <si>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</si>
  <si>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</si>
  <si>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</si>
  <si>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</si>
  <si>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</si>
  <si>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</si>
  <si>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</si>
  <si>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</si>
  <si>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</si>
  <si>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</si>
  <si>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</si>
  <si>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</si>
  <si>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</si>
  <si>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</si>
  <si>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</si>
  <si>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</si>
  <si>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</si>
  <si>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</si>
  <si>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</si>
  <si>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</si>
  <si>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</si>
  <si>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</si>
  <si>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</si>
  <si>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</si>
  <si>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</si>
  <si>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</si>
  <si>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</si>
  <si>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</si>
  <si>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</si>
  <si>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</si>
  <si>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</si>
  <si>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</si>
  <si>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</si>
  <si>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</si>
  <si>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</si>
  <si>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</si>
  <si>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</si>
  <si>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</si>
  <si>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</si>
  <si>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</si>
  <si>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</si>
  <si>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</si>
  <si>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</si>
  <si>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</si>
  <si>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</si>
  <si>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</si>
  <si>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</si>
  <si>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</si>
  <si>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</si>
  <si>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</si>
  <si>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</si>
  <si>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</si>
  <si>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</si>
  <si>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</si>
  <si>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</si>
  <si>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</si>
  <si>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</si>
  <si>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</si>
  <si>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</si>
  <si>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</si>
  <si>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</si>
  <si>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</si>
  <si>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</si>
  <si>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</si>
  <si>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</si>
  <si>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</si>
  <si>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</si>
  <si>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</si>
  <si>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</si>
  <si>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</si>
  <si>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</si>
  <si>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</si>
  <si>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</si>
  <si>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</si>
  <si>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</si>
  <si>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</si>
  <si>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</si>
  <si>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</si>
  <si>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</si>
  <si>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</si>
  <si>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</si>
  <si>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</si>
  <si>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</si>
  <si>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</si>
  <si>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</si>
  <si>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</si>
  <si>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</si>
  <si>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</si>
  <si>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</si>
  <si>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</si>
  <si>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</si>
  <si>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</si>
  <si>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</si>
  <si>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</si>
  <si>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</si>
  <si>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</si>
  <si>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</si>
  <si>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</si>
  <si>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</si>
  <si>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</si>
  <si>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</si>
  <si>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</si>
  <si>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</si>
  <si>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</si>
  <si>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</si>
  <si>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</si>
  <si>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</si>
  <si>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</si>
  <si>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</si>
  <si>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</si>
  <si>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</si>
  <si>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</si>
  <si>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</si>
  <si>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</si>
  <si>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</si>
  <si>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</si>
  <si>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</si>
  <si>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</si>
  <si>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</si>
  <si>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</si>
  <si>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</si>
  <si>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</si>
  <si>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</si>
  <si>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</si>
  <si>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</si>
  <si>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</si>
  <si>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</si>
  <si>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</si>
  <si>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</si>
  <si>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</si>
  <si>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</si>
  <si>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</si>
  <si>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</si>
  <si>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</si>
  <si>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</si>
  <si>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</si>
  <si>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</si>
  <si>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</si>
  <si>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</si>
  <si>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</si>
  <si>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</si>
  <si>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</si>
  <si>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</si>
  <si>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</si>
  <si>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</si>
  <si>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</si>
  <si>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</si>
  <si>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</si>
  <si>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</si>
  <si>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</si>
  <si>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</si>
  <si>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</si>
  <si>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</si>
  <si>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</si>
  <si>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</si>
  <si>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</si>
  <si>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</si>
  <si>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</si>
  <si>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</si>
  <si>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</si>
  <si>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</si>
  <si>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</si>
  <si>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</si>
  <si>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</si>
  <si>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</si>
  <si>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</si>
  <si>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</si>
  <si>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</si>
  <si>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</si>
  <si>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</si>
  <si>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</si>
  <si>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</si>
  <si>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</si>
  <si>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</si>
  <si>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</si>
  <si>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</si>
  <si>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</si>
  <si>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</si>
  <si>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</si>
  <si>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</si>
  <si>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</si>
  <si>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</si>
  <si>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</si>
  <si>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</si>
  <si>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</si>
  <si>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</si>
  <si>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</si>
  <si>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</si>
  <si>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</si>
  <si>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</si>
  <si>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</si>
  <si>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</si>
  <si>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</si>
  <si>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</si>
  <si>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</si>
  <si>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</si>
  <si>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</si>
  <si>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</si>
  <si>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</si>
  <si>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</si>
  <si>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</si>
  <si>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</si>
  <si>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</si>
  <si>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</si>
  <si>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</si>
  <si>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</si>
  <si>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</si>
  <si>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</si>
  <si>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</si>
  <si>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</si>
  <si>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</si>
  <si>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</si>
  <si>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</si>
  <si>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</si>
  <si>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</si>
  <si>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</si>
  <si>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</si>
  <si>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</si>
  <si>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</si>
  <si>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</si>
  <si>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</si>
  <si>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</si>
  <si>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</si>
  <si>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</si>
  <si>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</si>
  <si>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</si>
  <si>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</si>
  <si>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</si>
  <si>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</si>
  <si>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</si>
  <si>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</si>
  <si>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</si>
  <si>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</si>
  <si>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</si>
  <si>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</si>
  <si>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</si>
  <si>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</si>
  <si>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</si>
  <si>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</si>
  <si>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</si>
  <si>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</si>
  <si>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</si>
  <si>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</si>
  <si>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</si>
  <si>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</si>
  <si>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</si>
  <si>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</si>
  <si>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</si>
  <si>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</si>
  <si>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</si>
  <si>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</si>
  <si>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</si>
  <si>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</si>
  <si>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</si>
  <si>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</si>
  <si>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</si>
  <si>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</si>
  <si>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</si>
  <si>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</si>
  <si>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</si>
  <si>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</si>
  <si>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</si>
  <si>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</si>
  <si>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</si>
  <si>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</si>
  <si>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</si>
  <si>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</si>
  <si>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</si>
  <si>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</si>
  <si>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</si>
  <si>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</si>
  <si>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</si>
  <si>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</si>
  <si>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</si>
  <si>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</si>
  <si>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</si>
  <si>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</si>
  <si>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</si>
  <si>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</si>
  <si>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</si>
  <si>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</si>
  <si>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</si>
  <si>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</si>
  <si>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</si>
  <si>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</si>
  <si>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</si>
  <si>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</si>
  <si>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</si>
  <si>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</si>
  <si>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</si>
  <si>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</si>
  <si>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</si>
  <si>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</si>
  <si>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</si>
  <si>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</si>
  <si>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</si>
  <si>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</si>
  <si>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</si>
  <si>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</si>
  <si>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</si>
  <si>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</si>
  <si>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</si>
  <si>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</si>
  <si>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</si>
  <si>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</si>
  <si>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</si>
  <si>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</si>
  <si>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</si>
  <si>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</si>
  <si>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</si>
  <si>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</si>
  <si>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</si>
  <si>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</si>
  <si>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</si>
  <si>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</si>
  <si>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</si>
  <si>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</si>
  <si>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</si>
  <si>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</si>
  <si>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</si>
  <si>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</si>
  <si>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</si>
  <si>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</si>
  <si>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</si>
  <si>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</si>
  <si>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</si>
  <si>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</si>
  <si>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</si>
  <si>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</si>
  <si>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</si>
  <si>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</si>
  <si>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</si>
  <si>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</si>
  <si>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</si>
  <si>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</si>
  <si>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</si>
  <si>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</si>
  <si>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</si>
  <si>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</si>
  <si>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</si>
  <si>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</si>
  <si>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</si>
  <si>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</si>
  <si>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</si>
  <si>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</si>
  <si>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</si>
  <si>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</si>
  <si>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</si>
  <si>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</si>
  <si>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</si>
  <si>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</si>
  <si>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</si>
  <si>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</si>
  <si>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</si>
  <si>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</si>
  <si>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</si>
  <si>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</si>
  <si>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</si>
  <si>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</si>
  <si>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</si>
  <si>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</si>
  <si>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</si>
  <si>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</si>
  <si>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</si>
  <si>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</si>
  <si>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</si>
  <si>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</si>
  <si>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</si>
  <si>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</si>
  <si>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</si>
  <si>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</si>
  <si>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</si>
  <si>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</si>
  <si>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</si>
  <si>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</si>
  <si>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</si>
  <si>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</si>
  <si>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</si>
  <si>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</si>
  <si>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</si>
  <si>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</si>
  <si>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</si>
  <si>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</si>
  <si>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</si>
  <si>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</si>
  <si>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</si>
  <si>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</si>
  <si>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</si>
  <si>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</si>
  <si>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</si>
  <si>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</si>
  <si>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</si>
  <si>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</si>
  <si>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</si>
  <si>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</si>
  <si>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</si>
  <si>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</si>
  <si>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</si>
  <si>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</si>
  <si>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</si>
  <si>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</si>
  <si>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</si>
  <si>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</si>
  <si>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</si>
  <si>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</si>
  <si>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</si>
  <si>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</si>
  <si>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</si>
  <si>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</si>
  <si>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</si>
  <si>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</si>
  <si>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</si>
  <si>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</si>
  <si>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</si>
  <si>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</si>
  <si>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</si>
  <si>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</si>
  <si>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</si>
  <si>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</si>
  <si>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</si>
  <si>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</si>
  <si>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</si>
  <si>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</si>
  <si>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</si>
  <si>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</si>
  <si>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</si>
  <si>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</si>
  <si>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</si>
  <si>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</si>
  <si>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</si>
  <si>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</si>
  <si>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</si>
  <si>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</si>
  <si>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</si>
  <si>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</si>
  <si>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</si>
  <si>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</si>
  <si>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</si>
  <si>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</si>
  <si>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</si>
  <si>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</si>
  <si>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</si>
  <si>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</si>
  <si>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</si>
  <si>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</si>
  <si>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</si>
  <si>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</si>
  <si>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</si>
  <si>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</si>
  <si>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</si>
  <si>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</si>
  <si>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</si>
  <si>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</si>
  <si>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</si>
  <si>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</si>
  <si>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</si>
  <si>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</si>
  <si>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</si>
  <si>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</si>
  <si>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</si>
  <si>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</si>
  <si>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</si>
  <si>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</si>
  <si>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</si>
  <si>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</si>
  <si>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</si>
  <si>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</si>
  <si>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</si>
  <si>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</si>
  <si>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</si>
  <si>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</si>
  <si>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</si>
  <si>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</si>
  <si>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</si>
  <si>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</si>
  <si>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</si>
  <si>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</si>
  <si>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</si>
  <si>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</si>
  <si>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</si>
  <si>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</si>
  <si>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</si>
  <si>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</si>
  <si>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</si>
  <si>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</si>
  <si>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</si>
  <si>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</si>
  <si>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</si>
  <si>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</si>
  <si>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</si>
  <si>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</si>
  <si>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</si>
  <si>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</si>
  <si>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</si>
  <si>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</si>
  <si>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</si>
  <si>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</si>
  <si>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</si>
  <si>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</si>
  <si>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</si>
  <si>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</si>
  <si>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</si>
  <si>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</si>
  <si>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</si>
  <si>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</si>
  <si>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</si>
  <si>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</si>
  <si>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</si>
  <si>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</si>
  <si>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</si>
  <si>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</si>
  <si>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</si>
  <si>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</si>
  <si>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</si>
  <si>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</si>
  <si>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</si>
  <si>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</si>
  <si>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</si>
  <si>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</si>
  <si>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</si>
  <si>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</si>
  <si>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</si>
  <si>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</si>
  <si>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</si>
  <si>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</si>
  <si>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</si>
  <si>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</si>
  <si>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</si>
  <si>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</si>
  <si>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</si>
  <si>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</si>
  <si>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</si>
  <si>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</si>
  <si>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</si>
  <si>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</si>
  <si>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</si>
  <si>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</si>
  <si>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</si>
  <si>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</si>
  <si>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</si>
  <si>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</si>
  <si>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</si>
  <si>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</si>
  <si>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</si>
  <si>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</si>
  <si>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</si>
  <si>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</si>
  <si>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</si>
  <si>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</si>
  <si>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</si>
  <si>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</si>
  <si>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</si>
  <si>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</si>
  <si>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</si>
  <si>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</si>
  <si>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</si>
  <si>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</si>
  <si>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</si>
  <si>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</si>
  <si>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</si>
  <si>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</si>
  <si>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</si>
  <si>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</si>
  <si>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</si>
  <si>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</si>
  <si>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</si>
  <si>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</si>
  <si>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</si>
  <si>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</si>
  <si>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</si>
  <si>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</si>
  <si>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</si>
  <si>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</si>
  <si>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</si>
  <si>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</si>
  <si>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</si>
  <si>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</si>
  <si>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</si>
  <si>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</si>
  <si>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</si>
  <si>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</si>
  <si>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</si>
  <si>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</si>
  <si>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</si>
  <si>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</si>
  <si>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</si>
  <si>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</si>
  <si>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</si>
  <si>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</si>
  <si>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</si>
  <si>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</si>
  <si>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</si>
  <si>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</si>
  <si>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</si>
  <si>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</si>
  <si>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</si>
  <si>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</si>
  <si>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</si>
  <si>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</si>
  <si>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</si>
  <si>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</si>
  <si>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</si>
  <si>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</si>
  <si>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</si>
  <si>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</si>
  <si>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</si>
  <si>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</si>
  <si>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</si>
  <si>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</si>
  <si>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</si>
  <si>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</si>
  <si>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</si>
  <si>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</si>
  <si>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</si>
  <si>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</si>
  <si>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</si>
  <si>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</si>
  <si>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</si>
  <si>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</si>
  <si>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</si>
  <si>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</si>
  <si>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</si>
  <si>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</si>
  <si>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</si>
  <si>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</si>
  <si>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</si>
  <si>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</si>
  <si>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</si>
  <si>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</si>
  <si>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</si>
  <si>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</si>
  <si>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</si>
  <si>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</si>
  <si>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</si>
  <si>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</si>
  <si>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</si>
  <si>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</si>
  <si>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</si>
  <si>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</si>
  <si>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</si>
  <si>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</si>
  <si>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</si>
  <si>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</si>
  <si>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</si>
  <si>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</si>
  <si>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</si>
  <si>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</si>
  <si>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</si>
  <si>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</si>
  <si>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</si>
  <si>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</si>
  <si>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</si>
  <si>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</si>
  <si>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</si>
  <si>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</si>
  <si>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</si>
  <si>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</si>
  <si>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</si>
  <si>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</si>
  <si>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</si>
  <si>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</si>
  <si>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</si>
  <si>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</si>
  <si>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</si>
  <si>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</si>
  <si>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</si>
  <si>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</si>
  <si>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</si>
  <si>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</si>
  <si>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</si>
  <si>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</si>
  <si>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</si>
  <si>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</si>
  <si>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</si>
  <si>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</si>
  <si>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</si>
  <si>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</si>
  <si>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</si>
  <si>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</si>
  <si>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</si>
  <si>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</si>
  <si>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</si>
  <si>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</si>
  <si>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</si>
  <si>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</si>
  <si>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</si>
  <si>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</si>
  <si>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</si>
  <si>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</si>
  <si>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</si>
  <si>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</si>
  <si>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</si>
  <si>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</si>
  <si>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</si>
  <si>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</si>
  <si>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</si>
  <si>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</si>
  <si>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</si>
  <si>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</si>
  <si>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</si>
  <si>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</si>
  <si>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</si>
  <si>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</si>
  <si>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</si>
  <si>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</si>
  <si>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</si>
  <si>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</si>
  <si>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</si>
  <si>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</si>
  <si>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</si>
  <si>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</si>
  <si>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</si>
  <si>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</si>
  <si>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</si>
  <si>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</si>
  <si>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</si>
  <si>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</si>
  <si>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</si>
  <si>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</si>
  <si>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</si>
  <si>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</si>
  <si>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</si>
  <si>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</si>
  <si>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</si>
  <si>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</si>
  <si>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</si>
  <si>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</si>
  <si>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</si>
  <si>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</si>
  <si>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</si>
  <si>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</si>
  <si>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</si>
  <si>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</si>
  <si>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</si>
  <si>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</si>
  <si>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</si>
  <si>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</si>
  <si>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</si>
  <si>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</si>
  <si>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</si>
  <si>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</si>
  <si>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</si>
  <si>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</si>
  <si>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</si>
  <si>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</si>
  <si>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</si>
  <si>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</si>
  <si>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</si>
  <si>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</si>
  <si>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</si>
  <si>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</si>
  <si>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</si>
  <si>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</si>
  <si>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</si>
  <si>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</si>
  <si>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</si>
  <si>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</si>
  <si>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</si>
  <si>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</si>
  <si>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</si>
  <si>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</si>
  <si>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</si>
  <si>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</si>
  <si>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</si>
  <si>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</si>
  <si>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</si>
  <si>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</si>
  <si>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</si>
  <si>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</si>
  <si>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</si>
  <si>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</si>
  <si>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</si>
  <si>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</si>
  <si>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</si>
  <si>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</si>
  <si>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</si>
  <si>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</si>
  <si>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</si>
  <si>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</si>
  <si>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</si>
  <si>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</si>
  <si>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</si>
  <si>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</si>
  <si>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</si>
  <si>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</si>
  <si>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</si>
  <si>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</si>
  <si>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</si>
  <si>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</si>
  <si>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</si>
  <si>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</si>
  <si>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</si>
  <si>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</si>
  <si>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</si>
  <si>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</si>
  <si>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</si>
  <si>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</si>
  <si>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</si>
  <si>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</si>
  <si>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</si>
  <si>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</si>
  <si>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</si>
  <si>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</si>
  <si>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</si>
  <si>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</si>
  <si>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</si>
  <si>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</si>
  <si>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</si>
  <si>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</si>
  <si>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</si>
  <si>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</si>
  <si>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</si>
  <si>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</si>
  <si>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</si>
  <si>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</si>
  <si>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</si>
  <si>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</si>
  <si>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</si>
  <si>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</si>
  <si>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</si>
  <si>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</si>
  <si>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</si>
  <si>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</si>
  <si>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</si>
  <si>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</si>
  <si>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</si>
  <si>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</si>
  <si>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</si>
  <si>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</si>
  <si>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</si>
  <si>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</si>
  <si>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</si>
  <si>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</si>
  <si>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</si>
  <si>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</si>
  <si>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</si>
  <si>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</si>
  <si>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</si>
  <si>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</si>
  <si>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</si>
  <si>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</si>
  <si>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</si>
  <si>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</si>
  <si>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</si>
  <si>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</si>
  <si>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</si>
  <si>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</si>
  <si>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</si>
  <si>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</si>
  <si>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</si>
  <si>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</si>
  <si>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</si>
  <si>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</si>
  <si>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</si>
  <si>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</si>
  <si>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</si>
  <si>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</si>
  <si>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</si>
  <si>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</si>
  <si>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</si>
  <si>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</si>
  <si>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</si>
  <si>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</si>
  <si>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</si>
  <si>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</si>
  <si>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</si>
  <si>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</si>
  <si>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</si>
  <si>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</si>
  <si>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</si>
  <si>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</si>
  <si>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</si>
  <si>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</si>
  <si>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</si>
  <si>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</si>
  <si>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</si>
  <si>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</si>
  <si>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</si>
  <si>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</si>
  <si>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</si>
  <si>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</si>
  <si>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</si>
  <si>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</si>
  <si>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</si>
  <si>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</si>
  <si>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</si>
  <si>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</si>
  <si>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</si>
  <si>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</si>
  <si>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</si>
  <si>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</si>
  <si>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</si>
  <si>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</si>
  <si>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</si>
  <si>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</si>
  <si>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</si>
  <si>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</si>
  <si>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</si>
  <si>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</si>
  <si>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</si>
  <si>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</si>
  <si>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</si>
  <si>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</si>
  <si>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</si>
  <si>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</si>
  <si>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</si>
  <si>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</si>
  <si>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</si>
  <si>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</si>
  <si>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</si>
  <si>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</si>
  <si>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</si>
  <si>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</si>
  <si>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</si>
  <si>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</si>
  <si>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</si>
  <si>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</si>
  <si>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</si>
  <si>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</si>
  <si>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</si>
  <si>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</si>
  <si>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</si>
  <si>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</si>
  <si>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</si>
  <si>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</si>
  <si>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</si>
  <si>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</si>
  <si>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</si>
  <si>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</si>
  <si>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</si>
  <si>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</si>
  <si>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</si>
  <si>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</si>
  <si>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</si>
  <si>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</si>
  <si>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</si>
  <si>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</si>
  <si>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</si>
  <si>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</si>
  <si>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</si>
  <si>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</si>
  <si>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</si>
  <si>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</si>
  <si>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</si>
  <si>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</si>
  <si>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</si>
  <si>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</si>
  <si>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</si>
  <si>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</si>
  <si>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</si>
  <si>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</si>
  <si>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</si>
  <si>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</si>
  <si>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</si>
  <si>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</si>
  <si>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</si>
  <si>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</si>
  <si>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</si>
  <si>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</si>
  <si>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</si>
  <si>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</si>
  <si>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</si>
  <si>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</si>
  <si>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</si>
  <si>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</si>
  <si>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</si>
  <si>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</si>
  <si>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</si>
  <si>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</si>
  <si>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</si>
  <si>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</si>
  <si>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</si>
  <si>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</si>
  <si>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</si>
  <si>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</si>
  <si>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</si>
  <si>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</si>
  <si>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</si>
  <si>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</si>
  <si>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</si>
  <si>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</si>
  <si>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</si>
  <si>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</si>
  <si>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</si>
  <si>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</si>
  <si>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</si>
  <si>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</si>
  <si>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</si>
  <si>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</si>
  <si>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</si>
  <si>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</si>
  <si>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</si>
  <si>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</si>
  <si>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</si>
  <si>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</si>
  <si>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</si>
  <si>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</si>
  <si>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</si>
  <si>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</si>
  <si>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</si>
  <si>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</si>
  <si>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</si>
  <si>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</si>
  <si>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</si>
  <si>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</si>
  <si>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</si>
  <si>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</si>
  <si>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</si>
  <si>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</si>
  <si>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</si>
  <si>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</si>
  <si>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</si>
  <si>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</si>
  <si>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</si>
  <si>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</si>
  <si>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</si>
  <si>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</si>
  <si>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</si>
  <si>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</si>
  <si>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</si>
  <si>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</si>
  <si>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</si>
  <si>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</si>
  <si>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</si>
  <si>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</si>
  <si>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</si>
  <si>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</si>
  <si>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</si>
  <si>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</si>
  <si>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</si>
  <si>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</si>
  <si>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</si>
  <si>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</si>
  <si>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</si>
  <si>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</si>
  <si>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</si>
  <si>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</si>
  <si>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</si>
  <si>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</si>
  <si>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</si>
  <si>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</si>
  <si>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</si>
  <si>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</si>
  <si>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</si>
  <si>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</si>
  <si>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</si>
  <si>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</si>
  <si>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</si>
  <si>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</si>
  <si>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</si>
  <si>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</si>
  <si>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</si>
  <si>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</si>
  <si>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</si>
  <si>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</si>
  <si>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</si>
  <si>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</si>
  <si>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</si>
  <si>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</si>
  <si>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</si>
  <si>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</si>
  <si>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</si>
  <si>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</si>
  <si>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</si>
  <si>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</si>
  <si>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</si>
  <si>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</si>
  <si>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</si>
  <si>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</si>
  <si>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</si>
  <si>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</si>
  <si>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</si>
  <si>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</si>
  <si>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</si>
  <si>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</si>
  <si>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</si>
  <si>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</si>
  <si>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</si>
  <si>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</si>
  <si>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</si>
  <si>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</si>
  <si>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</si>
  <si>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</si>
  <si>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</si>
  <si>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</si>
  <si>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</si>
  <si>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</si>
  <si>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</si>
  <si>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</si>
  <si>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</si>
  <si>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</si>
  <si>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</si>
  <si>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</si>
  <si>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</si>
  <si>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</si>
  <si>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</si>
  <si>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</si>
  <si>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</si>
  <si>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</si>
  <si>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</si>
  <si>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</si>
  <si>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</si>
  <si>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</si>
  <si>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</si>
  <si>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</si>
  <si>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</si>
  <si>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</si>
  <si>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</si>
  <si>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</si>
  <si>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</si>
  <si>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</si>
  <si>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</si>
  <si>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</si>
  <si>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</si>
  <si>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</si>
  <si>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</si>
  <si>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</si>
  <si>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</si>
  <si>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</si>
  <si>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</si>
  <si>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</si>
  <si>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</si>
  <si>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</si>
  <si>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</si>
  <si>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</si>
  <si>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</si>
  <si>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</si>
  <si>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</si>
  <si>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</si>
  <si>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</si>
  <si>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</si>
  <si>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</si>
  <si>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</si>
  <si>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</si>
  <si>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</si>
  <si>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</si>
  <si>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</si>
  <si>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</si>
  <si>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</si>
  <si>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</si>
  <si>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</si>
  <si>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</si>
  <si>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</si>
  <si>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</si>
  <si>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</si>
  <si>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</si>
  <si>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</si>
  <si>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</si>
  <si>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</si>
  <si>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</si>
  <si>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</si>
  <si>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</si>
  <si>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</si>
  <si>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</si>
  <si>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</si>
  <si>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</si>
  <si>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</si>
  <si>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</si>
  <si>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</si>
  <si>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</si>
  <si>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</si>
  <si>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</si>
  <si>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</si>
  <si>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</si>
  <si>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</si>
  <si>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</si>
  <si>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</si>
  <si>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</si>
  <si>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</si>
  <si>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</si>
  <si>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</si>
  <si>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</si>
  <si>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</si>
  <si>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</si>
  <si>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</si>
  <si>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</si>
  <si>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</si>
  <si>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</si>
  <si>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</si>
  <si>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</si>
  <si>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</si>
  <si>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</si>
  <si>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</si>
  <si>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</si>
  <si>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</si>
  <si>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</si>
  <si>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</si>
  <si>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</si>
  <si>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</si>
  <si>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</si>
  <si>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</si>
  <si>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</si>
  <si>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</si>
  <si>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</si>
  <si>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</si>
  <si>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</si>
  <si>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</si>
  <si>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</si>
  <si>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</si>
  <si>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</si>
  <si>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</si>
  <si>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</si>
  <si>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</si>
  <si>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</si>
  <si>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</si>
  <si>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</si>
  <si>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</si>
  <si>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</si>
  <si>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</si>
  <si>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</si>
  <si>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</si>
  <si>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</si>
  <si>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</si>
  <si>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</si>
  <si>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</si>
  <si>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</si>
  <si>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</si>
  <si>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</si>
  <si>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</si>
  <si>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</si>
  <si>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</si>
  <si>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</si>
  <si>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</si>
  <si>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</si>
  <si>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</si>
  <si>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</si>
  <si>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</si>
  <si>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</si>
  <si>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</si>
  <si>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</si>
  <si>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</si>
  <si>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</si>
  <si>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</si>
  <si>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</si>
  <si>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</si>
  <si>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</si>
  <si>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</si>
  <si>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</si>
  <si>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</si>
  <si>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</si>
  <si>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</si>
  <si>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</si>
  <si>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</si>
  <si>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</si>
  <si>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</si>
  <si>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</si>
  <si>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</si>
  <si>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</si>
  <si>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</si>
  <si>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</si>
  <si>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</si>
  <si>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</si>
  <si>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</si>
  <si>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</si>
  <si>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</si>
  <si>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</si>
  <si>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</si>
  <si>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</si>
  <si>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</si>
  <si>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</si>
  <si>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</si>
  <si>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</si>
  <si>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</si>
  <si>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</si>
  <si>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</si>
  <si>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</si>
  <si>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</si>
  <si>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</si>
  <si>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</si>
  <si>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</si>
  <si>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</si>
  <si>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</si>
  <si>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</si>
  <si>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</si>
  <si>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</si>
  <si>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</si>
  <si>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</si>
  <si>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</si>
  <si>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</si>
  <si>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</si>
  <si>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</si>
  <si>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</si>
  <si>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</si>
  <si>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</si>
  <si>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</si>
  <si>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</si>
  <si>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</si>
  <si>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</si>
  <si>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</si>
  <si>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</si>
  <si>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</si>
  <si>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</si>
  <si>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</si>
  <si>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</si>
  <si>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</si>
  <si>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</si>
  <si>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</si>
  <si>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</si>
  <si>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</si>
  <si>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</si>
  <si>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</si>
  <si>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</si>
  <si>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</si>
  <si>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Morales Payano, Wilfredy Leandro</t>
  </si>
  <si>
    <t xml:space="preserve">Brioso Luciano, Cristino </t>
  </si>
  <si>
    <t>ReservaC Norte</t>
  </si>
  <si>
    <t>LECTOR</t>
  </si>
  <si>
    <t xml:space="preserve">Gonzalez Ceballos, Dionisio </t>
  </si>
  <si>
    <t>En Servicio</t>
  </si>
  <si>
    <t>Closed</t>
  </si>
  <si>
    <t>Reinicio Exitoso</t>
  </si>
  <si>
    <t>Carga Exitosa</t>
  </si>
  <si>
    <t>3335905525 </t>
  </si>
  <si>
    <t>3335905522 </t>
  </si>
  <si>
    <t>Moreta, Christian Aury</t>
  </si>
  <si>
    <t>3335905172</t>
  </si>
  <si>
    <t>Fuera de Servicio</t>
  </si>
  <si>
    <t>Reportados</t>
  </si>
  <si>
    <t>DATOS DEL REPORTE</t>
  </si>
  <si>
    <t>3335905606 </t>
  </si>
  <si>
    <t>Sin Efectivo Repotado</t>
  </si>
  <si>
    <t>Sin Efectivo Abastecido</t>
  </si>
  <si>
    <t>Gavetas Vacias Reportadas</t>
  </si>
  <si>
    <t>Gavetas Rechazo Solucionadas</t>
  </si>
  <si>
    <t>Observacion</t>
  </si>
  <si>
    <t>3335905628</t>
  </si>
  <si>
    <t>3335905622</t>
  </si>
  <si>
    <t>3335906134</t>
  </si>
  <si>
    <t>3335905900</t>
  </si>
  <si>
    <t>3335905816</t>
  </si>
  <si>
    <t>3335905655</t>
  </si>
  <si>
    <t>3335905641</t>
  </si>
  <si>
    <t>3335905639</t>
  </si>
  <si>
    <t>Hold</t>
  </si>
  <si>
    <t>INHIBIDO</t>
  </si>
  <si>
    <t>3335907315</t>
  </si>
  <si>
    <t>3335907314</t>
  </si>
  <si>
    <t>3335907309</t>
  </si>
  <si>
    <t>3335907305</t>
  </si>
  <si>
    <t>3335907304</t>
  </si>
  <si>
    <t>3335907303</t>
  </si>
  <si>
    <t>3335907301</t>
  </si>
  <si>
    <t>3335907299</t>
  </si>
  <si>
    <t>3335907296</t>
  </si>
  <si>
    <t>3335907294</t>
  </si>
  <si>
    <t>3335907293</t>
  </si>
  <si>
    <t>3335907292</t>
  </si>
  <si>
    <t>3335907289</t>
  </si>
  <si>
    <t>3335907287</t>
  </si>
  <si>
    <t>3335907279</t>
  </si>
  <si>
    <t>3335907277</t>
  </si>
  <si>
    <t>3335907272</t>
  </si>
  <si>
    <t>3335907268</t>
  </si>
  <si>
    <t>3335907258</t>
  </si>
  <si>
    <t>3335907255</t>
  </si>
  <si>
    <t>3335907252</t>
  </si>
  <si>
    <t>3335907239</t>
  </si>
  <si>
    <t>3335907235</t>
  </si>
  <si>
    <t>3335907219</t>
  </si>
  <si>
    <t>3335907167</t>
  </si>
  <si>
    <t>3335907160</t>
  </si>
  <si>
    <t>3335907154</t>
  </si>
  <si>
    <t>3335907147</t>
  </si>
  <si>
    <t>3335907125</t>
  </si>
  <si>
    <t>3335907114</t>
  </si>
  <si>
    <t>3335907100</t>
  </si>
  <si>
    <t>3335907051</t>
  </si>
  <si>
    <t>3335906969</t>
  </si>
  <si>
    <t>3335906959</t>
  </si>
  <si>
    <t>3335906957</t>
  </si>
  <si>
    <t>3335906932</t>
  </si>
  <si>
    <t>3335906874</t>
  </si>
  <si>
    <t>3335906862</t>
  </si>
  <si>
    <t>3335906771</t>
  </si>
  <si>
    <t>3335906763</t>
  </si>
  <si>
    <t>3335906669</t>
  </si>
  <si>
    <t>3335907248</t>
  </si>
  <si>
    <t>INHIBIDO - REINICIO</t>
  </si>
  <si>
    <t>Doñe Ramirez, Luis Manuel</t>
  </si>
  <si>
    <t>REINICIO EXITOSO</t>
  </si>
  <si>
    <t>2 Gavetas Vacías + 1 Fallando</t>
  </si>
  <si>
    <t>3335907357</t>
  </si>
  <si>
    <t>3335907356</t>
  </si>
  <si>
    <t>3335907354</t>
  </si>
  <si>
    <t>3335907353</t>
  </si>
  <si>
    <t>3335907352</t>
  </si>
  <si>
    <t>3335907351</t>
  </si>
  <si>
    <t>3335907350</t>
  </si>
  <si>
    <t>3335907349</t>
  </si>
  <si>
    <t>3335907347</t>
  </si>
  <si>
    <t>3335907345</t>
  </si>
  <si>
    <t>3335907344</t>
  </si>
  <si>
    <t>3335907343</t>
  </si>
  <si>
    <t>3335907342</t>
  </si>
  <si>
    <t>3335907333</t>
  </si>
  <si>
    <t>3335907332</t>
  </si>
  <si>
    <t>3335907331</t>
  </si>
  <si>
    <t>3335907321</t>
  </si>
  <si>
    <t>02 Junio de 2021</t>
  </si>
  <si>
    <t>3335907371</t>
  </si>
  <si>
    <t>3335907370</t>
  </si>
  <si>
    <t>3335907369</t>
  </si>
  <si>
    <t>3335907368</t>
  </si>
  <si>
    <t>3335907367</t>
  </si>
  <si>
    <t>3335907366</t>
  </si>
  <si>
    <t>3335907365</t>
  </si>
  <si>
    <t>3335907364</t>
  </si>
  <si>
    <t>3335907363</t>
  </si>
  <si>
    <t>3335907424</t>
  </si>
  <si>
    <t>3335907384</t>
  </si>
  <si>
    <t>3335907383</t>
  </si>
  <si>
    <t>3335907378</t>
  </si>
  <si>
    <t>3335907372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</si>
</sst>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5" fillId="5" borderId="68" xfId="0" applyFont="1" applyFill="1" applyBorder="1" applyAlignment="1">
      <alignment horizontal="center" vertical="center"/>
    </xf>
    <xf numFmtId="0" fontId="11" fillId="5" borderId="25" xfId="0" applyNumberFormat="1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6"/>
      <tableStyleElement type="headerRow" dxfId="255"/>
      <tableStyleElement type="totalRow" dxfId="254"/>
      <tableStyleElement type="firstColumn" dxfId="253"/>
      <tableStyleElement type="lastColumn" dxfId="252"/>
      <tableStyleElement type="firstRowStripe" dxfId="251"/>
      <tableStyleElement type="firstColumnStripe" dxfId="25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1"/>
  <sheetViews>
    <sheetView tabSelected="1" zoomScaleNormal="100" workbookViewId="0">
      <pane ySplit="4" topLeftCell="A47" activePane="bottomLeft" state="frozen"/>
      <selection pane="bottomLeft" activeCell="Q51" sqref="Q51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hidden="1" customWidth="1"/>
    <col min="7" max="7" width="62.42578125" style="45" hidden="1" customWidth="1"/>
    <col min="8" max="11" width="5.85546875" style="45" hidden="1" customWidth="1"/>
    <col min="12" max="12" width="51.85546875" style="45" hidden="1" customWidth="1"/>
    <col min="13" max="13" width="20.140625" style="87" customWidth="1"/>
    <col min="14" max="14" width="18.85546875" style="87" hidden="1" customWidth="1"/>
    <col min="15" max="15" width="42.5703125" style="87" hidden="1" customWidth="1"/>
    <col min="16" max="16" width="23.7109375" style="89" hidden="1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2648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31" t="str">
        <f>VLOOKUP(E5,'LISTADO ATM'!$A$2:$C$898,3,0)</f>
        <v>DISTRITO NACIONAL</v>
      </c>
      <c r="B5" s="124">
        <v>3335902252</v>
      </c>
      <c r="C5" s="133">
        <v>44344.435902777775</v>
      </c>
      <c r="D5" s="133" t="s">
        <v>2449</v>
      </c>
      <c r="E5" s="121">
        <v>593</v>
      </c>
      <c r="F5" s="131" t="str">
        <f>VLOOKUP(E5,VIP!$A$2:$O13488,2,0)</f>
        <v>DRBR242</v>
      </c>
      <c r="G5" s="131" t="str">
        <f>VLOOKUP(E5,'LISTADO ATM'!$A$2:$B$897,2,0)</f>
        <v xml:space="preserve">ATM Ministerio Fuerzas Armadas II </v>
      </c>
      <c r="H5" s="131" t="str">
        <f>VLOOKUP(E5,VIP!$A$2:$O18351,7,FALSE)</f>
        <v>Si</v>
      </c>
      <c r="I5" s="131" t="str">
        <f>VLOOKUP(E5,VIP!$A$2:$O10316,8,FALSE)</f>
        <v>Si</v>
      </c>
      <c r="J5" s="131" t="str">
        <f>VLOOKUP(E5,VIP!$A$2:$O10266,8,FALSE)</f>
        <v>Si</v>
      </c>
      <c r="K5" s="131" t="str">
        <f>VLOOKUP(E5,VIP!$A$2:$O13840,6,0)</f>
        <v>NO</v>
      </c>
      <c r="L5" s="122" t="s">
        <v>2418</v>
      </c>
      <c r="M5" s="132" t="s">
        <v>2446</v>
      </c>
      <c r="N5" s="145" t="s">
        <v>2559</v>
      </c>
      <c r="O5" s="131" t="s">
        <v>2454</v>
      </c>
      <c r="P5" s="131"/>
      <c r="Q5" s="140" t="s">
        <v>2418</v>
      </c>
    </row>
    <row r="6" spans="1:17" s="93" customFormat="1" ht="18" x14ac:dyDescent="0.25">
      <c r="A6" s="131" t="str">
        <f>VLOOKUP(E6,'LISTADO ATM'!$A$2:$C$898,3,0)</f>
        <v>DISTRITO NACIONAL</v>
      </c>
      <c r="B6" s="124">
        <v>3335902746</v>
      </c>
      <c r="C6" s="133">
        <v>44344.587141203701</v>
      </c>
      <c r="D6" s="133" t="s">
        <v>2180</v>
      </c>
      <c r="E6" s="121">
        <v>298</v>
      </c>
      <c r="F6" s="131" t="str">
        <f>VLOOKUP(E6,VIP!$A$2:$O13519,2,0)</f>
        <v>DRBR298</v>
      </c>
      <c r="G6" s="131" t="str">
        <f>VLOOKUP(E6,'LISTADO ATM'!$A$2:$B$897,2,0)</f>
        <v xml:space="preserve">ATM S/M Aprezio Engombe </v>
      </c>
      <c r="H6" s="131" t="str">
        <f>VLOOKUP(E6,VIP!$A$2:$O18382,7,FALSE)</f>
        <v>Si</v>
      </c>
      <c r="I6" s="131" t="str">
        <f>VLOOKUP(E6,VIP!$A$2:$O10347,8,FALSE)</f>
        <v>Si</v>
      </c>
      <c r="J6" s="131" t="str">
        <f>VLOOKUP(E6,VIP!$A$2:$O10297,8,FALSE)</f>
        <v>Si</v>
      </c>
      <c r="K6" s="131" t="str">
        <f>VLOOKUP(E6,VIP!$A$2:$O13871,6,0)</f>
        <v>NO</v>
      </c>
      <c r="L6" s="122" t="s">
        <v>2219</v>
      </c>
      <c r="M6" s="132" t="s">
        <v>2446</v>
      </c>
      <c r="N6" s="132" t="s">
        <v>2453</v>
      </c>
      <c r="O6" s="131" t="s">
        <v>2455</v>
      </c>
      <c r="P6" s="131"/>
      <c r="Q6" s="140" t="s">
        <v>2219</v>
      </c>
    </row>
    <row r="7" spans="1:17" s="93" customFormat="1" ht="18" x14ac:dyDescent="0.25">
      <c r="A7" s="131" t="str">
        <f>VLOOKUP(E7,'LISTADO ATM'!$A$2:$C$898,3,0)</f>
        <v>SUR</v>
      </c>
      <c r="B7" s="124">
        <v>3335903172</v>
      </c>
      <c r="C7" s="133">
        <v>44344.908819444441</v>
      </c>
      <c r="D7" s="133" t="s">
        <v>2180</v>
      </c>
      <c r="E7" s="121">
        <v>252</v>
      </c>
      <c r="F7" s="131" t="str">
        <f>VLOOKUP(E7,VIP!$A$2:$O13545,2,0)</f>
        <v>DRBR252</v>
      </c>
      <c r="G7" s="131" t="str">
        <f>VLOOKUP(E7,'LISTADO ATM'!$A$2:$B$897,2,0)</f>
        <v xml:space="preserve">ATM Banco Agrícola (Barahona) </v>
      </c>
      <c r="H7" s="131" t="str">
        <f>VLOOKUP(E7,VIP!$A$2:$O18408,7,FALSE)</f>
        <v>Si</v>
      </c>
      <c r="I7" s="131" t="str">
        <f>VLOOKUP(E7,VIP!$A$2:$O10373,8,FALSE)</f>
        <v>Si</v>
      </c>
      <c r="J7" s="131" t="str">
        <f>VLOOKUP(E7,VIP!$A$2:$O10323,8,FALSE)</f>
        <v>Si</v>
      </c>
      <c r="K7" s="131" t="str">
        <f>VLOOKUP(E7,VIP!$A$2:$O13897,6,0)</f>
        <v>NO</v>
      </c>
      <c r="L7" s="122" t="s">
        <v>2245</v>
      </c>
      <c r="M7" s="132" t="s">
        <v>2446</v>
      </c>
      <c r="N7" s="132" t="s">
        <v>2453</v>
      </c>
      <c r="O7" s="131" t="s">
        <v>2455</v>
      </c>
      <c r="P7" s="131"/>
      <c r="Q7" s="140" t="s">
        <v>2245</v>
      </c>
    </row>
    <row r="8" spans="1:17" s="93" customFormat="1" ht="18" x14ac:dyDescent="0.25">
      <c r="A8" s="131" t="str">
        <f>VLOOKUP(E8,'LISTADO ATM'!$A$2:$C$898,3,0)</f>
        <v>ESTE</v>
      </c>
      <c r="B8" s="124">
        <v>3335903553</v>
      </c>
      <c r="C8" s="133">
        <v>44346.365046296298</v>
      </c>
      <c r="D8" s="133" t="s">
        <v>2180</v>
      </c>
      <c r="E8" s="121">
        <v>289</v>
      </c>
      <c r="F8" s="131" t="str">
        <f>VLOOKUP(E8,VIP!$A$2:$O13598,2,0)</f>
        <v>DRBR910</v>
      </c>
      <c r="G8" s="131" t="str">
        <f>VLOOKUP(E8,'LISTADO ATM'!$A$2:$B$897,2,0)</f>
        <v>ATM Oficina Bávaro II</v>
      </c>
      <c r="H8" s="131" t="str">
        <f>VLOOKUP(E8,VIP!$A$2:$O18461,7,FALSE)</f>
        <v>Si</v>
      </c>
      <c r="I8" s="131" t="str">
        <f>VLOOKUP(E8,VIP!$A$2:$O10426,8,FALSE)</f>
        <v>Si</v>
      </c>
      <c r="J8" s="131" t="str">
        <f>VLOOKUP(E8,VIP!$A$2:$O10376,8,FALSE)</f>
        <v>Si</v>
      </c>
      <c r="K8" s="131" t="str">
        <f>VLOOKUP(E8,VIP!$A$2:$O13950,6,0)</f>
        <v>NO</v>
      </c>
      <c r="L8" s="122" t="s">
        <v>2219</v>
      </c>
      <c r="M8" s="132" t="s">
        <v>2446</v>
      </c>
      <c r="N8" s="132" t="s">
        <v>2453</v>
      </c>
      <c r="O8" s="131" t="s">
        <v>2455</v>
      </c>
      <c r="P8" s="131"/>
      <c r="Q8" s="140" t="s">
        <v>2219</v>
      </c>
    </row>
    <row r="9" spans="1:17" s="93" customFormat="1" ht="18" x14ac:dyDescent="0.25">
      <c r="A9" s="131" t="str">
        <f>VLOOKUP(E9,'LISTADO ATM'!$A$2:$C$898,3,0)</f>
        <v>SUR</v>
      </c>
      <c r="B9" s="124">
        <v>3335903589</v>
      </c>
      <c r="C9" s="133">
        <v>44346.486458333333</v>
      </c>
      <c r="D9" s="133" t="s">
        <v>2449</v>
      </c>
      <c r="E9" s="124">
        <v>733</v>
      </c>
      <c r="F9" s="131" t="str">
        <f>VLOOKUP(E9,VIP!$A$2:$O13607,2,0)</f>
        <v>DRBR484</v>
      </c>
      <c r="G9" s="131" t="str">
        <f>VLOOKUP(E9,'LISTADO ATM'!$A$2:$B$897,2,0)</f>
        <v xml:space="preserve">ATM Zona Franca Perdenales </v>
      </c>
      <c r="H9" s="131" t="str">
        <f>VLOOKUP(E9,VIP!$A$2:$O18470,7,FALSE)</f>
        <v>Si</v>
      </c>
      <c r="I9" s="131" t="str">
        <f>VLOOKUP(E9,VIP!$A$2:$O10435,8,FALSE)</f>
        <v>Si</v>
      </c>
      <c r="J9" s="131" t="str">
        <f>VLOOKUP(E9,VIP!$A$2:$O10385,8,FALSE)</f>
        <v>Si</v>
      </c>
      <c r="K9" s="131" t="str">
        <f>VLOOKUP(E9,VIP!$A$2:$O13959,6,0)</f>
        <v>NO</v>
      </c>
      <c r="L9" s="122" t="s">
        <v>2418</v>
      </c>
      <c r="M9" s="132" t="s">
        <v>2446</v>
      </c>
      <c r="N9" s="132" t="s">
        <v>2453</v>
      </c>
      <c r="O9" s="131" t="s">
        <v>2454</v>
      </c>
      <c r="P9" s="131"/>
      <c r="Q9" s="140" t="s">
        <v>2418</v>
      </c>
    </row>
    <row r="10" spans="1:17" s="93" customFormat="1" ht="18" x14ac:dyDescent="0.25">
      <c r="A10" s="131" t="str">
        <f>VLOOKUP(E10,'LISTADO ATM'!$A$2:$C$898,3,0)</f>
        <v>DISTRITO NACIONAL</v>
      </c>
      <c r="B10" s="124">
        <v>3335903625</v>
      </c>
      <c r="C10" s="133">
        <v>44346.699374999997</v>
      </c>
      <c r="D10" s="133" t="s">
        <v>2449</v>
      </c>
      <c r="E10" s="121">
        <v>577</v>
      </c>
      <c r="F10" s="131" t="str">
        <f>VLOOKUP(E10,VIP!$A$2:$O13616,2,0)</f>
        <v>DRBR173</v>
      </c>
      <c r="G10" s="131" t="str">
        <f>VLOOKUP(E10,'LISTADO ATM'!$A$2:$B$897,2,0)</f>
        <v xml:space="preserve">ATM Olé Ave. Duarte </v>
      </c>
      <c r="H10" s="131" t="str">
        <f>VLOOKUP(E10,VIP!$A$2:$O18479,7,FALSE)</f>
        <v>Si</v>
      </c>
      <c r="I10" s="131" t="str">
        <f>VLOOKUP(E10,VIP!$A$2:$O10444,8,FALSE)</f>
        <v>Si</v>
      </c>
      <c r="J10" s="131" t="str">
        <f>VLOOKUP(E10,VIP!$A$2:$O10394,8,FALSE)</f>
        <v>Si</v>
      </c>
      <c r="K10" s="131" t="str">
        <f>VLOOKUP(E10,VIP!$A$2:$O13968,6,0)</f>
        <v>SI</v>
      </c>
      <c r="L10" s="122" t="s">
        <v>2442</v>
      </c>
      <c r="M10" s="132" t="s">
        <v>2446</v>
      </c>
      <c r="N10" s="132" t="s">
        <v>2453</v>
      </c>
      <c r="O10" s="131" t="s">
        <v>2454</v>
      </c>
      <c r="P10" s="131"/>
      <c r="Q10" s="140" t="s">
        <v>2442</v>
      </c>
    </row>
    <row r="11" spans="1:17" s="93" customFormat="1" ht="18" x14ac:dyDescent="0.25">
      <c r="A11" s="131" t="str">
        <f>VLOOKUP(E11,'LISTADO ATM'!$A$2:$C$898,3,0)</f>
        <v>DISTRITO NACIONAL</v>
      </c>
      <c r="B11" s="124">
        <v>3335903638</v>
      </c>
      <c r="C11" s="133">
        <v>44346.772719907407</v>
      </c>
      <c r="D11" s="133" t="s">
        <v>2180</v>
      </c>
      <c r="E11" s="121">
        <v>672</v>
      </c>
      <c r="F11" s="131" t="str">
        <f>VLOOKUP(E11,VIP!$A$2:$O13609,2,0)</f>
        <v>DRBR672</v>
      </c>
      <c r="G11" s="131" t="str">
        <f>VLOOKUP(E11,'LISTADO ATM'!$A$2:$B$897,2,0)</f>
        <v>ATM Destacamento Policía Nacional La Victoria</v>
      </c>
      <c r="H11" s="131" t="str">
        <f>VLOOKUP(E11,VIP!$A$2:$O18472,7,FALSE)</f>
        <v>Si</v>
      </c>
      <c r="I11" s="131" t="str">
        <f>VLOOKUP(E11,VIP!$A$2:$O10437,8,FALSE)</f>
        <v>Si</v>
      </c>
      <c r="J11" s="131" t="str">
        <f>VLOOKUP(E11,VIP!$A$2:$O10387,8,FALSE)</f>
        <v>Si</v>
      </c>
      <c r="K11" s="131" t="str">
        <f>VLOOKUP(E11,VIP!$A$2:$O13961,6,0)</f>
        <v>SI</v>
      </c>
      <c r="L11" s="122" t="s">
        <v>2245</v>
      </c>
      <c r="M11" s="132" t="s">
        <v>2446</v>
      </c>
      <c r="N11" s="132" t="s">
        <v>2453</v>
      </c>
      <c r="O11" s="131" t="s">
        <v>2455</v>
      </c>
      <c r="P11" s="131"/>
      <c r="Q11" s="140" t="s">
        <v>2245</v>
      </c>
    </row>
    <row r="12" spans="1:17" s="93" customFormat="1" ht="18" x14ac:dyDescent="0.25">
      <c r="A12" s="131" t="str">
        <f>VLOOKUP(E12,'LISTADO ATM'!$A$2:$C$898,3,0)</f>
        <v>SUR</v>
      </c>
      <c r="B12" s="124">
        <v>3335903643</v>
      </c>
      <c r="C12" s="133">
        <v>44346.788275462961</v>
      </c>
      <c r="D12" s="133" t="s">
        <v>2470</v>
      </c>
      <c r="E12" s="121">
        <v>576</v>
      </c>
      <c r="F12" s="131" t="str">
        <f>VLOOKUP(E12,VIP!$A$2:$O13605,2,0)</f>
        <v>DRBR576</v>
      </c>
      <c r="G12" s="131" t="str">
        <f>VLOOKUP(E12,'LISTADO ATM'!$A$2:$B$897,2,0)</f>
        <v>ATM Nizao</v>
      </c>
      <c r="H12" s="131">
        <f>VLOOKUP(E12,VIP!$A$2:$O18468,7,FALSE)</f>
        <v>0</v>
      </c>
      <c r="I12" s="131">
        <f>VLOOKUP(E12,VIP!$A$2:$O10433,8,FALSE)</f>
        <v>0</v>
      </c>
      <c r="J12" s="131">
        <f>VLOOKUP(E12,VIP!$A$2:$O10383,8,FALSE)</f>
        <v>0</v>
      </c>
      <c r="K12" s="131">
        <f>VLOOKUP(E12,VIP!$A$2:$O13957,6,0)</f>
        <v>0</v>
      </c>
      <c r="L12" s="122" t="s">
        <v>2548</v>
      </c>
      <c r="M12" s="132" t="s">
        <v>2446</v>
      </c>
      <c r="N12" s="132" t="s">
        <v>2453</v>
      </c>
      <c r="O12" s="131" t="s">
        <v>2471</v>
      </c>
      <c r="P12" s="131"/>
      <c r="Q12" s="140" t="s">
        <v>2548</v>
      </c>
    </row>
    <row r="13" spans="1:17" s="93" customFormat="1" ht="18" x14ac:dyDescent="0.25">
      <c r="A13" s="131" t="str">
        <f>VLOOKUP(E13,'LISTADO ATM'!$A$2:$C$898,3,0)</f>
        <v>ESTE</v>
      </c>
      <c r="B13" s="124">
        <v>3335903656</v>
      </c>
      <c r="C13" s="133">
        <v>44346.856712962966</v>
      </c>
      <c r="D13" s="133" t="s">
        <v>2180</v>
      </c>
      <c r="E13" s="121">
        <v>519</v>
      </c>
      <c r="F13" s="131" t="str">
        <f>VLOOKUP(E13,VIP!$A$2:$O13634,2,0)</f>
        <v>DRBR519</v>
      </c>
      <c r="G13" s="131" t="str">
        <f>VLOOKUP(E13,'LISTADO ATM'!$A$2:$B$897,2,0)</f>
        <v xml:space="preserve">ATM Plaza Estrella (Bávaro) </v>
      </c>
      <c r="H13" s="131" t="str">
        <f>VLOOKUP(E13,VIP!$A$2:$O18497,7,FALSE)</f>
        <v>Si</v>
      </c>
      <c r="I13" s="131" t="str">
        <f>VLOOKUP(E13,VIP!$A$2:$O10462,8,FALSE)</f>
        <v>Si</v>
      </c>
      <c r="J13" s="131" t="str">
        <f>VLOOKUP(E13,VIP!$A$2:$O10412,8,FALSE)</f>
        <v>Si</v>
      </c>
      <c r="K13" s="131" t="str">
        <f>VLOOKUP(E13,VIP!$A$2:$O13986,6,0)</f>
        <v>NO</v>
      </c>
      <c r="L13" s="122" t="s">
        <v>2245</v>
      </c>
      <c r="M13" s="132" t="s">
        <v>2446</v>
      </c>
      <c r="N13" s="132" t="s">
        <v>2453</v>
      </c>
      <c r="O13" s="131" t="s">
        <v>2564</v>
      </c>
      <c r="P13" s="131"/>
      <c r="Q13" s="140" t="s">
        <v>2245</v>
      </c>
    </row>
    <row r="14" spans="1:17" s="93" customFormat="1" ht="18" x14ac:dyDescent="0.25">
      <c r="A14" s="131" t="str">
        <f>VLOOKUP(E14,'LISTADO ATM'!$A$2:$C$898,3,0)</f>
        <v>DISTRITO NACIONAL</v>
      </c>
      <c r="B14" s="124">
        <v>3335903708</v>
      </c>
      <c r="C14" s="133">
        <v>44347.320162037038</v>
      </c>
      <c r="D14" s="133" t="s">
        <v>2180</v>
      </c>
      <c r="E14" s="121">
        <v>149</v>
      </c>
      <c r="F14" s="131" t="str">
        <f>VLOOKUP(E14,VIP!$A$2:$O13599,2,0)</f>
        <v>DRBR149</v>
      </c>
      <c r="G14" s="131" t="str">
        <f>VLOOKUP(E14,'LISTADO ATM'!$A$2:$B$897,2,0)</f>
        <v>ATM Estación Metro Concepción</v>
      </c>
      <c r="H14" s="131" t="str">
        <f>VLOOKUP(E14,VIP!$A$2:$O18462,7,FALSE)</f>
        <v>N/A</v>
      </c>
      <c r="I14" s="131" t="str">
        <f>VLOOKUP(E14,VIP!$A$2:$O10427,8,FALSE)</f>
        <v>N/A</v>
      </c>
      <c r="J14" s="131" t="str">
        <f>VLOOKUP(E14,VIP!$A$2:$O10377,8,FALSE)</f>
        <v>N/A</v>
      </c>
      <c r="K14" s="131" t="str">
        <f>VLOOKUP(E14,VIP!$A$2:$O13951,6,0)</f>
        <v>N/A</v>
      </c>
      <c r="L14" s="122" t="s">
        <v>2466</v>
      </c>
      <c r="M14" s="132" t="s">
        <v>2446</v>
      </c>
      <c r="N14" s="132" t="s">
        <v>2453</v>
      </c>
      <c r="O14" s="131" t="s">
        <v>2455</v>
      </c>
      <c r="P14" s="131"/>
      <c r="Q14" s="140" t="s">
        <v>2466</v>
      </c>
    </row>
    <row r="15" spans="1:17" s="93" customFormat="1" ht="18" x14ac:dyDescent="0.25">
      <c r="A15" s="131" t="str">
        <f>VLOOKUP(E15,'LISTADO ATM'!$A$2:$C$898,3,0)</f>
        <v>SUR</v>
      </c>
      <c r="B15" s="124">
        <v>3335904697</v>
      </c>
      <c r="C15" s="133">
        <v>44347.496608796297</v>
      </c>
      <c r="D15" s="133" t="s">
        <v>2180</v>
      </c>
      <c r="E15" s="121">
        <v>356</v>
      </c>
      <c r="F15" s="131" t="str">
        <f>VLOOKUP(E15,VIP!$A$2:$O13623,2,0)</f>
        <v>DRBR356</v>
      </c>
      <c r="G15" s="131" t="str">
        <f>VLOOKUP(E15,'LISTADO ATM'!$A$2:$B$897,2,0)</f>
        <v xml:space="preserve">ATM Estación Sigma (San Cristóbal) </v>
      </c>
      <c r="H15" s="131" t="str">
        <f>VLOOKUP(E15,VIP!$A$2:$O18486,7,FALSE)</f>
        <v>Si</v>
      </c>
      <c r="I15" s="131" t="str">
        <f>VLOOKUP(E15,VIP!$A$2:$O10451,8,FALSE)</f>
        <v>Si</v>
      </c>
      <c r="J15" s="131" t="str">
        <f>VLOOKUP(E15,VIP!$A$2:$O10401,8,FALSE)</f>
        <v>Si</v>
      </c>
      <c r="K15" s="131" t="str">
        <f>VLOOKUP(E15,VIP!$A$2:$O13975,6,0)</f>
        <v>NO</v>
      </c>
      <c r="L15" s="122" t="s">
        <v>2219</v>
      </c>
      <c r="M15" s="132" t="s">
        <v>2446</v>
      </c>
      <c r="N15" s="132" t="s">
        <v>2453</v>
      </c>
      <c r="O15" s="131" t="s">
        <v>2455</v>
      </c>
      <c r="P15" s="131"/>
      <c r="Q15" s="140" t="s">
        <v>2219</v>
      </c>
    </row>
    <row r="16" spans="1:17" s="93" customFormat="1" ht="18" x14ac:dyDescent="0.25">
      <c r="A16" s="131" t="str">
        <f>VLOOKUP(E16,'LISTADO ATM'!$A$2:$C$898,3,0)</f>
        <v>ESTE</v>
      </c>
      <c r="B16" s="124">
        <v>3335904791</v>
      </c>
      <c r="C16" s="133">
        <v>44347.516122685185</v>
      </c>
      <c r="D16" s="133" t="s">
        <v>2449</v>
      </c>
      <c r="E16" s="121">
        <v>844</v>
      </c>
      <c r="F16" s="131" t="str">
        <f>VLOOKUP(E16,VIP!$A$2:$O13619,2,0)</f>
        <v>DRBR844</v>
      </c>
      <c r="G16" s="131" t="str">
        <f>VLOOKUP(E16,'LISTADO ATM'!$A$2:$B$897,2,0)</f>
        <v xml:space="preserve">ATM San Juan Shopping Center (Bávaro) </v>
      </c>
      <c r="H16" s="131" t="str">
        <f>VLOOKUP(E16,VIP!$A$2:$O18482,7,FALSE)</f>
        <v>Si</v>
      </c>
      <c r="I16" s="131" t="str">
        <f>VLOOKUP(E16,VIP!$A$2:$O10447,8,FALSE)</f>
        <v>Si</v>
      </c>
      <c r="J16" s="131" t="str">
        <f>VLOOKUP(E16,VIP!$A$2:$O10397,8,FALSE)</f>
        <v>Si</v>
      </c>
      <c r="K16" s="131" t="str">
        <f>VLOOKUP(E16,VIP!$A$2:$O13971,6,0)</f>
        <v>NO</v>
      </c>
      <c r="L16" s="122" t="s">
        <v>2442</v>
      </c>
      <c r="M16" s="132" t="s">
        <v>2446</v>
      </c>
      <c r="N16" s="132" t="s">
        <v>2453</v>
      </c>
      <c r="O16" s="131" t="s">
        <v>2454</v>
      </c>
      <c r="P16" s="131"/>
      <c r="Q16" s="140" t="s">
        <v>2442</v>
      </c>
    </row>
    <row r="17" spans="1:17" s="93" customFormat="1" ht="18" x14ac:dyDescent="0.25">
      <c r="A17" s="131" t="str">
        <f>VLOOKUP(E17,'LISTADO ATM'!$A$2:$C$898,3,0)</f>
        <v>ESTE</v>
      </c>
      <c r="B17" s="124">
        <v>3335904850</v>
      </c>
      <c r="C17" s="133">
        <v>44347.538680555554</v>
      </c>
      <c r="D17" s="133" t="s">
        <v>2449</v>
      </c>
      <c r="E17" s="121">
        <v>429</v>
      </c>
      <c r="F17" s="131" t="str">
        <f>VLOOKUP(E17,VIP!$A$2:$O13609,2,0)</f>
        <v>DRBR429</v>
      </c>
      <c r="G17" s="131" t="str">
        <f>VLOOKUP(E17,'LISTADO ATM'!$A$2:$B$897,2,0)</f>
        <v xml:space="preserve">ATM Oficina Jumbo La Romana </v>
      </c>
      <c r="H17" s="131" t="str">
        <f>VLOOKUP(E17,VIP!$A$2:$O18472,7,FALSE)</f>
        <v>Si</v>
      </c>
      <c r="I17" s="131" t="str">
        <f>VLOOKUP(E17,VIP!$A$2:$O10437,8,FALSE)</f>
        <v>Si</v>
      </c>
      <c r="J17" s="131" t="str">
        <f>VLOOKUP(E17,VIP!$A$2:$O10387,8,FALSE)</f>
        <v>Si</v>
      </c>
      <c r="K17" s="131" t="str">
        <f>VLOOKUP(E17,VIP!$A$2:$O13961,6,0)</f>
        <v>NO</v>
      </c>
      <c r="L17" s="122" t="s">
        <v>2418</v>
      </c>
      <c r="M17" s="132" t="s">
        <v>2446</v>
      </c>
      <c r="N17" s="132" t="s">
        <v>2453</v>
      </c>
      <c r="O17" s="131" t="s">
        <v>2454</v>
      </c>
      <c r="P17" s="131"/>
      <c r="Q17" s="140" t="s">
        <v>2418</v>
      </c>
    </row>
    <row r="18" spans="1:17" s="93" customFormat="1" ht="18" x14ac:dyDescent="0.25">
      <c r="A18" s="131" t="str">
        <f>VLOOKUP(E18,'LISTADO ATM'!$A$2:$C$898,3,0)</f>
        <v>SUR</v>
      </c>
      <c r="B18" s="124">
        <v>3335904997</v>
      </c>
      <c r="C18" s="133">
        <v>44347.589745370373</v>
      </c>
      <c r="D18" s="133" t="s">
        <v>2180</v>
      </c>
      <c r="E18" s="121">
        <v>45</v>
      </c>
      <c r="F18" s="131" t="str">
        <f>VLOOKUP(E18,VIP!$A$2:$O13608,2,0)</f>
        <v>DRBR045</v>
      </c>
      <c r="G18" s="131" t="str">
        <f>VLOOKUP(E18,'LISTADO ATM'!$A$2:$B$897,2,0)</f>
        <v xml:space="preserve">ATM Oficina Tamayo </v>
      </c>
      <c r="H18" s="131" t="str">
        <f>VLOOKUP(E18,VIP!$A$2:$O18471,7,FALSE)</f>
        <v>Si</v>
      </c>
      <c r="I18" s="131" t="str">
        <f>VLOOKUP(E18,VIP!$A$2:$O10436,8,FALSE)</f>
        <v>Si</v>
      </c>
      <c r="J18" s="131" t="str">
        <f>VLOOKUP(E18,VIP!$A$2:$O10386,8,FALSE)</f>
        <v>Si</v>
      </c>
      <c r="K18" s="131" t="str">
        <f>VLOOKUP(E18,VIP!$A$2:$O13960,6,0)</f>
        <v>SI</v>
      </c>
      <c r="L18" s="122" t="s">
        <v>2466</v>
      </c>
      <c r="M18" s="132" t="s">
        <v>2446</v>
      </c>
      <c r="N18" s="132" t="s">
        <v>2453</v>
      </c>
      <c r="O18" s="131" t="s">
        <v>2455</v>
      </c>
      <c r="P18" s="131"/>
      <c r="Q18" s="140" t="s">
        <v>2466</v>
      </c>
    </row>
    <row r="19" spans="1:17" s="93" customFormat="1" ht="18" x14ac:dyDescent="0.25">
      <c r="A19" s="131" t="str">
        <f>VLOOKUP(E19,'LISTADO ATM'!$A$2:$C$898,3,0)</f>
        <v>DISTRITO NACIONAL</v>
      </c>
      <c r="B19" s="124">
        <v>3335905004</v>
      </c>
      <c r="C19" s="133">
        <v>44347.590914351851</v>
      </c>
      <c r="D19" s="133" t="s">
        <v>2449</v>
      </c>
      <c r="E19" s="121">
        <v>420</v>
      </c>
      <c r="F19" s="131" t="str">
        <f>VLOOKUP(E19,VIP!$A$2:$O13607,2,0)</f>
        <v>DRBR420</v>
      </c>
      <c r="G19" s="131" t="str">
        <f>VLOOKUP(E19,'LISTADO ATM'!$A$2:$B$897,2,0)</f>
        <v xml:space="preserve">ATM DGII Av. Lincoln </v>
      </c>
      <c r="H19" s="131" t="str">
        <f>VLOOKUP(E19,VIP!$A$2:$O18470,7,FALSE)</f>
        <v>Si</v>
      </c>
      <c r="I19" s="131" t="str">
        <f>VLOOKUP(E19,VIP!$A$2:$O10435,8,FALSE)</f>
        <v>Si</v>
      </c>
      <c r="J19" s="131" t="str">
        <f>VLOOKUP(E19,VIP!$A$2:$O10385,8,FALSE)</f>
        <v>Si</v>
      </c>
      <c r="K19" s="131" t="str">
        <f>VLOOKUP(E19,VIP!$A$2:$O13959,6,0)</f>
        <v>NO</v>
      </c>
      <c r="L19" s="122" t="s">
        <v>2548</v>
      </c>
      <c r="M19" s="145" t="s">
        <v>2558</v>
      </c>
      <c r="N19" s="132" t="s">
        <v>2453</v>
      </c>
      <c r="O19" s="131" t="s">
        <v>2454</v>
      </c>
      <c r="P19" s="131"/>
      <c r="Q19" s="146">
        <v>44349.416701388887</v>
      </c>
    </row>
    <row r="20" spans="1:17" s="93" customFormat="1" ht="18" x14ac:dyDescent="0.25">
      <c r="A20" s="131" t="str">
        <f>VLOOKUP(E20,'LISTADO ATM'!$A$2:$C$898,3,0)</f>
        <v>DISTRITO NACIONAL</v>
      </c>
      <c r="B20" s="124" t="s">
        <v>2565</v>
      </c>
      <c r="C20" s="133">
        <v>44347.643807870372</v>
      </c>
      <c r="D20" s="133" t="s">
        <v>2470</v>
      </c>
      <c r="E20" s="121">
        <v>24</v>
      </c>
      <c r="F20" s="131" t="str">
        <f>VLOOKUP(E20,VIP!$A$2:$O13657,2,0)</f>
        <v>DRBR024</v>
      </c>
      <c r="G20" s="131" t="str">
        <f>VLOOKUP(E20,'LISTADO ATM'!$A$2:$B$897,2,0)</f>
        <v xml:space="preserve">ATM Oficina Eusebio Manzueta </v>
      </c>
      <c r="H20" s="131" t="str">
        <f>VLOOKUP(E20,VIP!$A$2:$O18520,7,FALSE)</f>
        <v>No</v>
      </c>
      <c r="I20" s="131" t="str">
        <f>VLOOKUP(E20,VIP!$A$2:$O10485,8,FALSE)</f>
        <v>No</v>
      </c>
      <c r="J20" s="131" t="str">
        <f>VLOOKUP(E20,VIP!$A$2:$O10435,8,FALSE)</f>
        <v>No</v>
      </c>
      <c r="K20" s="131" t="str">
        <f>VLOOKUP(E20,VIP!$A$2:$O14009,6,0)</f>
        <v>NO</v>
      </c>
      <c r="L20" s="122" t="s">
        <v>2418</v>
      </c>
      <c r="M20" s="145" t="s">
        <v>2558</v>
      </c>
      <c r="N20" s="132" t="s">
        <v>2453</v>
      </c>
      <c r="O20" s="131" t="s">
        <v>2557</v>
      </c>
      <c r="P20" s="131"/>
      <c r="Q20" s="146">
        <v>44349.419421296298</v>
      </c>
    </row>
    <row r="21" spans="1:17" s="93" customFormat="1" ht="18" x14ac:dyDescent="0.25">
      <c r="A21" s="131" t="str">
        <f>VLOOKUP(E21,'LISTADO ATM'!$A$2:$C$898,3,0)</f>
        <v>DISTRITO NACIONAL</v>
      </c>
      <c r="B21" s="124">
        <v>3335905175</v>
      </c>
      <c r="C21" s="133">
        <v>44347.645138888889</v>
      </c>
      <c r="D21" s="133" t="s">
        <v>2180</v>
      </c>
      <c r="E21" s="121">
        <v>525</v>
      </c>
      <c r="F21" s="131" t="str">
        <f>VLOOKUP(E21,VIP!$A$2:$O13693,2,0)</f>
        <v>DRBR525</v>
      </c>
      <c r="G21" s="131" t="str">
        <f>VLOOKUP(E21,'LISTADO ATM'!$A$2:$B$897,2,0)</f>
        <v>ATM S/M Bravo Las Americas</v>
      </c>
      <c r="H21" s="131" t="str">
        <f>VLOOKUP(E21,VIP!$A$2:$O18556,7,FALSE)</f>
        <v>Si</v>
      </c>
      <c r="I21" s="131" t="str">
        <f>VLOOKUP(E21,VIP!$A$2:$O10521,8,FALSE)</f>
        <v>Si</v>
      </c>
      <c r="J21" s="131" t="str">
        <f>VLOOKUP(E21,VIP!$A$2:$O10471,8,FALSE)</f>
        <v>Si</v>
      </c>
      <c r="K21" s="131" t="str">
        <f>VLOOKUP(E21,VIP!$A$2:$O14045,6,0)</f>
        <v>NO</v>
      </c>
      <c r="L21" s="122" t="s">
        <v>2219</v>
      </c>
      <c r="M21" s="132" t="s">
        <v>2446</v>
      </c>
      <c r="N21" s="132" t="s">
        <v>2583</v>
      </c>
      <c r="O21" s="131" t="s">
        <v>2455</v>
      </c>
      <c r="P21" s="131"/>
      <c r="Q21" s="140" t="s">
        <v>2219</v>
      </c>
    </row>
    <row r="22" spans="1:17" s="93" customFormat="1" ht="18" x14ac:dyDescent="0.25">
      <c r="A22" s="131" t="str">
        <f>VLOOKUP(E22,'LISTADO ATM'!$A$2:$C$898,3,0)</f>
        <v>ESTE</v>
      </c>
      <c r="B22" s="124" t="s">
        <v>2576</v>
      </c>
      <c r="C22" s="133">
        <v>44348.053379629629</v>
      </c>
      <c r="D22" s="133" t="s">
        <v>2180</v>
      </c>
      <c r="E22" s="121">
        <v>804</v>
      </c>
      <c r="F22" s="131" t="str">
        <f>VLOOKUP(E22,VIP!$A$2:$O13628,2,0)</f>
        <v>DRBR804</v>
      </c>
      <c r="G22" s="131" t="str">
        <f>VLOOKUP(E22,'LISTADO ATM'!$A$2:$B$897,2,0)</f>
        <v xml:space="preserve">ATM Hotel Be Live Punta Cana (Cabeza de Toro) </v>
      </c>
      <c r="H22" s="131" t="str">
        <f>VLOOKUP(E22,VIP!$A$2:$O18491,7,FALSE)</f>
        <v>Si</v>
      </c>
      <c r="I22" s="131" t="str">
        <f>VLOOKUP(E22,VIP!$A$2:$O10456,8,FALSE)</f>
        <v>Si</v>
      </c>
      <c r="J22" s="131" t="str">
        <f>VLOOKUP(E22,VIP!$A$2:$O10406,8,FALSE)</f>
        <v>Si</v>
      </c>
      <c r="K22" s="131" t="str">
        <f>VLOOKUP(E22,VIP!$A$2:$O13980,6,0)</f>
        <v>NO</v>
      </c>
      <c r="L22" s="122" t="s">
        <v>2245</v>
      </c>
      <c r="M22" s="145" t="s">
        <v>2558</v>
      </c>
      <c r="N22" s="145" t="s">
        <v>2559</v>
      </c>
      <c r="O22" s="131" t="s">
        <v>2455</v>
      </c>
      <c r="P22" s="131"/>
      <c r="Q22" s="146">
        <v>44349.33090277778</v>
      </c>
    </row>
    <row r="23" spans="1:17" s="93" customFormat="1" ht="18" x14ac:dyDescent="0.25">
      <c r="A23" s="131" t="str">
        <f>VLOOKUP(E23,'LISTADO ATM'!$A$2:$C$898,3,0)</f>
        <v>DISTRITO NACIONAL</v>
      </c>
      <c r="B23" s="124" t="s">
        <v>2575</v>
      </c>
      <c r="C23" s="133">
        <v>44348.24858796296</v>
      </c>
      <c r="D23" s="133" t="s">
        <v>2470</v>
      </c>
      <c r="E23" s="121">
        <v>911</v>
      </c>
      <c r="F23" s="131" t="str">
        <f>VLOOKUP(E23,VIP!$A$2:$O13622,2,0)</f>
        <v>DRBR911</v>
      </c>
      <c r="G23" s="131" t="str">
        <f>VLOOKUP(E23,'LISTADO ATM'!$A$2:$B$897,2,0)</f>
        <v xml:space="preserve">ATM Oficina Venezuela II </v>
      </c>
      <c r="H23" s="131" t="str">
        <f>VLOOKUP(E23,VIP!$A$2:$O18485,7,FALSE)</f>
        <v>Si</v>
      </c>
      <c r="I23" s="131" t="str">
        <f>VLOOKUP(E23,VIP!$A$2:$O10450,8,FALSE)</f>
        <v>Si</v>
      </c>
      <c r="J23" s="131" t="str">
        <f>VLOOKUP(E23,VIP!$A$2:$O10400,8,FALSE)</f>
        <v>Si</v>
      </c>
      <c r="K23" s="131" t="str">
        <f>VLOOKUP(E23,VIP!$A$2:$O13974,6,0)</f>
        <v>SI</v>
      </c>
      <c r="L23" s="122" t="s">
        <v>2442</v>
      </c>
      <c r="M23" s="145" t="s">
        <v>2558</v>
      </c>
      <c r="N23" s="132" t="s">
        <v>2453</v>
      </c>
      <c r="O23" s="131" t="s">
        <v>2471</v>
      </c>
      <c r="P23" s="131"/>
      <c r="Q23" s="146">
        <v>44349.424861111111</v>
      </c>
    </row>
    <row r="24" spans="1:17" s="93" customFormat="1" ht="18" x14ac:dyDescent="0.25">
      <c r="A24" s="131" t="str">
        <f>VLOOKUP(E24,'LISTADO ATM'!$A$2:$C$898,3,0)</f>
        <v>NORTE</v>
      </c>
      <c r="B24" s="124" t="s">
        <v>2582</v>
      </c>
      <c r="C24" s="133">
        <v>44348.30872685185</v>
      </c>
      <c r="D24" s="133" t="s">
        <v>2181</v>
      </c>
      <c r="E24" s="121">
        <v>737</v>
      </c>
      <c r="F24" s="131" t="str">
        <f>VLOOKUP(E24,VIP!$A$2:$O13635,2,0)</f>
        <v>DRBR281</v>
      </c>
      <c r="G24" s="131" t="str">
        <f>VLOOKUP(E24,'LISTADO ATM'!$A$2:$B$897,2,0)</f>
        <v xml:space="preserve">ATM UNP Cabarete (Puerto Plata) </v>
      </c>
      <c r="H24" s="131" t="str">
        <f>VLOOKUP(E24,VIP!$A$2:$O18498,7,FALSE)</f>
        <v>Si</v>
      </c>
      <c r="I24" s="131" t="str">
        <f>VLOOKUP(E24,VIP!$A$2:$O10463,8,FALSE)</f>
        <v>Si</v>
      </c>
      <c r="J24" s="131" t="str">
        <f>VLOOKUP(E24,VIP!$A$2:$O10413,8,FALSE)</f>
        <v>Si</v>
      </c>
      <c r="K24" s="131" t="str">
        <f>VLOOKUP(E24,VIP!$A$2:$O13987,6,0)</f>
        <v>NO</v>
      </c>
      <c r="L24" s="122" t="s">
        <v>2219</v>
      </c>
      <c r="M24" s="132" t="s">
        <v>2446</v>
      </c>
      <c r="N24" s="132" t="s">
        <v>2453</v>
      </c>
      <c r="O24" s="131" t="s">
        <v>2550</v>
      </c>
      <c r="P24" s="131"/>
      <c r="Q24" s="140" t="s">
        <v>2219</v>
      </c>
    </row>
    <row r="25" spans="1:17" s="93" customFormat="1" ht="18" x14ac:dyDescent="0.25">
      <c r="A25" s="131" t="str">
        <f>VLOOKUP(E25,'LISTADO ATM'!$A$2:$C$898,3,0)</f>
        <v>NORTE</v>
      </c>
      <c r="B25" s="124" t="s">
        <v>2581</v>
      </c>
      <c r="C25" s="133">
        <v>44348.309363425928</v>
      </c>
      <c r="D25" s="133" t="s">
        <v>2555</v>
      </c>
      <c r="E25" s="121">
        <v>805</v>
      </c>
      <c r="F25" s="131" t="str">
        <f>VLOOKUP(E25,VIP!$A$2:$O13634,2,0)</f>
        <v>DRBR805</v>
      </c>
      <c r="G25" s="131" t="str">
        <f>VLOOKUP(E25,'LISTADO ATM'!$A$2:$B$897,2,0)</f>
        <v xml:space="preserve">ATM Be Live Grand Marién (Puerto Plata) </v>
      </c>
      <c r="H25" s="131" t="str">
        <f>VLOOKUP(E25,VIP!$A$2:$O18497,7,FALSE)</f>
        <v>Si</v>
      </c>
      <c r="I25" s="131" t="str">
        <f>VLOOKUP(E25,VIP!$A$2:$O10462,8,FALSE)</f>
        <v>Si</v>
      </c>
      <c r="J25" s="131" t="str">
        <f>VLOOKUP(E25,VIP!$A$2:$O10412,8,FALSE)</f>
        <v>Si</v>
      </c>
      <c r="K25" s="131" t="str">
        <f>VLOOKUP(E25,VIP!$A$2:$O13986,6,0)</f>
        <v>NO</v>
      </c>
      <c r="L25" s="122" t="s">
        <v>2418</v>
      </c>
      <c r="M25" s="132" t="s">
        <v>2446</v>
      </c>
      <c r="N25" s="145" t="s">
        <v>2559</v>
      </c>
      <c r="O25" s="131" t="s">
        <v>2554</v>
      </c>
      <c r="P25" s="131"/>
      <c r="Q25" s="140" t="s">
        <v>2418</v>
      </c>
    </row>
    <row r="26" spans="1:17" s="93" customFormat="1" ht="18" x14ac:dyDescent="0.25">
      <c r="A26" s="131" t="str">
        <f>VLOOKUP(E26,'LISTADO ATM'!$A$2:$C$898,3,0)</f>
        <v>DISTRITO NACIONAL</v>
      </c>
      <c r="B26" s="124" t="s">
        <v>2580</v>
      </c>
      <c r="C26" s="133">
        <v>44348.323437500003</v>
      </c>
      <c r="D26" s="133" t="s">
        <v>2180</v>
      </c>
      <c r="E26" s="121">
        <v>769</v>
      </c>
      <c r="F26" s="131" t="str">
        <f>VLOOKUP(E26,VIP!$A$2:$O13632,2,0)</f>
        <v>DRBR769</v>
      </c>
      <c r="G26" s="131" t="str">
        <f>VLOOKUP(E26,'LISTADO ATM'!$A$2:$B$897,2,0)</f>
        <v>ATM UNP Pablo Mella Morales</v>
      </c>
      <c r="H26" s="131" t="str">
        <f>VLOOKUP(E26,VIP!$A$2:$O18495,7,FALSE)</f>
        <v>Si</v>
      </c>
      <c r="I26" s="131" t="str">
        <f>VLOOKUP(E26,VIP!$A$2:$O10460,8,FALSE)</f>
        <v>Si</v>
      </c>
      <c r="J26" s="131" t="str">
        <f>VLOOKUP(E26,VIP!$A$2:$O10410,8,FALSE)</f>
        <v>Si</v>
      </c>
      <c r="K26" s="131" t="str">
        <f>VLOOKUP(E26,VIP!$A$2:$O13984,6,0)</f>
        <v>NO</v>
      </c>
      <c r="L26" s="122" t="s">
        <v>2219</v>
      </c>
      <c r="M26" s="132" t="s">
        <v>2446</v>
      </c>
      <c r="N26" s="132" t="s">
        <v>2583</v>
      </c>
      <c r="O26" s="131" t="s">
        <v>2455</v>
      </c>
      <c r="P26" s="131"/>
      <c r="Q26" s="140" t="s">
        <v>2219</v>
      </c>
    </row>
    <row r="27" spans="1:17" s="93" customFormat="1" ht="18" x14ac:dyDescent="0.25">
      <c r="A27" s="131" t="str">
        <f>VLOOKUP(E27,'LISTADO ATM'!$A$2:$C$898,3,0)</f>
        <v>NORTE</v>
      </c>
      <c r="B27" s="124" t="s">
        <v>2579</v>
      </c>
      <c r="C27" s="133">
        <v>44348.359918981485</v>
      </c>
      <c r="D27" s="133" t="s">
        <v>2470</v>
      </c>
      <c r="E27" s="121">
        <v>350</v>
      </c>
      <c r="F27" s="131" t="str">
        <f>VLOOKUP(E27,VIP!$A$2:$O13627,2,0)</f>
        <v>DRBR350</v>
      </c>
      <c r="G27" s="131" t="str">
        <f>VLOOKUP(E27,'LISTADO ATM'!$A$2:$B$897,2,0)</f>
        <v xml:space="preserve">ATM Oficina Villa Tapia </v>
      </c>
      <c r="H27" s="131" t="str">
        <f>VLOOKUP(E27,VIP!$A$2:$O18490,7,FALSE)</f>
        <v>Si</v>
      </c>
      <c r="I27" s="131" t="str">
        <f>VLOOKUP(E27,VIP!$A$2:$O10455,8,FALSE)</f>
        <v>Si</v>
      </c>
      <c r="J27" s="131" t="str">
        <f>VLOOKUP(E27,VIP!$A$2:$O10405,8,FALSE)</f>
        <v>Si</v>
      </c>
      <c r="K27" s="131" t="str">
        <f>VLOOKUP(E27,VIP!$A$2:$O13979,6,0)</f>
        <v>NO</v>
      </c>
      <c r="L27" s="122" t="s">
        <v>2418</v>
      </c>
      <c r="M27" s="132" t="s">
        <v>2446</v>
      </c>
      <c r="N27" s="132" t="s">
        <v>2453</v>
      </c>
      <c r="O27" s="131" t="s">
        <v>2557</v>
      </c>
      <c r="P27" s="131"/>
      <c r="Q27" s="140" t="s">
        <v>2418</v>
      </c>
    </row>
    <row r="28" spans="1:17" s="93" customFormat="1" ht="18" x14ac:dyDescent="0.25">
      <c r="A28" s="131" t="str">
        <f>VLOOKUP(E28,'LISTADO ATM'!$A$2:$C$898,3,0)</f>
        <v>DISTRITO NACIONAL</v>
      </c>
      <c r="B28" s="124" t="s">
        <v>2578</v>
      </c>
      <c r="C28" s="133">
        <v>44348.379421296297</v>
      </c>
      <c r="D28" s="133" t="s">
        <v>2180</v>
      </c>
      <c r="E28" s="121">
        <v>113</v>
      </c>
      <c r="F28" s="131" t="str">
        <f>VLOOKUP(E28,VIP!$A$2:$O13625,2,0)</f>
        <v>DRBR113</v>
      </c>
      <c r="G28" s="131" t="str">
        <f>VLOOKUP(E28,'LISTADO ATM'!$A$2:$B$897,2,0)</f>
        <v xml:space="preserve">ATM Autoservicio Atalaya del Mar </v>
      </c>
      <c r="H28" s="131" t="str">
        <f>VLOOKUP(E28,VIP!$A$2:$O18488,7,FALSE)</f>
        <v>Si</v>
      </c>
      <c r="I28" s="131" t="str">
        <f>VLOOKUP(E28,VIP!$A$2:$O10453,8,FALSE)</f>
        <v>No</v>
      </c>
      <c r="J28" s="131" t="str">
        <f>VLOOKUP(E28,VIP!$A$2:$O10403,8,FALSE)</f>
        <v>No</v>
      </c>
      <c r="K28" s="131" t="str">
        <f>VLOOKUP(E28,VIP!$A$2:$O13977,6,0)</f>
        <v>NO</v>
      </c>
      <c r="L28" s="122" t="s">
        <v>2219</v>
      </c>
      <c r="M28" s="132" t="s">
        <v>2446</v>
      </c>
      <c r="N28" s="132" t="s">
        <v>2583</v>
      </c>
      <c r="O28" s="131" t="s">
        <v>2455</v>
      </c>
      <c r="P28" s="131"/>
      <c r="Q28" s="140" t="s">
        <v>2219</v>
      </c>
    </row>
    <row r="29" spans="1:17" s="93" customFormat="1" ht="18" x14ac:dyDescent="0.25">
      <c r="A29" s="131" t="str">
        <f>VLOOKUP(E29,'LISTADO ATM'!$A$2:$C$898,3,0)</f>
        <v>SUR</v>
      </c>
      <c r="B29" s="124" t="s">
        <v>2577</v>
      </c>
      <c r="C29" s="133">
        <v>44348.418692129628</v>
      </c>
      <c r="D29" s="133" t="s">
        <v>2180</v>
      </c>
      <c r="E29" s="121">
        <v>783</v>
      </c>
      <c r="F29" s="131" t="str">
        <f>VLOOKUP(E29,VIP!$A$2:$O13622,2,0)</f>
        <v>DRBR303</v>
      </c>
      <c r="G29" s="131" t="str">
        <f>VLOOKUP(E29,'LISTADO ATM'!$A$2:$B$897,2,0)</f>
        <v xml:space="preserve">ATM Autobanco Alfa y Omega (Barahona) </v>
      </c>
      <c r="H29" s="131" t="str">
        <f>VLOOKUP(E29,VIP!$A$2:$O18485,7,FALSE)</f>
        <v>Si</v>
      </c>
      <c r="I29" s="131" t="str">
        <f>VLOOKUP(E29,VIP!$A$2:$O10450,8,FALSE)</f>
        <v>Si</v>
      </c>
      <c r="J29" s="131" t="str">
        <f>VLOOKUP(E29,VIP!$A$2:$O10400,8,FALSE)</f>
        <v>Si</v>
      </c>
      <c r="K29" s="131" t="str">
        <f>VLOOKUP(E29,VIP!$A$2:$O13974,6,0)</f>
        <v>NO</v>
      </c>
      <c r="L29" s="122" t="s">
        <v>2219</v>
      </c>
      <c r="M29" s="132" t="s">
        <v>2446</v>
      </c>
      <c r="N29" s="132" t="s">
        <v>2453</v>
      </c>
      <c r="O29" s="131" t="s">
        <v>2455</v>
      </c>
      <c r="P29" s="131"/>
      <c r="Q29" s="140" t="s">
        <v>2219</v>
      </c>
    </row>
    <row r="30" spans="1:17" s="93" customFormat="1" ht="18" x14ac:dyDescent="0.25">
      <c r="A30" s="131" t="str">
        <f>VLOOKUP(E30,'LISTADO ATM'!$A$2:$C$898,3,0)</f>
        <v>DISTRITO NACIONAL</v>
      </c>
      <c r="B30" s="124">
        <v>3335906182</v>
      </c>
      <c r="C30" s="133">
        <v>44348.42564814815</v>
      </c>
      <c r="D30" s="133" t="s">
        <v>2180</v>
      </c>
      <c r="E30" s="121">
        <v>382</v>
      </c>
      <c r="F30" s="131" t="str">
        <f>VLOOKUP(E30,VIP!$A$2:$O13668,2,0)</f>
        <v xml:space="preserve">DRBR382 </v>
      </c>
      <c r="G30" s="131" t="str">
        <f>VLOOKUP(E30,'LISTADO ATM'!$A$2:$B$897,2,0)</f>
        <v>ATM Estacion Del Metro Maria Montes</v>
      </c>
      <c r="H30" s="131" t="str">
        <f>VLOOKUP(E30,VIP!$A$2:$O18531,7,FALSE)</f>
        <v>N/A</v>
      </c>
      <c r="I30" s="131" t="str">
        <f>VLOOKUP(E30,VIP!$A$2:$O10496,8,FALSE)</f>
        <v>N/A</v>
      </c>
      <c r="J30" s="131" t="str">
        <f>VLOOKUP(E30,VIP!$A$2:$O10446,8,FALSE)</f>
        <v>N/A</v>
      </c>
      <c r="K30" s="131" t="str">
        <f>VLOOKUP(E30,VIP!$A$2:$O14020,6,0)</f>
        <v>N/A</v>
      </c>
      <c r="L30" s="122" t="s">
        <v>2584</v>
      </c>
      <c r="M30" s="132" t="s">
        <v>2446</v>
      </c>
      <c r="N30" s="132" t="s">
        <v>2453</v>
      </c>
      <c r="O30" s="131" t="s">
        <v>2455</v>
      </c>
      <c r="P30" s="131"/>
      <c r="Q30" s="140" t="s">
        <v>2584</v>
      </c>
    </row>
    <row r="31" spans="1:17" s="93" customFormat="1" ht="18" x14ac:dyDescent="0.25">
      <c r="A31" s="131" t="str">
        <f>VLOOKUP(E31,'LISTADO ATM'!$A$2:$C$898,3,0)</f>
        <v>DISTRITO NACIONAL</v>
      </c>
      <c r="B31" s="124">
        <v>3335906477</v>
      </c>
      <c r="C31" s="133">
        <v>44348.496087962965</v>
      </c>
      <c r="D31" s="133" t="s">
        <v>2180</v>
      </c>
      <c r="E31" s="121">
        <v>791</v>
      </c>
      <c r="F31" s="131" t="str">
        <f>VLOOKUP(E31,VIP!$A$2:$O13661,2,0)</f>
        <v>DRBR791</v>
      </c>
      <c r="G31" s="131" t="str">
        <f>VLOOKUP(E31,'LISTADO ATM'!$A$2:$B$897,2,0)</f>
        <v xml:space="preserve">ATM Oficina Sans Soucí </v>
      </c>
      <c r="H31" s="131" t="str">
        <f>VLOOKUP(E31,VIP!$A$2:$O18524,7,FALSE)</f>
        <v>Si</v>
      </c>
      <c r="I31" s="131" t="str">
        <f>VLOOKUP(E31,VIP!$A$2:$O10489,8,FALSE)</f>
        <v>No</v>
      </c>
      <c r="J31" s="131" t="str">
        <f>VLOOKUP(E31,VIP!$A$2:$O10439,8,FALSE)</f>
        <v>No</v>
      </c>
      <c r="K31" s="131" t="str">
        <f>VLOOKUP(E31,VIP!$A$2:$O14013,6,0)</f>
        <v>NO</v>
      </c>
      <c r="L31" s="122" t="s">
        <v>2219</v>
      </c>
      <c r="M31" s="132" t="s">
        <v>2446</v>
      </c>
      <c r="N31" s="132" t="s">
        <v>2453</v>
      </c>
      <c r="O31" s="131" t="s">
        <v>2455</v>
      </c>
      <c r="P31" s="131"/>
      <c r="Q31" s="140" t="s">
        <v>2219</v>
      </c>
    </row>
    <row r="32" spans="1:17" s="93" customFormat="1" ht="18" x14ac:dyDescent="0.25">
      <c r="A32" s="131" t="str">
        <f>VLOOKUP(E32,'LISTADO ATM'!$A$2:$C$898,3,0)</f>
        <v>SUR</v>
      </c>
      <c r="B32" s="124">
        <v>3335906502</v>
      </c>
      <c r="C32" s="133">
        <v>44348.502650462964</v>
      </c>
      <c r="D32" s="133" t="s">
        <v>2449</v>
      </c>
      <c r="E32" s="121">
        <v>311</v>
      </c>
      <c r="F32" s="131" t="str">
        <f>VLOOKUP(E32,VIP!$A$2:$O13657,2,0)</f>
        <v>DRBR381</v>
      </c>
      <c r="G32" s="131" t="str">
        <f>VLOOKUP(E32,'LISTADO ATM'!$A$2:$B$897,2,0)</f>
        <v>ATM Plaza Eroski</v>
      </c>
      <c r="H32" s="131" t="str">
        <f>VLOOKUP(E32,VIP!$A$2:$O18520,7,FALSE)</f>
        <v>Si</v>
      </c>
      <c r="I32" s="131" t="str">
        <f>VLOOKUP(E32,VIP!$A$2:$O10485,8,FALSE)</f>
        <v>Si</v>
      </c>
      <c r="J32" s="131" t="str">
        <f>VLOOKUP(E32,VIP!$A$2:$O10435,8,FALSE)</f>
        <v>Si</v>
      </c>
      <c r="K32" s="131" t="str">
        <f>VLOOKUP(E32,VIP!$A$2:$O14009,6,0)</f>
        <v>NO</v>
      </c>
      <c r="L32" s="122" t="s">
        <v>2418</v>
      </c>
      <c r="M32" s="132" t="s">
        <v>2446</v>
      </c>
      <c r="N32" s="132" t="s">
        <v>2453</v>
      </c>
      <c r="O32" s="131" t="s">
        <v>2454</v>
      </c>
      <c r="P32" s="131"/>
      <c r="Q32" s="140" t="s">
        <v>2418</v>
      </c>
    </row>
    <row r="33" spans="1:17" s="93" customFormat="1" ht="18" x14ac:dyDescent="0.25">
      <c r="A33" s="131" t="str">
        <f>VLOOKUP(E33,'LISTADO ATM'!$A$2:$C$898,3,0)</f>
        <v>DISTRITO NACIONAL</v>
      </c>
      <c r="B33" s="124">
        <v>3335906532</v>
      </c>
      <c r="C33" s="133">
        <v>44348.507824074077</v>
      </c>
      <c r="D33" s="133" t="s">
        <v>2180</v>
      </c>
      <c r="E33" s="121">
        <v>35</v>
      </c>
      <c r="F33" s="131" t="str">
        <f>VLOOKUP(E33,VIP!$A$2:$O13655,2,0)</f>
        <v>DRBR035</v>
      </c>
      <c r="G33" s="131" t="str">
        <f>VLOOKUP(E33,'LISTADO ATM'!$A$2:$B$897,2,0)</f>
        <v xml:space="preserve">ATM Dirección General de Aduanas I </v>
      </c>
      <c r="H33" s="131" t="str">
        <f>VLOOKUP(E33,VIP!$A$2:$O18518,7,FALSE)</f>
        <v>Si</v>
      </c>
      <c r="I33" s="131" t="str">
        <f>VLOOKUP(E33,VIP!$A$2:$O10483,8,FALSE)</f>
        <v>Si</v>
      </c>
      <c r="J33" s="131" t="str">
        <f>VLOOKUP(E33,VIP!$A$2:$O10433,8,FALSE)</f>
        <v>Si</v>
      </c>
      <c r="K33" s="131" t="str">
        <f>VLOOKUP(E33,VIP!$A$2:$O14007,6,0)</f>
        <v>NO</v>
      </c>
      <c r="L33" s="122" t="s">
        <v>2219</v>
      </c>
      <c r="M33" s="145" t="s">
        <v>2558</v>
      </c>
      <c r="N33" s="132" t="s">
        <v>2453</v>
      </c>
      <c r="O33" s="131" t="s">
        <v>2455</v>
      </c>
      <c r="P33" s="131"/>
      <c r="Q33" s="146">
        <v>44349.424722222226</v>
      </c>
    </row>
    <row r="34" spans="1:17" s="93" customFormat="1" ht="18" x14ac:dyDescent="0.25">
      <c r="A34" s="131" t="str">
        <f>VLOOKUP(E34,'LISTADO ATM'!$A$2:$C$898,3,0)</f>
        <v>SUR</v>
      </c>
      <c r="B34" s="124">
        <v>3335906533</v>
      </c>
      <c r="C34" s="133">
        <v>44348.508425925924</v>
      </c>
      <c r="D34" s="133" t="s">
        <v>2449</v>
      </c>
      <c r="E34" s="121">
        <v>537</v>
      </c>
      <c r="F34" s="131" t="str">
        <f>VLOOKUP(E34,VIP!$A$2:$O13654,2,0)</f>
        <v>DRBR537</v>
      </c>
      <c r="G34" s="131" t="str">
        <f>VLOOKUP(E34,'LISTADO ATM'!$A$2:$B$897,2,0)</f>
        <v xml:space="preserve">ATM Estación Texaco Enriquillo (Barahona) </v>
      </c>
      <c r="H34" s="131" t="str">
        <f>VLOOKUP(E34,VIP!$A$2:$O18517,7,FALSE)</f>
        <v>Si</v>
      </c>
      <c r="I34" s="131" t="str">
        <f>VLOOKUP(E34,VIP!$A$2:$O10482,8,FALSE)</f>
        <v>Si</v>
      </c>
      <c r="J34" s="131" t="str">
        <f>VLOOKUP(E34,VIP!$A$2:$O10432,8,FALSE)</f>
        <v>Si</v>
      </c>
      <c r="K34" s="131" t="str">
        <f>VLOOKUP(E34,VIP!$A$2:$O14006,6,0)</f>
        <v>NO</v>
      </c>
      <c r="L34" s="122" t="s">
        <v>2219</v>
      </c>
      <c r="M34" s="132" t="s">
        <v>2446</v>
      </c>
      <c r="N34" s="132" t="s">
        <v>2453</v>
      </c>
      <c r="O34" s="131" t="s">
        <v>2454</v>
      </c>
      <c r="P34" s="131"/>
      <c r="Q34" s="140" t="s">
        <v>2219</v>
      </c>
    </row>
    <row r="35" spans="1:17" s="93" customFormat="1" ht="18" x14ac:dyDescent="0.25">
      <c r="A35" s="131" t="str">
        <f>VLOOKUP(E35,'LISTADO ATM'!$A$2:$C$898,3,0)</f>
        <v>ESTE</v>
      </c>
      <c r="B35" s="124" t="s">
        <v>2625</v>
      </c>
      <c r="C35" s="133">
        <v>44348.567835648151</v>
      </c>
      <c r="D35" s="133" t="s">
        <v>2449</v>
      </c>
      <c r="E35" s="121">
        <v>399</v>
      </c>
      <c r="F35" s="131" t="str">
        <f>VLOOKUP(E35,VIP!$A$2:$O13690,2,0)</f>
        <v>DRBR399</v>
      </c>
      <c r="G35" s="131" t="str">
        <f>VLOOKUP(E35,'LISTADO ATM'!$A$2:$B$897,2,0)</f>
        <v xml:space="preserve">ATM Oficina La Romana II </v>
      </c>
      <c r="H35" s="131" t="str">
        <f>VLOOKUP(E35,VIP!$A$2:$O18553,7,FALSE)</f>
        <v>Si</v>
      </c>
      <c r="I35" s="131" t="str">
        <f>VLOOKUP(E35,VIP!$A$2:$O10518,8,FALSE)</f>
        <v>Si</v>
      </c>
      <c r="J35" s="131" t="str">
        <f>VLOOKUP(E35,VIP!$A$2:$O10468,8,FALSE)</f>
        <v>Si</v>
      </c>
      <c r="K35" s="131" t="str">
        <f>VLOOKUP(E35,VIP!$A$2:$O14042,6,0)</f>
        <v>NO</v>
      </c>
      <c r="L35" s="122" t="s">
        <v>2418</v>
      </c>
      <c r="M35" s="132" t="s">
        <v>2446</v>
      </c>
      <c r="N35" s="132" t="s">
        <v>2453</v>
      </c>
      <c r="O35" s="131" t="s">
        <v>2454</v>
      </c>
      <c r="P35" s="131"/>
      <c r="Q35" s="140" t="s">
        <v>2418</v>
      </c>
    </row>
    <row r="36" spans="1:17" s="93" customFormat="1" ht="18" x14ac:dyDescent="0.25">
      <c r="A36" s="131" t="str">
        <f>VLOOKUP(E36,'LISTADO ATM'!$A$2:$C$898,3,0)</f>
        <v>DISTRITO NACIONAL</v>
      </c>
      <c r="B36" s="124">
        <v>3335906673</v>
      </c>
      <c r="C36" s="133">
        <v>44348.569212962961</v>
      </c>
      <c r="D36" s="133" t="s">
        <v>2180</v>
      </c>
      <c r="E36" s="121">
        <v>841</v>
      </c>
      <c r="F36" s="131" t="str">
        <f>VLOOKUP(E36,VIP!$A$2:$O13644,2,0)</f>
        <v>DRBR841</v>
      </c>
      <c r="G36" s="131" t="str">
        <f>VLOOKUP(E36,'LISTADO ATM'!$A$2:$B$897,2,0)</f>
        <v xml:space="preserve">ATM CEA </v>
      </c>
      <c r="H36" s="131" t="str">
        <f>VLOOKUP(E36,VIP!$A$2:$O18507,7,FALSE)</f>
        <v>Si</v>
      </c>
      <c r="I36" s="131" t="str">
        <f>VLOOKUP(E36,VIP!$A$2:$O10472,8,FALSE)</f>
        <v>No</v>
      </c>
      <c r="J36" s="131" t="str">
        <f>VLOOKUP(E36,VIP!$A$2:$O10422,8,FALSE)</f>
        <v>No</v>
      </c>
      <c r="K36" s="131" t="str">
        <f>VLOOKUP(E36,VIP!$A$2:$O13996,6,0)</f>
        <v>NO</v>
      </c>
      <c r="L36" s="122" t="s">
        <v>2556</v>
      </c>
      <c r="M36" s="145" t="s">
        <v>2558</v>
      </c>
      <c r="N36" s="132" t="s">
        <v>2583</v>
      </c>
      <c r="O36" s="131" t="s">
        <v>2455</v>
      </c>
      <c r="P36" s="131"/>
      <c r="Q36" s="146">
        <v>44349.429872685185</v>
      </c>
    </row>
    <row r="37" spans="1:17" s="93" customFormat="1" ht="18" x14ac:dyDescent="0.25">
      <c r="A37" s="131" t="str">
        <f>VLOOKUP(E37,'LISTADO ATM'!$A$2:$C$898,3,0)</f>
        <v>ESTE</v>
      </c>
      <c r="B37" s="124">
        <v>3335906674</v>
      </c>
      <c r="C37" s="133">
        <v>44348.56962962963</v>
      </c>
      <c r="D37" s="133" t="s">
        <v>2449</v>
      </c>
      <c r="E37" s="121">
        <v>608</v>
      </c>
      <c r="F37" s="131" t="str">
        <f>VLOOKUP(E37,VIP!$A$2:$O13643,2,0)</f>
        <v>DRBR305</v>
      </c>
      <c r="G37" s="131" t="str">
        <f>VLOOKUP(E37,'LISTADO ATM'!$A$2:$B$897,2,0)</f>
        <v xml:space="preserve">ATM Oficina Jumbo (San Pedro) </v>
      </c>
      <c r="H37" s="131" t="str">
        <f>VLOOKUP(E37,VIP!$A$2:$O18506,7,FALSE)</f>
        <v>Si</v>
      </c>
      <c r="I37" s="131" t="str">
        <f>VLOOKUP(E37,VIP!$A$2:$O10471,8,FALSE)</f>
        <v>Si</v>
      </c>
      <c r="J37" s="131" t="str">
        <f>VLOOKUP(E37,VIP!$A$2:$O10421,8,FALSE)</f>
        <v>Si</v>
      </c>
      <c r="K37" s="131" t="str">
        <f>VLOOKUP(E37,VIP!$A$2:$O13995,6,0)</f>
        <v>SI</v>
      </c>
      <c r="L37" s="122" t="s">
        <v>2418</v>
      </c>
      <c r="M37" s="132" t="s">
        <v>2446</v>
      </c>
      <c r="N37" s="132" t="s">
        <v>2453</v>
      </c>
      <c r="O37" s="131" t="s">
        <v>2454</v>
      </c>
      <c r="P37" s="131"/>
      <c r="Q37" s="140" t="s">
        <v>2418</v>
      </c>
    </row>
    <row r="38" spans="1:17" s="93" customFormat="1" ht="18" x14ac:dyDescent="0.25">
      <c r="A38" s="131"/>
      <c r="B38" s="124">
        <v>3335906703</v>
      </c>
      <c r="C38" s="133">
        <v>44348.579421296294</v>
      </c>
      <c r="D38" s="133" t="s">
        <v>2180</v>
      </c>
      <c r="E38" s="121">
        <v>490</v>
      </c>
      <c r="F38" s="131" t="str">
        <f>VLOOKUP(E38,VIP!$A$2:$O13664,2,0)</f>
        <v>DRBR490</v>
      </c>
      <c r="G38" s="131" t="str">
        <f>VLOOKUP(E38,'LISTADO ATM'!$A$2:$B$897,2,0)</f>
        <v xml:space="preserve">ATM Hospital Ney Arias Lora </v>
      </c>
      <c r="H38" s="131" t="str">
        <f>VLOOKUP(E38,VIP!$A$2:$O18527,7,FALSE)</f>
        <v>Si</v>
      </c>
      <c r="I38" s="131" t="str">
        <f>VLOOKUP(E38,VIP!$A$2:$O10492,8,FALSE)</f>
        <v>Si</v>
      </c>
      <c r="J38" s="131" t="str">
        <f>VLOOKUP(E38,VIP!$A$2:$O10442,8,FALSE)</f>
        <v>Si</v>
      </c>
      <c r="K38" s="131" t="str">
        <f>VLOOKUP(E38,VIP!$A$2:$O14016,6,0)</f>
        <v>NO</v>
      </c>
      <c r="L38" s="122" t="s">
        <v>2466</v>
      </c>
      <c r="M38" s="145" t="s">
        <v>2558</v>
      </c>
      <c r="N38" s="132" t="s">
        <v>2453</v>
      </c>
      <c r="O38" s="131" t="s">
        <v>2455</v>
      </c>
      <c r="P38" s="131"/>
      <c r="Q38" s="146">
        <v>44349.416898148149</v>
      </c>
    </row>
    <row r="39" spans="1:17" s="93" customFormat="1" ht="18" x14ac:dyDescent="0.25">
      <c r="A39" s="131" t="str">
        <f>VLOOKUP(E39,'LISTADO ATM'!$A$2:$C$898,3,0)</f>
        <v>DISTRITO NACIONAL</v>
      </c>
      <c r="B39" s="124">
        <v>3335906719</v>
      </c>
      <c r="C39" s="133">
        <v>44348.591874999998</v>
      </c>
      <c r="D39" s="133" t="s">
        <v>2180</v>
      </c>
      <c r="E39" s="121">
        <v>31</v>
      </c>
      <c r="F39" s="131" t="str">
        <f>VLOOKUP(E39,VIP!$A$2:$O13640,2,0)</f>
        <v>DRBR031</v>
      </c>
      <c r="G39" s="131" t="str">
        <f>VLOOKUP(E39,'LISTADO ATM'!$A$2:$B$897,2,0)</f>
        <v xml:space="preserve">ATM Oficina San Martín I </v>
      </c>
      <c r="H39" s="131" t="str">
        <f>VLOOKUP(E39,VIP!$A$2:$O18503,7,FALSE)</f>
        <v>Si</v>
      </c>
      <c r="I39" s="131" t="str">
        <f>VLOOKUP(E39,VIP!$A$2:$O10468,8,FALSE)</f>
        <v>Si</v>
      </c>
      <c r="J39" s="131" t="str">
        <f>VLOOKUP(E39,VIP!$A$2:$O10418,8,FALSE)</f>
        <v>Si</v>
      </c>
      <c r="K39" s="131" t="str">
        <f>VLOOKUP(E39,VIP!$A$2:$O13992,6,0)</f>
        <v>NO</v>
      </c>
      <c r="L39" s="122" t="s">
        <v>2466</v>
      </c>
      <c r="M39" s="132" t="s">
        <v>2446</v>
      </c>
      <c r="N39" s="132" t="s">
        <v>2583</v>
      </c>
      <c r="O39" s="131" t="s">
        <v>2455</v>
      </c>
      <c r="P39" s="131"/>
      <c r="Q39" s="140" t="s">
        <v>2466</v>
      </c>
    </row>
    <row r="40" spans="1:17" s="93" customFormat="1" ht="18" x14ac:dyDescent="0.25">
      <c r="A40" s="131" t="str">
        <f>VLOOKUP(E40,'LISTADO ATM'!$A$2:$C$898,3,0)</f>
        <v>DISTRITO NACIONAL</v>
      </c>
      <c r="B40" s="124" t="s">
        <v>2624</v>
      </c>
      <c r="C40" s="133">
        <v>44348.600081018521</v>
      </c>
      <c r="D40" s="133" t="s">
        <v>2180</v>
      </c>
      <c r="E40" s="121">
        <v>32</v>
      </c>
      <c r="F40" s="131" t="str">
        <f>VLOOKUP(E40,VIP!$A$2:$O13689,2,0)</f>
        <v>DRBR032</v>
      </c>
      <c r="G40" s="131" t="str">
        <f>VLOOKUP(E40,'LISTADO ATM'!$A$2:$B$897,2,0)</f>
        <v xml:space="preserve">ATM Oficina San Martín II </v>
      </c>
      <c r="H40" s="131" t="str">
        <f>VLOOKUP(E40,VIP!$A$2:$O18552,7,FALSE)</f>
        <v>Si</v>
      </c>
      <c r="I40" s="131" t="str">
        <f>VLOOKUP(E40,VIP!$A$2:$O10517,8,FALSE)</f>
        <v>Si</v>
      </c>
      <c r="J40" s="131" t="str">
        <f>VLOOKUP(E40,VIP!$A$2:$O10467,8,FALSE)</f>
        <v>Si</v>
      </c>
      <c r="K40" s="131" t="str">
        <f>VLOOKUP(E40,VIP!$A$2:$O14041,6,0)</f>
        <v>NO</v>
      </c>
      <c r="L40" s="122" t="s">
        <v>2466</v>
      </c>
      <c r="M40" s="132" t="s">
        <v>2446</v>
      </c>
      <c r="N40" s="132" t="s">
        <v>2453</v>
      </c>
      <c r="O40" s="131" t="s">
        <v>2455</v>
      </c>
      <c r="P40" s="131"/>
      <c r="Q40" s="140" t="s">
        <v>2466</v>
      </c>
    </row>
    <row r="41" spans="1:17" s="93" customFormat="1" ht="18" x14ac:dyDescent="0.25">
      <c r="A41" s="131" t="str">
        <f>VLOOKUP(E41,'LISTADO ATM'!$A$2:$C$898,3,0)</f>
        <v>DISTRITO NACIONAL</v>
      </c>
      <c r="B41" s="124" t="s">
        <v>2623</v>
      </c>
      <c r="C41" s="133">
        <v>44348.6016087963</v>
      </c>
      <c r="D41" s="133" t="s">
        <v>2180</v>
      </c>
      <c r="E41" s="121">
        <v>416</v>
      </c>
      <c r="F41" s="131" t="str">
        <f>VLOOKUP(E41,VIP!$A$2:$O13688,2,0)</f>
        <v>DRBR416</v>
      </c>
      <c r="G41" s="131" t="str">
        <f>VLOOKUP(E41,'LISTADO ATM'!$A$2:$B$897,2,0)</f>
        <v xml:space="preserve">ATM Autobanco San Martín II </v>
      </c>
      <c r="H41" s="131" t="str">
        <f>VLOOKUP(E41,VIP!$A$2:$O18551,7,FALSE)</f>
        <v>Si</v>
      </c>
      <c r="I41" s="131" t="str">
        <f>VLOOKUP(E41,VIP!$A$2:$O10516,8,FALSE)</f>
        <v>Si</v>
      </c>
      <c r="J41" s="131" t="str">
        <f>VLOOKUP(E41,VIP!$A$2:$O10466,8,FALSE)</f>
        <v>Si</v>
      </c>
      <c r="K41" s="131" t="str">
        <f>VLOOKUP(E41,VIP!$A$2:$O14040,6,0)</f>
        <v>NO</v>
      </c>
      <c r="L41" s="122" t="s">
        <v>2466</v>
      </c>
      <c r="M41" s="145" t="s">
        <v>2558</v>
      </c>
      <c r="N41" s="132" t="s">
        <v>2453</v>
      </c>
      <c r="O41" s="131" t="s">
        <v>2455</v>
      </c>
      <c r="P41" s="131"/>
      <c r="Q41" s="146">
        <v>44349.428923611114</v>
      </c>
    </row>
    <row r="42" spans="1:17" s="93" customFormat="1" ht="18" x14ac:dyDescent="0.25">
      <c r="A42" s="131" t="str">
        <f>VLOOKUP(E42,'LISTADO ATM'!$A$2:$C$898,3,0)</f>
        <v>DISTRITO NACIONAL</v>
      </c>
      <c r="B42" s="124" t="s">
        <v>2622</v>
      </c>
      <c r="C42" s="133">
        <v>44348.624108796299</v>
      </c>
      <c r="D42" s="133" t="s">
        <v>2180</v>
      </c>
      <c r="E42" s="121">
        <v>568</v>
      </c>
      <c r="F42" s="131" t="str">
        <f>VLOOKUP(E42,VIP!$A$2:$O13685,2,0)</f>
        <v>DRBR01F</v>
      </c>
      <c r="G42" s="131" t="str">
        <f>VLOOKUP(E42,'LISTADO ATM'!$A$2:$B$897,2,0)</f>
        <v xml:space="preserve">ATM Ministerio de Educación </v>
      </c>
      <c r="H42" s="131" t="str">
        <f>VLOOKUP(E42,VIP!$A$2:$O18548,7,FALSE)</f>
        <v>Si</v>
      </c>
      <c r="I42" s="131" t="str">
        <f>VLOOKUP(E42,VIP!$A$2:$O10513,8,FALSE)</f>
        <v>Si</v>
      </c>
      <c r="J42" s="131" t="str">
        <f>VLOOKUP(E42,VIP!$A$2:$O10463,8,FALSE)</f>
        <v>Si</v>
      </c>
      <c r="K42" s="131" t="str">
        <f>VLOOKUP(E42,VIP!$A$2:$O14037,6,0)</f>
        <v>NO</v>
      </c>
      <c r="L42" s="122" t="s">
        <v>2556</v>
      </c>
      <c r="M42" s="145" t="s">
        <v>2558</v>
      </c>
      <c r="N42" s="132" t="s">
        <v>2453</v>
      </c>
      <c r="O42" s="131" t="s">
        <v>2455</v>
      </c>
      <c r="P42" s="131"/>
      <c r="Q42" s="146">
        <v>44349.432743055557</v>
      </c>
    </row>
    <row r="43" spans="1:17" s="93" customFormat="1" ht="18" x14ac:dyDescent="0.25">
      <c r="A43" s="131" t="str">
        <f>VLOOKUP(E43,'LISTADO ATM'!$A$2:$C$898,3,0)</f>
        <v>DISTRITO NACIONAL</v>
      </c>
      <c r="B43" s="124" t="s">
        <v>2621</v>
      </c>
      <c r="C43" s="133">
        <v>44348.628923611112</v>
      </c>
      <c r="D43" s="133" t="s">
        <v>2470</v>
      </c>
      <c r="E43" s="121">
        <v>378</v>
      </c>
      <c r="F43" s="131" t="str">
        <f>VLOOKUP(E43,VIP!$A$2:$O13684,2,0)</f>
        <v>DRBR378</v>
      </c>
      <c r="G43" s="131" t="str">
        <f>VLOOKUP(E43,'LISTADO ATM'!$A$2:$B$897,2,0)</f>
        <v>ATM UNP Villa Flores</v>
      </c>
      <c r="H43" s="131" t="str">
        <f>VLOOKUP(E43,VIP!$A$2:$O18547,7,FALSE)</f>
        <v>N/A</v>
      </c>
      <c r="I43" s="131" t="str">
        <f>VLOOKUP(E43,VIP!$A$2:$O10512,8,FALSE)</f>
        <v>N/A</v>
      </c>
      <c r="J43" s="131" t="str">
        <f>VLOOKUP(E43,VIP!$A$2:$O10462,8,FALSE)</f>
        <v>N/A</v>
      </c>
      <c r="K43" s="131" t="str">
        <f>VLOOKUP(E43,VIP!$A$2:$O14036,6,0)</f>
        <v>N/A</v>
      </c>
      <c r="L43" s="122" t="s">
        <v>2548</v>
      </c>
      <c r="M43" s="132" t="s">
        <v>2446</v>
      </c>
      <c r="N43" s="132" t="s">
        <v>2453</v>
      </c>
      <c r="O43" s="131" t="s">
        <v>2471</v>
      </c>
      <c r="P43" s="131"/>
      <c r="Q43" s="140" t="s">
        <v>2548</v>
      </c>
    </row>
    <row r="44" spans="1:17" s="93" customFormat="1" ht="18" x14ac:dyDescent="0.25">
      <c r="A44" s="131" t="str">
        <f>VLOOKUP(E44,'LISTADO ATM'!$A$2:$C$898,3,0)</f>
        <v>DISTRITO NACIONAL</v>
      </c>
      <c r="B44" s="124" t="s">
        <v>2620</v>
      </c>
      <c r="C44" s="133">
        <v>44348.645196759258</v>
      </c>
      <c r="D44" s="133" t="s">
        <v>2180</v>
      </c>
      <c r="E44" s="121">
        <v>527</v>
      </c>
      <c r="F44" s="131" t="str">
        <f>VLOOKUP(E44,VIP!$A$2:$O13683,2,0)</f>
        <v>DRBR527</v>
      </c>
      <c r="G44" s="131" t="str">
        <f>VLOOKUP(E44,'LISTADO ATM'!$A$2:$B$897,2,0)</f>
        <v>ATM Oficina Zona Oriental II</v>
      </c>
      <c r="H44" s="131" t="str">
        <f>VLOOKUP(E44,VIP!$A$2:$O18546,7,FALSE)</f>
        <v>Si</v>
      </c>
      <c r="I44" s="131" t="str">
        <f>VLOOKUP(E44,VIP!$A$2:$O10511,8,FALSE)</f>
        <v>Si</v>
      </c>
      <c r="J44" s="131" t="str">
        <f>VLOOKUP(E44,VIP!$A$2:$O10461,8,FALSE)</f>
        <v>Si</v>
      </c>
      <c r="K44" s="131" t="str">
        <f>VLOOKUP(E44,VIP!$A$2:$O14035,6,0)</f>
        <v>SI</v>
      </c>
      <c r="L44" s="122" t="s">
        <v>2466</v>
      </c>
      <c r="M44" s="132" t="s">
        <v>2446</v>
      </c>
      <c r="N44" s="132" t="s">
        <v>2453</v>
      </c>
      <c r="O44" s="131" t="s">
        <v>2455</v>
      </c>
      <c r="P44" s="131"/>
      <c r="Q44" s="140" t="s">
        <v>2466</v>
      </c>
    </row>
    <row r="45" spans="1:17" s="93" customFormat="1" ht="18" x14ac:dyDescent="0.25">
      <c r="A45" s="131" t="str">
        <f>VLOOKUP(E45,'LISTADO ATM'!$A$2:$C$898,3,0)</f>
        <v>NORTE</v>
      </c>
      <c r="B45" s="124" t="s">
        <v>2619</v>
      </c>
      <c r="C45" s="133">
        <v>44348.654224537036</v>
      </c>
      <c r="D45" s="133" t="s">
        <v>2470</v>
      </c>
      <c r="E45" s="121">
        <v>138</v>
      </c>
      <c r="F45" s="131" t="str">
        <f>VLOOKUP(E45,VIP!$A$2:$O13682,2,0)</f>
        <v>DRBR138</v>
      </c>
      <c r="G45" s="131" t="str">
        <f>VLOOKUP(E45,'LISTADO ATM'!$A$2:$B$897,2,0)</f>
        <v xml:space="preserve">ATM UNP Fantino </v>
      </c>
      <c r="H45" s="131" t="str">
        <f>VLOOKUP(E45,VIP!$A$2:$O18545,7,FALSE)</f>
        <v>Si</v>
      </c>
      <c r="I45" s="131" t="str">
        <f>VLOOKUP(E45,VIP!$A$2:$O10510,8,FALSE)</f>
        <v>Si</v>
      </c>
      <c r="J45" s="131" t="str">
        <f>VLOOKUP(E45,VIP!$A$2:$O10460,8,FALSE)</f>
        <v>Si</v>
      </c>
      <c r="K45" s="131" t="str">
        <f>VLOOKUP(E45,VIP!$A$2:$O14034,6,0)</f>
        <v>NO</v>
      </c>
      <c r="L45" s="122" t="s">
        <v>2418</v>
      </c>
      <c r="M45" s="132" t="s">
        <v>2446</v>
      </c>
      <c r="N45" s="132" t="s">
        <v>2453</v>
      </c>
      <c r="O45" s="131" t="s">
        <v>2557</v>
      </c>
      <c r="P45" s="131"/>
      <c r="Q45" s="140" t="s">
        <v>2418</v>
      </c>
    </row>
    <row r="46" spans="1:17" s="93" customFormat="1" ht="18" x14ac:dyDescent="0.25">
      <c r="A46" s="131" t="str">
        <f>VLOOKUP(E46,'LISTADO ATM'!$A$2:$C$898,3,0)</f>
        <v>DISTRITO NACIONAL</v>
      </c>
      <c r="B46" s="124" t="s">
        <v>2618</v>
      </c>
      <c r="C46" s="133">
        <v>44348.654849537037</v>
      </c>
      <c r="D46" s="133" t="s">
        <v>2180</v>
      </c>
      <c r="E46" s="121">
        <v>409</v>
      </c>
      <c r="F46" s="131" t="str">
        <f>VLOOKUP(E46,VIP!$A$2:$O13681,2,0)</f>
        <v>DRBR409</v>
      </c>
      <c r="G46" s="131" t="str">
        <f>VLOOKUP(E46,'LISTADO ATM'!$A$2:$B$897,2,0)</f>
        <v xml:space="preserve">ATM Oficina Las Palmas de Herrera I </v>
      </c>
      <c r="H46" s="131" t="str">
        <f>VLOOKUP(E46,VIP!$A$2:$O18544,7,FALSE)</f>
        <v>Si</v>
      </c>
      <c r="I46" s="131" t="str">
        <f>VLOOKUP(E46,VIP!$A$2:$O10509,8,FALSE)</f>
        <v>Si</v>
      </c>
      <c r="J46" s="131" t="str">
        <f>VLOOKUP(E46,VIP!$A$2:$O10459,8,FALSE)</f>
        <v>Si</v>
      </c>
      <c r="K46" s="131" t="str">
        <f>VLOOKUP(E46,VIP!$A$2:$O14033,6,0)</f>
        <v>NO</v>
      </c>
      <c r="L46" s="122" t="s">
        <v>2466</v>
      </c>
      <c r="M46" s="132" t="s">
        <v>2446</v>
      </c>
      <c r="N46" s="132" t="s">
        <v>2453</v>
      </c>
      <c r="O46" s="131" t="s">
        <v>2455</v>
      </c>
      <c r="P46" s="131"/>
      <c r="Q46" s="140" t="s">
        <v>2466</v>
      </c>
    </row>
    <row r="47" spans="1:17" s="93" customFormat="1" ht="18" x14ac:dyDescent="0.25">
      <c r="A47" s="131" t="str">
        <f>VLOOKUP(E47,'LISTADO ATM'!$A$2:$C$898,3,0)</f>
        <v>DISTRITO NACIONAL</v>
      </c>
      <c r="B47" s="124" t="s">
        <v>2617</v>
      </c>
      <c r="C47" s="133">
        <v>44348.656018518515</v>
      </c>
      <c r="D47" s="133" t="s">
        <v>2180</v>
      </c>
      <c r="E47" s="121">
        <v>839</v>
      </c>
      <c r="F47" s="131" t="str">
        <f>VLOOKUP(E47,VIP!$A$2:$O13680,2,0)</f>
        <v>DRBR839</v>
      </c>
      <c r="G47" s="131" t="str">
        <f>VLOOKUP(E47,'LISTADO ATM'!$A$2:$B$897,2,0)</f>
        <v xml:space="preserve">ATM INAPA </v>
      </c>
      <c r="H47" s="131" t="str">
        <f>VLOOKUP(E47,VIP!$A$2:$O18543,7,FALSE)</f>
        <v>Si</v>
      </c>
      <c r="I47" s="131" t="str">
        <f>VLOOKUP(E47,VIP!$A$2:$O10508,8,FALSE)</f>
        <v>Si</v>
      </c>
      <c r="J47" s="131" t="str">
        <f>VLOOKUP(E47,VIP!$A$2:$O10458,8,FALSE)</f>
        <v>Si</v>
      </c>
      <c r="K47" s="131" t="str">
        <f>VLOOKUP(E47,VIP!$A$2:$O14032,6,0)</f>
        <v>NO</v>
      </c>
      <c r="L47" s="122" t="s">
        <v>2245</v>
      </c>
      <c r="M47" s="132" t="s">
        <v>2446</v>
      </c>
      <c r="N47" s="132" t="s">
        <v>2453</v>
      </c>
      <c r="O47" s="131" t="s">
        <v>2455</v>
      </c>
      <c r="P47" s="131"/>
      <c r="Q47" s="140" t="s">
        <v>2245</v>
      </c>
    </row>
    <row r="48" spans="1:17" s="93" customFormat="1" ht="18" x14ac:dyDescent="0.25">
      <c r="A48" s="131" t="str">
        <f>VLOOKUP(E48,'LISTADO ATM'!$A$2:$C$898,3,0)</f>
        <v>DISTRITO NACIONAL</v>
      </c>
      <c r="B48" s="124" t="s">
        <v>2616</v>
      </c>
      <c r="C48" s="133">
        <v>44348.672824074078</v>
      </c>
      <c r="D48" s="133" t="s">
        <v>2449</v>
      </c>
      <c r="E48" s="121">
        <v>590</v>
      </c>
      <c r="F48" s="131" t="str">
        <f>VLOOKUP(E48,VIP!$A$2:$O13679,2,0)</f>
        <v>DRBR177</v>
      </c>
      <c r="G48" s="131" t="str">
        <f>VLOOKUP(E48,'LISTADO ATM'!$A$2:$B$897,2,0)</f>
        <v xml:space="preserve">ATM Olé Aut. Las Américas </v>
      </c>
      <c r="H48" s="131" t="str">
        <f>VLOOKUP(E48,VIP!$A$2:$O18542,7,FALSE)</f>
        <v>Si</v>
      </c>
      <c r="I48" s="131" t="str">
        <f>VLOOKUP(E48,VIP!$A$2:$O10507,8,FALSE)</f>
        <v>Si</v>
      </c>
      <c r="J48" s="131" t="str">
        <f>VLOOKUP(E48,VIP!$A$2:$O10457,8,FALSE)</f>
        <v>Si</v>
      </c>
      <c r="K48" s="131" t="str">
        <f>VLOOKUP(E48,VIP!$A$2:$O14031,6,0)</f>
        <v>SI</v>
      </c>
      <c r="L48" s="122" t="s">
        <v>2442</v>
      </c>
      <c r="M48" s="132" t="s">
        <v>2446</v>
      </c>
      <c r="N48" s="132" t="s">
        <v>2453</v>
      </c>
      <c r="O48" s="131" t="s">
        <v>2454</v>
      </c>
      <c r="P48" s="131"/>
      <c r="Q48" s="140" t="s">
        <v>2442</v>
      </c>
    </row>
    <row r="49" spans="1:17" s="93" customFormat="1" ht="18" x14ac:dyDescent="0.25">
      <c r="A49" s="131" t="str">
        <f>VLOOKUP(E49,'LISTADO ATM'!$A$2:$C$898,3,0)</f>
        <v>DISTRITO NACIONAL</v>
      </c>
      <c r="B49" s="124" t="s">
        <v>2615</v>
      </c>
      <c r="C49" s="133">
        <v>44348.685543981483</v>
      </c>
      <c r="D49" s="133" t="s">
        <v>2180</v>
      </c>
      <c r="E49" s="121">
        <v>793</v>
      </c>
      <c r="F49" s="131" t="str">
        <f>VLOOKUP(E49,VIP!$A$2:$O13678,2,0)</f>
        <v>DRBR793</v>
      </c>
      <c r="G49" s="131" t="str">
        <f>VLOOKUP(E49,'LISTADO ATM'!$A$2:$B$897,2,0)</f>
        <v xml:space="preserve">ATM Centro de Caja Agora Mall </v>
      </c>
      <c r="H49" s="131" t="str">
        <f>VLOOKUP(E49,VIP!$A$2:$O18541,7,FALSE)</f>
        <v>Si</v>
      </c>
      <c r="I49" s="131" t="str">
        <f>VLOOKUP(E49,VIP!$A$2:$O10506,8,FALSE)</f>
        <v>Si</v>
      </c>
      <c r="J49" s="131" t="str">
        <f>VLOOKUP(E49,VIP!$A$2:$O10456,8,FALSE)</f>
        <v>Si</v>
      </c>
      <c r="K49" s="131" t="str">
        <f>VLOOKUP(E49,VIP!$A$2:$O14030,6,0)</f>
        <v>NO</v>
      </c>
      <c r="L49" s="122" t="s">
        <v>2466</v>
      </c>
      <c r="M49" s="145" t="s">
        <v>2558</v>
      </c>
      <c r="N49" s="132" t="s">
        <v>2453</v>
      </c>
      <c r="O49" s="131" t="s">
        <v>2455</v>
      </c>
      <c r="P49" s="131"/>
      <c r="Q49" s="146">
        <v>44349.430567129632</v>
      </c>
    </row>
    <row r="50" spans="1:17" s="93" customFormat="1" ht="18" x14ac:dyDescent="0.25">
      <c r="A50" s="131" t="str">
        <f>VLOOKUP(E50,'LISTADO ATM'!$A$2:$C$898,3,0)</f>
        <v>NORTE</v>
      </c>
      <c r="B50" s="124" t="s">
        <v>2614</v>
      </c>
      <c r="C50" s="133">
        <v>44348.687581018516</v>
      </c>
      <c r="D50" s="133" t="s">
        <v>2181</v>
      </c>
      <c r="E50" s="121">
        <v>304</v>
      </c>
      <c r="F50" s="131" t="str">
        <f>VLOOKUP(E50,VIP!$A$2:$O13677,2,0)</f>
        <v>DRBR304</v>
      </c>
      <c r="G50" s="131" t="str">
        <f>VLOOKUP(E50,'LISTADO ATM'!$A$2:$B$897,2,0)</f>
        <v xml:space="preserve">ATM Multicentro La Sirena Estrella Sadhala </v>
      </c>
      <c r="H50" s="131" t="str">
        <f>VLOOKUP(E50,VIP!$A$2:$O18540,7,FALSE)</f>
        <v>Si</v>
      </c>
      <c r="I50" s="131" t="str">
        <f>VLOOKUP(E50,VIP!$A$2:$O10505,8,FALSE)</f>
        <v>Si</v>
      </c>
      <c r="J50" s="131" t="str">
        <f>VLOOKUP(E50,VIP!$A$2:$O10455,8,FALSE)</f>
        <v>Si</v>
      </c>
      <c r="K50" s="131" t="str">
        <f>VLOOKUP(E50,VIP!$A$2:$O14029,6,0)</f>
        <v>NO</v>
      </c>
      <c r="L50" s="122" t="s">
        <v>2466</v>
      </c>
      <c r="M50" s="145" t="s">
        <v>2558</v>
      </c>
      <c r="N50" s="132" t="s">
        <v>2453</v>
      </c>
      <c r="O50" s="131" t="s">
        <v>2550</v>
      </c>
      <c r="P50" s="131"/>
      <c r="Q50" s="146">
        <v>44349.436377314814</v>
      </c>
    </row>
    <row r="51" spans="1:17" s="93" customFormat="1" ht="18" x14ac:dyDescent="0.25">
      <c r="A51" s="131" t="str">
        <f>VLOOKUP(E51,'LISTADO ATM'!$A$2:$C$898,3,0)</f>
        <v>DISTRITO NACIONAL</v>
      </c>
      <c r="B51" s="124" t="s">
        <v>2613</v>
      </c>
      <c r="C51" s="133">
        <v>44348.69023148148</v>
      </c>
      <c r="D51" s="133" t="s">
        <v>2180</v>
      </c>
      <c r="E51" s="121">
        <v>663</v>
      </c>
      <c r="F51" s="131" t="str">
        <f>VLOOKUP(E51,VIP!$A$2:$O13676,2,0)</f>
        <v>DRBR663</v>
      </c>
      <c r="G51" s="131" t="str">
        <f>VLOOKUP(E51,'LISTADO ATM'!$A$2:$B$897,2,0)</f>
        <v>ATM S/M Olé Av. España</v>
      </c>
      <c r="H51" s="131" t="str">
        <f>VLOOKUP(E51,VIP!$A$2:$O18539,7,FALSE)</f>
        <v>N/A</v>
      </c>
      <c r="I51" s="131" t="str">
        <f>VLOOKUP(E51,VIP!$A$2:$O10504,8,FALSE)</f>
        <v>N/A</v>
      </c>
      <c r="J51" s="131" t="str">
        <f>VLOOKUP(E51,VIP!$A$2:$O10454,8,FALSE)</f>
        <v>N/A</v>
      </c>
      <c r="K51" s="131" t="str">
        <f>VLOOKUP(E51,VIP!$A$2:$O14028,6,0)</f>
        <v>N/A</v>
      </c>
      <c r="L51" s="122" t="s">
        <v>2466</v>
      </c>
      <c r="M51" s="132" t="s">
        <v>2446</v>
      </c>
      <c r="N51" s="132" t="s">
        <v>2453</v>
      </c>
      <c r="O51" s="131" t="s">
        <v>2455</v>
      </c>
      <c r="P51" s="131"/>
      <c r="Q51" s="140" t="s">
        <v>2466</v>
      </c>
    </row>
    <row r="52" spans="1:17" s="93" customFormat="1" ht="18" x14ac:dyDescent="0.25">
      <c r="A52" s="131" t="str">
        <f>VLOOKUP(E52,'LISTADO ATM'!$A$2:$C$898,3,0)</f>
        <v>NORTE</v>
      </c>
      <c r="B52" s="124" t="s">
        <v>2612</v>
      </c>
      <c r="C52" s="133">
        <v>44348.697268518517</v>
      </c>
      <c r="D52" s="133" t="s">
        <v>2181</v>
      </c>
      <c r="E52" s="121">
        <v>903</v>
      </c>
      <c r="F52" s="131" t="str">
        <f>VLOOKUP(E52,VIP!$A$2:$O13674,2,0)</f>
        <v>DRBR903</v>
      </c>
      <c r="G52" s="131" t="str">
        <f>VLOOKUP(E52,'LISTADO ATM'!$A$2:$B$897,2,0)</f>
        <v xml:space="preserve">ATM Oficina La Vega Real I </v>
      </c>
      <c r="H52" s="131" t="str">
        <f>VLOOKUP(E52,VIP!$A$2:$O18537,7,FALSE)</f>
        <v>Si</v>
      </c>
      <c r="I52" s="131" t="str">
        <f>VLOOKUP(E52,VIP!$A$2:$O10502,8,FALSE)</f>
        <v>Si</v>
      </c>
      <c r="J52" s="131" t="str">
        <f>VLOOKUP(E52,VIP!$A$2:$O10452,8,FALSE)</f>
        <v>Si</v>
      </c>
      <c r="K52" s="131" t="str">
        <f>VLOOKUP(E52,VIP!$A$2:$O14026,6,0)</f>
        <v>NO</v>
      </c>
      <c r="L52" s="122" t="s">
        <v>2219</v>
      </c>
      <c r="M52" s="132" t="s">
        <v>2446</v>
      </c>
      <c r="N52" s="132" t="s">
        <v>2453</v>
      </c>
      <c r="O52" s="131" t="s">
        <v>2550</v>
      </c>
      <c r="P52" s="131"/>
      <c r="Q52" s="140" t="s">
        <v>2219</v>
      </c>
    </row>
    <row r="53" spans="1:17" s="93" customFormat="1" ht="18" x14ac:dyDescent="0.25">
      <c r="A53" s="131" t="str">
        <f>VLOOKUP(E53,'LISTADO ATM'!$A$2:$C$898,3,0)</f>
        <v>SUR</v>
      </c>
      <c r="B53" s="124" t="s">
        <v>2611</v>
      </c>
      <c r="C53" s="133">
        <v>44348.699155092596</v>
      </c>
      <c r="D53" s="133" t="s">
        <v>2180</v>
      </c>
      <c r="E53" s="124">
        <v>619</v>
      </c>
      <c r="F53" s="131" t="str">
        <f>VLOOKUP(E53,VIP!$A$2:$O13673,2,0)</f>
        <v>DRBR619</v>
      </c>
      <c r="G53" s="131" t="str">
        <f>VLOOKUP(E53,'LISTADO ATM'!$A$2:$B$897,2,0)</f>
        <v xml:space="preserve">ATM Academia P.N. Hatillo (San Cristóbal) </v>
      </c>
      <c r="H53" s="131" t="str">
        <f>VLOOKUP(E53,VIP!$A$2:$O18536,7,FALSE)</f>
        <v>Si</v>
      </c>
      <c r="I53" s="131" t="str">
        <f>VLOOKUP(E53,VIP!$A$2:$O10501,8,FALSE)</f>
        <v>Si</v>
      </c>
      <c r="J53" s="131" t="str">
        <f>VLOOKUP(E53,VIP!$A$2:$O10451,8,FALSE)</f>
        <v>Si</v>
      </c>
      <c r="K53" s="131" t="str">
        <f>VLOOKUP(E53,VIP!$A$2:$O14025,6,0)</f>
        <v>NO</v>
      </c>
      <c r="L53" s="122" t="s">
        <v>2219</v>
      </c>
      <c r="M53" s="132" t="s">
        <v>2446</v>
      </c>
      <c r="N53" s="132" t="s">
        <v>2453</v>
      </c>
      <c r="O53" s="131" t="s">
        <v>2455</v>
      </c>
      <c r="P53" s="131"/>
      <c r="Q53" s="140" t="s">
        <v>2219</v>
      </c>
    </row>
    <row r="54" spans="1:17" s="93" customFormat="1" ht="18" x14ac:dyDescent="0.25">
      <c r="A54" s="131" t="str">
        <f>VLOOKUP(E54,'LISTADO ATM'!$A$2:$C$898,3,0)</f>
        <v>NORTE</v>
      </c>
      <c r="B54" s="124" t="s">
        <v>2610</v>
      </c>
      <c r="C54" s="133">
        <v>44348.70034722222</v>
      </c>
      <c r="D54" s="133" t="s">
        <v>2181</v>
      </c>
      <c r="E54" s="121">
        <v>666</v>
      </c>
      <c r="F54" s="131" t="str">
        <f>VLOOKUP(E54,VIP!$A$2:$O13672,2,0)</f>
        <v>DRBR666</v>
      </c>
      <c r="G54" s="131" t="str">
        <f>VLOOKUP(E54,'LISTADO ATM'!$A$2:$B$897,2,0)</f>
        <v>ATM S/M El Porvernir Libert</v>
      </c>
      <c r="H54" s="131" t="str">
        <f>VLOOKUP(E54,VIP!$A$2:$O18535,7,FALSE)</f>
        <v>N/A</v>
      </c>
      <c r="I54" s="131" t="str">
        <f>VLOOKUP(E54,VIP!$A$2:$O10500,8,FALSE)</f>
        <v>N/A</v>
      </c>
      <c r="J54" s="131" t="str">
        <f>VLOOKUP(E54,VIP!$A$2:$O10450,8,FALSE)</f>
        <v>N/A</v>
      </c>
      <c r="K54" s="131" t="str">
        <f>VLOOKUP(E54,VIP!$A$2:$O14024,6,0)</f>
        <v>N/A</v>
      </c>
      <c r="L54" s="122" t="s">
        <v>2219</v>
      </c>
      <c r="M54" s="132" t="s">
        <v>2446</v>
      </c>
      <c r="N54" s="132" t="s">
        <v>2453</v>
      </c>
      <c r="O54" s="131" t="s">
        <v>2550</v>
      </c>
      <c r="P54" s="131"/>
      <c r="Q54" s="140" t="s">
        <v>2219</v>
      </c>
    </row>
    <row r="55" spans="1:17" s="93" customFormat="1" ht="18" x14ac:dyDescent="0.25">
      <c r="A55" s="131" t="str">
        <f>VLOOKUP(E55,'LISTADO ATM'!$A$2:$C$898,3,0)</f>
        <v>DISTRITO NACIONAL</v>
      </c>
      <c r="B55" s="124" t="s">
        <v>2609</v>
      </c>
      <c r="C55" s="133">
        <v>44348.703379629631</v>
      </c>
      <c r="D55" s="133" t="s">
        <v>2180</v>
      </c>
      <c r="E55" s="121">
        <v>246</v>
      </c>
      <c r="F55" s="131" t="str">
        <f>VLOOKUP(E55,VIP!$A$2:$O13671,2,0)</f>
        <v>DRBR246</v>
      </c>
      <c r="G55" s="131" t="str">
        <f>VLOOKUP(E55,'LISTADO ATM'!$A$2:$B$897,2,0)</f>
        <v xml:space="preserve">ATM Oficina Torre BR (Lobby) </v>
      </c>
      <c r="H55" s="131" t="str">
        <f>VLOOKUP(E55,VIP!$A$2:$O18534,7,FALSE)</f>
        <v>Si</v>
      </c>
      <c r="I55" s="131" t="str">
        <f>VLOOKUP(E55,VIP!$A$2:$O10499,8,FALSE)</f>
        <v>Si</v>
      </c>
      <c r="J55" s="131" t="str">
        <f>VLOOKUP(E55,VIP!$A$2:$O10449,8,FALSE)</f>
        <v>Si</v>
      </c>
      <c r="K55" s="131" t="str">
        <f>VLOOKUP(E55,VIP!$A$2:$O14023,6,0)</f>
        <v>SI</v>
      </c>
      <c r="L55" s="122" t="s">
        <v>2219</v>
      </c>
      <c r="M55" s="132" t="s">
        <v>2446</v>
      </c>
      <c r="N55" s="132" t="s">
        <v>2453</v>
      </c>
      <c r="O55" s="131" t="s">
        <v>2455</v>
      </c>
      <c r="P55" s="131"/>
      <c r="Q55" s="140" t="s">
        <v>2219</v>
      </c>
    </row>
    <row r="56" spans="1:17" s="93" customFormat="1" ht="18" x14ac:dyDescent="0.25">
      <c r="A56" s="131" t="str">
        <f>VLOOKUP(E56,'LISTADO ATM'!$A$2:$C$898,3,0)</f>
        <v>ESTE</v>
      </c>
      <c r="B56" s="124" t="s">
        <v>2608</v>
      </c>
      <c r="C56" s="133">
        <v>44348.714861111112</v>
      </c>
      <c r="D56" s="133" t="s">
        <v>2180</v>
      </c>
      <c r="E56" s="121">
        <v>121</v>
      </c>
      <c r="F56" s="131" t="str">
        <f>VLOOKUP(E56,VIP!$A$2:$O13670,2,0)</f>
        <v>DRBR121</v>
      </c>
      <c r="G56" s="131" t="str">
        <f>VLOOKUP(E56,'LISTADO ATM'!$A$2:$B$897,2,0)</f>
        <v xml:space="preserve">ATM Oficina Bayaguana </v>
      </c>
      <c r="H56" s="131" t="str">
        <f>VLOOKUP(E56,VIP!$A$2:$O18533,7,FALSE)</f>
        <v>Si</v>
      </c>
      <c r="I56" s="131" t="str">
        <f>VLOOKUP(E56,VIP!$A$2:$O10498,8,FALSE)</f>
        <v>Si</v>
      </c>
      <c r="J56" s="131" t="str">
        <f>VLOOKUP(E56,VIP!$A$2:$O10448,8,FALSE)</f>
        <v>Si</v>
      </c>
      <c r="K56" s="131" t="str">
        <f>VLOOKUP(E56,VIP!$A$2:$O14022,6,0)</f>
        <v>SI</v>
      </c>
      <c r="L56" s="122" t="s">
        <v>2466</v>
      </c>
      <c r="M56" s="132" t="s">
        <v>2446</v>
      </c>
      <c r="N56" s="132" t="s">
        <v>2453</v>
      </c>
      <c r="O56" s="131" t="s">
        <v>2455</v>
      </c>
      <c r="P56" s="131"/>
      <c r="Q56" s="140" t="s">
        <v>2466</v>
      </c>
    </row>
    <row r="57" spans="1:17" s="93" customFormat="1" ht="18" x14ac:dyDescent="0.25">
      <c r="A57" s="131" t="str">
        <f>VLOOKUP(E57,'LISTADO ATM'!$A$2:$C$898,3,0)</f>
        <v>DISTRITO NACIONAL</v>
      </c>
      <c r="B57" s="124" t="s">
        <v>2607</v>
      </c>
      <c r="C57" s="133">
        <v>44348.724016203705</v>
      </c>
      <c r="D57" s="133" t="s">
        <v>2180</v>
      </c>
      <c r="E57" s="121">
        <v>542</v>
      </c>
      <c r="F57" s="131" t="str">
        <f>VLOOKUP(E57,VIP!$A$2:$O13669,2,0)</f>
        <v>DRBR542</v>
      </c>
      <c r="G57" s="131" t="str">
        <f>VLOOKUP(E57,'LISTADO ATM'!$A$2:$B$897,2,0)</f>
        <v>ATM S/M la Cadena Carretera Mella</v>
      </c>
      <c r="H57" s="131" t="str">
        <f>VLOOKUP(E57,VIP!$A$2:$O18532,7,FALSE)</f>
        <v>NO</v>
      </c>
      <c r="I57" s="131" t="str">
        <f>VLOOKUP(E57,VIP!$A$2:$O10497,8,FALSE)</f>
        <v>SI</v>
      </c>
      <c r="J57" s="131" t="str">
        <f>VLOOKUP(E57,VIP!$A$2:$O10447,8,FALSE)</f>
        <v>SI</v>
      </c>
      <c r="K57" s="131" t="str">
        <f>VLOOKUP(E57,VIP!$A$2:$O14021,6,0)</f>
        <v>NO</v>
      </c>
      <c r="L57" s="122" t="s">
        <v>2219</v>
      </c>
      <c r="M57" s="132" t="s">
        <v>2446</v>
      </c>
      <c r="N57" s="132" t="s">
        <v>2453</v>
      </c>
      <c r="O57" s="131" t="s">
        <v>2455</v>
      </c>
      <c r="P57" s="131"/>
      <c r="Q57" s="140" t="s">
        <v>2219</v>
      </c>
    </row>
    <row r="58" spans="1:17" s="93" customFormat="1" ht="18" x14ac:dyDescent="0.25">
      <c r="A58" s="131" t="str">
        <f>VLOOKUP(E58,'LISTADO ATM'!$A$2:$C$898,3,0)</f>
        <v>ESTE</v>
      </c>
      <c r="B58" s="124" t="s">
        <v>2606</v>
      </c>
      <c r="C58" s="133">
        <v>44348.728564814817</v>
      </c>
      <c r="D58" s="133" t="s">
        <v>2180</v>
      </c>
      <c r="E58" s="121">
        <v>213</v>
      </c>
      <c r="F58" s="131" t="str">
        <f>VLOOKUP(E58,VIP!$A$2:$O13668,2,0)</f>
        <v>DRBR213</v>
      </c>
      <c r="G58" s="131" t="str">
        <f>VLOOKUP(E58,'LISTADO ATM'!$A$2:$B$897,2,0)</f>
        <v xml:space="preserve">ATM Almacenes Iberia (La Romana) </v>
      </c>
      <c r="H58" s="131" t="str">
        <f>VLOOKUP(E58,VIP!$A$2:$O18531,7,FALSE)</f>
        <v>Si</v>
      </c>
      <c r="I58" s="131" t="str">
        <f>VLOOKUP(E58,VIP!$A$2:$O10496,8,FALSE)</f>
        <v>Si</v>
      </c>
      <c r="J58" s="131" t="str">
        <f>VLOOKUP(E58,VIP!$A$2:$O10446,8,FALSE)</f>
        <v>Si</v>
      </c>
      <c r="K58" s="131" t="str">
        <f>VLOOKUP(E58,VIP!$A$2:$O14020,6,0)</f>
        <v>NO</v>
      </c>
      <c r="L58" s="122" t="s">
        <v>2245</v>
      </c>
      <c r="M58" s="132" t="s">
        <v>2446</v>
      </c>
      <c r="N58" s="132" t="s">
        <v>2453</v>
      </c>
      <c r="O58" s="131" t="s">
        <v>2455</v>
      </c>
      <c r="P58" s="131"/>
      <c r="Q58" s="140" t="s">
        <v>2245</v>
      </c>
    </row>
    <row r="59" spans="1:17" s="93" customFormat="1" ht="18" x14ac:dyDescent="0.25">
      <c r="A59" s="131" t="str">
        <f>VLOOKUP(E59,'LISTADO ATM'!$A$2:$C$898,3,0)</f>
        <v>DISTRITO NACIONAL</v>
      </c>
      <c r="B59" s="124" t="s">
        <v>2626</v>
      </c>
      <c r="C59" s="133">
        <v>44348.732071759259</v>
      </c>
      <c r="D59" s="133" t="s">
        <v>2470</v>
      </c>
      <c r="E59" s="121">
        <v>930</v>
      </c>
      <c r="F59" s="131" t="str">
        <f>VLOOKUP(E59,VIP!$A$2:$O13690,2,0)</f>
        <v>DRBR930</v>
      </c>
      <c r="G59" s="131" t="str">
        <f>VLOOKUP(E59,'LISTADO ATM'!$A$2:$B$897,2,0)</f>
        <v>ATM Oficina Plaza Spring Center</v>
      </c>
      <c r="H59" s="131" t="str">
        <f>VLOOKUP(E59,VIP!$A$2:$O18553,7,FALSE)</f>
        <v>Si</v>
      </c>
      <c r="I59" s="131" t="str">
        <f>VLOOKUP(E59,VIP!$A$2:$O10518,8,FALSE)</f>
        <v>Si</v>
      </c>
      <c r="J59" s="131" t="str">
        <f>VLOOKUP(E59,VIP!$A$2:$O10468,8,FALSE)</f>
        <v>Si</v>
      </c>
      <c r="K59" s="131" t="str">
        <f>VLOOKUP(E59,VIP!$A$2:$O14042,6,0)</f>
        <v>NO</v>
      </c>
      <c r="L59" s="122" t="s">
        <v>2627</v>
      </c>
      <c r="M59" s="147" t="s">
        <v>2558</v>
      </c>
      <c r="N59" s="145" t="s">
        <v>2559</v>
      </c>
      <c r="O59" s="131" t="s">
        <v>2628</v>
      </c>
      <c r="P59" s="131" t="s">
        <v>2629</v>
      </c>
      <c r="Q59" s="146" t="s">
        <v>2627</v>
      </c>
    </row>
    <row r="60" spans="1:17" s="93" customFormat="1" ht="18" x14ac:dyDescent="0.25">
      <c r="A60" s="131" t="str">
        <f>VLOOKUP(E60,'LISTADO ATM'!$A$2:$C$898,3,0)</f>
        <v>NORTE</v>
      </c>
      <c r="B60" s="124" t="s">
        <v>2605</v>
      </c>
      <c r="C60" s="133">
        <v>44348.733842592592</v>
      </c>
      <c r="D60" s="133" t="s">
        <v>2181</v>
      </c>
      <c r="E60" s="121">
        <v>62</v>
      </c>
      <c r="F60" s="131" t="str">
        <f>VLOOKUP(E60,VIP!$A$2:$O13667,2,0)</f>
        <v>DRBR062</v>
      </c>
      <c r="G60" s="131" t="str">
        <f>VLOOKUP(E60,'LISTADO ATM'!$A$2:$B$897,2,0)</f>
        <v xml:space="preserve">ATM Oficina Dajabón </v>
      </c>
      <c r="H60" s="131" t="str">
        <f>VLOOKUP(E60,VIP!$A$2:$O18530,7,FALSE)</f>
        <v>Si</v>
      </c>
      <c r="I60" s="131" t="str">
        <f>VLOOKUP(E60,VIP!$A$2:$O10495,8,FALSE)</f>
        <v>Si</v>
      </c>
      <c r="J60" s="131" t="str">
        <f>VLOOKUP(E60,VIP!$A$2:$O10445,8,FALSE)</f>
        <v>Si</v>
      </c>
      <c r="K60" s="131" t="str">
        <f>VLOOKUP(E60,VIP!$A$2:$O14019,6,0)</f>
        <v>SI</v>
      </c>
      <c r="L60" s="122" t="s">
        <v>2219</v>
      </c>
      <c r="M60" s="132" t="s">
        <v>2446</v>
      </c>
      <c r="N60" s="132" t="s">
        <v>2453</v>
      </c>
      <c r="O60" s="131" t="s">
        <v>2550</v>
      </c>
      <c r="P60" s="131"/>
      <c r="Q60" s="140" t="s">
        <v>2219</v>
      </c>
    </row>
    <row r="61" spans="1:17" s="93" customFormat="1" ht="18" x14ac:dyDescent="0.25">
      <c r="A61" s="131" t="str">
        <f>VLOOKUP(E61,'LISTADO ATM'!$A$2:$C$898,3,0)</f>
        <v>NORTE</v>
      </c>
      <c r="B61" s="124" t="s">
        <v>2604</v>
      </c>
      <c r="C61" s="133">
        <v>44348.736539351848</v>
      </c>
      <c r="D61" s="133" t="s">
        <v>2181</v>
      </c>
      <c r="E61" s="121">
        <v>40</v>
      </c>
      <c r="F61" s="131" t="str">
        <f>VLOOKUP(E61,VIP!$A$2:$O13666,2,0)</f>
        <v>DRBR040</v>
      </c>
      <c r="G61" s="131" t="str">
        <f>VLOOKUP(E61,'LISTADO ATM'!$A$2:$B$897,2,0)</f>
        <v xml:space="preserve">ATM Oficina El Puñal </v>
      </c>
      <c r="H61" s="131" t="str">
        <f>VLOOKUP(E61,VIP!$A$2:$O18529,7,FALSE)</f>
        <v>Si</v>
      </c>
      <c r="I61" s="131" t="str">
        <f>VLOOKUP(E61,VIP!$A$2:$O10494,8,FALSE)</f>
        <v>Si</v>
      </c>
      <c r="J61" s="131" t="str">
        <f>VLOOKUP(E61,VIP!$A$2:$O10444,8,FALSE)</f>
        <v>Si</v>
      </c>
      <c r="K61" s="131" t="str">
        <f>VLOOKUP(E61,VIP!$A$2:$O14018,6,0)</f>
        <v>NO</v>
      </c>
      <c r="L61" s="122" t="s">
        <v>2219</v>
      </c>
      <c r="M61" s="132" t="s">
        <v>2446</v>
      </c>
      <c r="N61" s="132" t="s">
        <v>2453</v>
      </c>
      <c r="O61" s="131" t="s">
        <v>2550</v>
      </c>
      <c r="P61" s="131"/>
      <c r="Q61" s="140" t="s">
        <v>2219</v>
      </c>
    </row>
    <row r="62" spans="1:17" s="93" customFormat="1" ht="18" x14ac:dyDescent="0.25">
      <c r="A62" s="131" t="str">
        <f>VLOOKUP(E62,'LISTADO ATM'!$A$2:$C$898,3,0)</f>
        <v>DISTRITO NACIONAL</v>
      </c>
      <c r="B62" s="124" t="s">
        <v>2603</v>
      </c>
      <c r="C62" s="133">
        <v>44348.738032407404</v>
      </c>
      <c r="D62" s="133" t="s">
        <v>2180</v>
      </c>
      <c r="E62" s="121">
        <v>623</v>
      </c>
      <c r="F62" s="131" t="str">
        <f>VLOOKUP(E62,VIP!$A$2:$O13665,2,0)</f>
        <v>DRBR623</v>
      </c>
      <c r="G62" s="131" t="str">
        <f>VLOOKUP(E62,'LISTADO ATM'!$A$2:$B$897,2,0)</f>
        <v xml:space="preserve">ATM Operaciones Especiales (Manoguayabo) </v>
      </c>
      <c r="H62" s="131" t="str">
        <f>VLOOKUP(E62,VIP!$A$2:$O18528,7,FALSE)</f>
        <v>Si</v>
      </c>
      <c r="I62" s="131" t="str">
        <f>VLOOKUP(E62,VIP!$A$2:$O10493,8,FALSE)</f>
        <v>Si</v>
      </c>
      <c r="J62" s="131" t="str">
        <f>VLOOKUP(E62,VIP!$A$2:$O10443,8,FALSE)</f>
        <v>Si</v>
      </c>
      <c r="K62" s="131" t="str">
        <f>VLOOKUP(E62,VIP!$A$2:$O14017,6,0)</f>
        <v>No</v>
      </c>
      <c r="L62" s="122" t="s">
        <v>2219</v>
      </c>
      <c r="M62" s="132" t="s">
        <v>2446</v>
      </c>
      <c r="N62" s="132" t="s">
        <v>2453</v>
      </c>
      <c r="O62" s="131" t="s">
        <v>2455</v>
      </c>
      <c r="P62" s="131"/>
      <c r="Q62" s="140" t="s">
        <v>2219</v>
      </c>
    </row>
    <row r="63" spans="1:17" s="93" customFormat="1" ht="18" x14ac:dyDescent="0.25">
      <c r="A63" s="131" t="str">
        <f>VLOOKUP(E63,'LISTADO ATM'!$A$2:$C$898,3,0)</f>
        <v>NORTE</v>
      </c>
      <c r="B63" s="124" t="s">
        <v>2602</v>
      </c>
      <c r="C63" s="133">
        <v>44348.744398148148</v>
      </c>
      <c r="D63" s="133" t="s">
        <v>2181</v>
      </c>
      <c r="E63" s="121">
        <v>261</v>
      </c>
      <c r="F63" s="131" t="str">
        <f>VLOOKUP(E63,VIP!$A$2:$O13664,2,0)</f>
        <v>DRBR261</v>
      </c>
      <c r="G63" s="131" t="str">
        <f>VLOOKUP(E63,'LISTADO ATM'!$A$2:$B$897,2,0)</f>
        <v xml:space="preserve">ATM UNP Aeropuerto Cibao (Santiago) </v>
      </c>
      <c r="H63" s="131" t="str">
        <f>VLOOKUP(E63,VIP!$A$2:$O18527,7,FALSE)</f>
        <v>Si</v>
      </c>
      <c r="I63" s="131" t="str">
        <f>VLOOKUP(E63,VIP!$A$2:$O10492,8,FALSE)</f>
        <v>Si</v>
      </c>
      <c r="J63" s="131" t="str">
        <f>VLOOKUP(E63,VIP!$A$2:$O10442,8,FALSE)</f>
        <v>Si</v>
      </c>
      <c r="K63" s="131" t="str">
        <f>VLOOKUP(E63,VIP!$A$2:$O14016,6,0)</f>
        <v>NO</v>
      </c>
      <c r="L63" s="122" t="s">
        <v>2219</v>
      </c>
      <c r="M63" s="132" t="s">
        <v>2446</v>
      </c>
      <c r="N63" s="132" t="s">
        <v>2453</v>
      </c>
      <c r="O63" s="131" t="s">
        <v>2550</v>
      </c>
      <c r="P63" s="131"/>
      <c r="Q63" s="140" t="s">
        <v>2219</v>
      </c>
    </row>
    <row r="64" spans="1:17" s="93" customFormat="1" ht="18" x14ac:dyDescent="0.25">
      <c r="A64" s="131" t="str">
        <f>VLOOKUP(E64,'LISTADO ATM'!$A$2:$C$898,3,0)</f>
        <v>DISTRITO NACIONAL</v>
      </c>
      <c r="B64" s="124" t="s">
        <v>2601</v>
      </c>
      <c r="C64" s="133">
        <v>44348.752337962964</v>
      </c>
      <c r="D64" s="133" t="s">
        <v>2180</v>
      </c>
      <c r="E64" s="121">
        <v>487</v>
      </c>
      <c r="F64" s="131" t="str">
        <f>VLOOKUP(E64,VIP!$A$2:$O13663,2,0)</f>
        <v>DRBR487</v>
      </c>
      <c r="G64" s="131" t="str">
        <f>VLOOKUP(E64,'LISTADO ATM'!$A$2:$B$897,2,0)</f>
        <v xml:space="preserve">ATM Olé Hainamosa </v>
      </c>
      <c r="H64" s="131" t="str">
        <f>VLOOKUP(E64,VIP!$A$2:$O18526,7,FALSE)</f>
        <v>Si</v>
      </c>
      <c r="I64" s="131" t="str">
        <f>VLOOKUP(E64,VIP!$A$2:$O10491,8,FALSE)</f>
        <v>Si</v>
      </c>
      <c r="J64" s="131" t="str">
        <f>VLOOKUP(E64,VIP!$A$2:$O10441,8,FALSE)</f>
        <v>Si</v>
      </c>
      <c r="K64" s="131" t="str">
        <f>VLOOKUP(E64,VIP!$A$2:$O14015,6,0)</f>
        <v>SI</v>
      </c>
      <c r="L64" s="122" t="s">
        <v>2219</v>
      </c>
      <c r="M64" s="132" t="s">
        <v>2446</v>
      </c>
      <c r="N64" s="132" t="s">
        <v>2453</v>
      </c>
      <c r="O64" s="131" t="s">
        <v>2455</v>
      </c>
      <c r="P64" s="131"/>
      <c r="Q64" s="140" t="s">
        <v>2219</v>
      </c>
    </row>
    <row r="65" spans="1:17" s="93" customFormat="1" ht="18" x14ac:dyDescent="0.25">
      <c r="A65" s="131" t="str">
        <f>VLOOKUP(E65,'LISTADO ATM'!$A$2:$C$898,3,0)</f>
        <v>DISTRITO NACIONAL</v>
      </c>
      <c r="B65" s="124" t="s">
        <v>2600</v>
      </c>
      <c r="C65" s="133">
        <v>44348.754803240743</v>
      </c>
      <c r="D65" s="133" t="s">
        <v>2180</v>
      </c>
      <c r="E65" s="121">
        <v>180</v>
      </c>
      <c r="F65" s="131" t="str">
        <f>VLOOKUP(E65,VIP!$A$2:$O13662,2,0)</f>
        <v>DRBR180</v>
      </c>
      <c r="G65" s="131" t="str">
        <f>VLOOKUP(E65,'LISTADO ATM'!$A$2:$B$897,2,0)</f>
        <v xml:space="preserve">ATM Megacentro II </v>
      </c>
      <c r="H65" s="131" t="str">
        <f>VLOOKUP(E65,VIP!$A$2:$O18525,7,FALSE)</f>
        <v>Si</v>
      </c>
      <c r="I65" s="131" t="str">
        <f>VLOOKUP(E65,VIP!$A$2:$O10490,8,FALSE)</f>
        <v>Si</v>
      </c>
      <c r="J65" s="131" t="str">
        <f>VLOOKUP(E65,VIP!$A$2:$O10440,8,FALSE)</f>
        <v>Si</v>
      </c>
      <c r="K65" s="131" t="str">
        <f>VLOOKUP(E65,VIP!$A$2:$O14014,6,0)</f>
        <v>SI</v>
      </c>
      <c r="L65" s="122" t="s">
        <v>2219</v>
      </c>
      <c r="M65" s="132" t="s">
        <v>2446</v>
      </c>
      <c r="N65" s="132" t="s">
        <v>2453</v>
      </c>
      <c r="O65" s="131" t="s">
        <v>2455</v>
      </c>
      <c r="P65" s="131"/>
      <c r="Q65" s="140" t="s">
        <v>2219</v>
      </c>
    </row>
    <row r="66" spans="1:17" s="93" customFormat="1" ht="18" x14ac:dyDescent="0.25">
      <c r="A66" s="131" t="str">
        <f>VLOOKUP(E66,'LISTADO ATM'!$A$2:$C$898,3,0)</f>
        <v>DISTRITO NACIONAL</v>
      </c>
      <c r="B66" s="124" t="s">
        <v>2599</v>
      </c>
      <c r="C66" s="133">
        <v>44348.756793981483</v>
      </c>
      <c r="D66" s="133" t="s">
        <v>2180</v>
      </c>
      <c r="E66" s="121">
        <v>57</v>
      </c>
      <c r="F66" s="131" t="str">
        <f>VLOOKUP(E66,VIP!$A$2:$O13661,2,0)</f>
        <v>DRBR057</v>
      </c>
      <c r="G66" s="131" t="str">
        <f>VLOOKUP(E66,'LISTADO ATM'!$A$2:$B$897,2,0)</f>
        <v xml:space="preserve">ATM Oficina Malecon Center </v>
      </c>
      <c r="H66" s="131" t="str">
        <f>VLOOKUP(E66,VIP!$A$2:$O18524,7,FALSE)</f>
        <v>Si</v>
      </c>
      <c r="I66" s="131" t="str">
        <f>VLOOKUP(E66,VIP!$A$2:$O10489,8,FALSE)</f>
        <v>Si</v>
      </c>
      <c r="J66" s="131" t="str">
        <f>VLOOKUP(E66,VIP!$A$2:$O10439,8,FALSE)</f>
        <v>Si</v>
      </c>
      <c r="K66" s="131" t="str">
        <f>VLOOKUP(E66,VIP!$A$2:$O14013,6,0)</f>
        <v>NO</v>
      </c>
      <c r="L66" s="122" t="s">
        <v>2219</v>
      </c>
      <c r="M66" s="132" t="s">
        <v>2446</v>
      </c>
      <c r="N66" s="132" t="s">
        <v>2453</v>
      </c>
      <c r="O66" s="131" t="s">
        <v>2455</v>
      </c>
      <c r="P66" s="131"/>
      <c r="Q66" s="140" t="s">
        <v>2219</v>
      </c>
    </row>
    <row r="67" spans="1:17" s="93" customFormat="1" ht="18" x14ac:dyDescent="0.25">
      <c r="A67" s="131" t="str">
        <f>VLOOKUP(E67,'LISTADO ATM'!$A$2:$C$898,3,0)</f>
        <v>DISTRITO NACIONAL</v>
      </c>
      <c r="B67" s="124" t="s">
        <v>2598</v>
      </c>
      <c r="C67" s="133">
        <v>44348.760717592595</v>
      </c>
      <c r="D67" s="133" t="s">
        <v>2180</v>
      </c>
      <c r="E67" s="121">
        <v>952</v>
      </c>
      <c r="F67" s="131" t="str">
        <f>VLOOKUP(E67,VIP!$A$2:$O13660,2,0)</f>
        <v>DRBR16L</v>
      </c>
      <c r="G67" s="131" t="str">
        <f>VLOOKUP(E67,'LISTADO ATM'!$A$2:$B$897,2,0)</f>
        <v xml:space="preserve">ATM Alvarez Rivas </v>
      </c>
      <c r="H67" s="131" t="str">
        <f>VLOOKUP(E67,VIP!$A$2:$O18523,7,FALSE)</f>
        <v>Si</v>
      </c>
      <c r="I67" s="131" t="str">
        <f>VLOOKUP(E67,VIP!$A$2:$O10488,8,FALSE)</f>
        <v>Si</v>
      </c>
      <c r="J67" s="131" t="str">
        <f>VLOOKUP(E67,VIP!$A$2:$O10438,8,FALSE)</f>
        <v>Si</v>
      </c>
      <c r="K67" s="131" t="str">
        <f>VLOOKUP(E67,VIP!$A$2:$O14012,6,0)</f>
        <v>NO</v>
      </c>
      <c r="L67" s="122" t="s">
        <v>2219</v>
      </c>
      <c r="M67" s="132" t="s">
        <v>2446</v>
      </c>
      <c r="N67" s="132" t="s">
        <v>2453</v>
      </c>
      <c r="O67" s="131" t="s">
        <v>2455</v>
      </c>
      <c r="P67" s="131"/>
      <c r="Q67" s="140" t="s">
        <v>2219</v>
      </c>
    </row>
    <row r="68" spans="1:17" s="93" customFormat="1" ht="18" x14ac:dyDescent="0.25">
      <c r="A68" s="131" t="str">
        <f>VLOOKUP(E68,'LISTADO ATM'!$A$2:$C$898,3,0)</f>
        <v>NORTE</v>
      </c>
      <c r="B68" s="124" t="s">
        <v>2597</v>
      </c>
      <c r="C68" s="133">
        <v>44348.763032407405</v>
      </c>
      <c r="D68" s="133" t="s">
        <v>2181</v>
      </c>
      <c r="E68" s="121">
        <v>397</v>
      </c>
      <c r="F68" s="131" t="str">
        <f>VLOOKUP(E68,VIP!$A$2:$O13659,2,0)</f>
        <v>DRBR397</v>
      </c>
      <c r="G68" s="131" t="str">
        <f>VLOOKUP(E68,'LISTADO ATM'!$A$2:$B$897,2,0)</f>
        <v xml:space="preserve">ATM Autobanco San Francisco de Macoris </v>
      </c>
      <c r="H68" s="131" t="str">
        <f>VLOOKUP(E68,VIP!$A$2:$O18522,7,FALSE)</f>
        <v>Si</v>
      </c>
      <c r="I68" s="131" t="str">
        <f>VLOOKUP(E68,VIP!$A$2:$O10487,8,FALSE)</f>
        <v>Si</v>
      </c>
      <c r="J68" s="131" t="str">
        <f>VLOOKUP(E68,VIP!$A$2:$O10437,8,FALSE)</f>
        <v>Si</v>
      </c>
      <c r="K68" s="131" t="str">
        <f>VLOOKUP(E68,VIP!$A$2:$O14011,6,0)</f>
        <v>NO</v>
      </c>
      <c r="L68" s="122" t="s">
        <v>2219</v>
      </c>
      <c r="M68" s="132" t="s">
        <v>2446</v>
      </c>
      <c r="N68" s="132" t="s">
        <v>2453</v>
      </c>
      <c r="O68" s="131" t="s">
        <v>2550</v>
      </c>
      <c r="P68" s="131"/>
      <c r="Q68" s="140" t="s">
        <v>2219</v>
      </c>
    </row>
    <row r="69" spans="1:17" s="93" customFormat="1" ht="18" x14ac:dyDescent="0.25">
      <c r="A69" s="131" t="str">
        <f>VLOOKUP(E69,'LISTADO ATM'!$A$2:$C$898,3,0)</f>
        <v>DISTRITO NACIONAL</v>
      </c>
      <c r="B69" s="124" t="s">
        <v>2596</v>
      </c>
      <c r="C69" s="133">
        <v>44348.764467592591</v>
      </c>
      <c r="D69" s="133" t="s">
        <v>2180</v>
      </c>
      <c r="E69" s="121">
        <v>953</v>
      </c>
      <c r="F69" s="131" t="str">
        <f>VLOOKUP(E69,VIP!$A$2:$O13658,2,0)</f>
        <v>DRBR01I</v>
      </c>
      <c r="G69" s="131" t="str">
        <f>VLOOKUP(E69,'LISTADO ATM'!$A$2:$B$897,2,0)</f>
        <v xml:space="preserve">ATM Estafeta Dirección General de Pasaportes/Migración </v>
      </c>
      <c r="H69" s="131" t="str">
        <f>VLOOKUP(E69,VIP!$A$2:$O18521,7,FALSE)</f>
        <v>Si</v>
      </c>
      <c r="I69" s="131" t="str">
        <f>VLOOKUP(E69,VIP!$A$2:$O10486,8,FALSE)</f>
        <v>Si</v>
      </c>
      <c r="J69" s="131" t="str">
        <f>VLOOKUP(E69,VIP!$A$2:$O10436,8,FALSE)</f>
        <v>Si</v>
      </c>
      <c r="K69" s="131" t="str">
        <f>VLOOKUP(E69,VIP!$A$2:$O14010,6,0)</f>
        <v>No</v>
      </c>
      <c r="L69" s="122" t="s">
        <v>2219</v>
      </c>
      <c r="M69" s="132" t="s">
        <v>2446</v>
      </c>
      <c r="N69" s="132" t="s">
        <v>2453</v>
      </c>
      <c r="O69" s="131" t="s">
        <v>2455</v>
      </c>
      <c r="P69" s="131"/>
      <c r="Q69" s="140" t="s">
        <v>2219</v>
      </c>
    </row>
    <row r="70" spans="1:17" s="93" customFormat="1" ht="18" x14ac:dyDescent="0.25">
      <c r="A70" s="131" t="str">
        <f>VLOOKUP(E70,'LISTADO ATM'!$A$2:$C$898,3,0)</f>
        <v>SUR</v>
      </c>
      <c r="B70" s="124" t="s">
        <v>2595</v>
      </c>
      <c r="C70" s="133">
        <v>44348.764664351853</v>
      </c>
      <c r="D70" s="133" t="s">
        <v>2470</v>
      </c>
      <c r="E70" s="121">
        <v>297</v>
      </c>
      <c r="F70" s="131" t="str">
        <f>VLOOKUP(E70,VIP!$A$2:$O13657,2,0)</f>
        <v>DRBR297</v>
      </c>
      <c r="G70" s="131" t="str">
        <f>VLOOKUP(E70,'LISTADO ATM'!$A$2:$B$897,2,0)</f>
        <v xml:space="preserve">ATM S/M Cadena Ocoa </v>
      </c>
      <c r="H70" s="131" t="str">
        <f>VLOOKUP(E70,VIP!$A$2:$O18520,7,FALSE)</f>
        <v>Si</v>
      </c>
      <c r="I70" s="131" t="str">
        <f>VLOOKUP(E70,VIP!$A$2:$O10485,8,FALSE)</f>
        <v>Si</v>
      </c>
      <c r="J70" s="131" t="str">
        <f>VLOOKUP(E70,VIP!$A$2:$O10435,8,FALSE)</f>
        <v>Si</v>
      </c>
      <c r="K70" s="131" t="str">
        <f>VLOOKUP(E70,VIP!$A$2:$O14009,6,0)</f>
        <v>NO</v>
      </c>
      <c r="L70" s="122" t="s">
        <v>2548</v>
      </c>
      <c r="M70" s="132" t="s">
        <v>2446</v>
      </c>
      <c r="N70" s="132" t="s">
        <v>2453</v>
      </c>
      <c r="O70" s="131" t="s">
        <v>2553</v>
      </c>
      <c r="P70" s="131"/>
      <c r="Q70" s="140" t="s">
        <v>2548</v>
      </c>
    </row>
    <row r="71" spans="1:17" s="93" customFormat="1" ht="18" x14ac:dyDescent="0.25">
      <c r="A71" s="131" t="str">
        <f>VLOOKUP(E71,'LISTADO ATM'!$A$2:$C$898,3,0)</f>
        <v>DISTRITO NACIONAL</v>
      </c>
      <c r="B71" s="124" t="s">
        <v>2594</v>
      </c>
      <c r="C71" s="133">
        <v>44348.765219907407</v>
      </c>
      <c r="D71" s="133" t="s">
        <v>2180</v>
      </c>
      <c r="E71" s="121">
        <v>943</v>
      </c>
      <c r="F71" s="131" t="str">
        <f>VLOOKUP(E71,VIP!$A$2:$O13656,2,0)</f>
        <v>DRBR16K</v>
      </c>
      <c r="G71" s="131" t="str">
        <f>VLOOKUP(E71,'LISTADO ATM'!$A$2:$B$897,2,0)</f>
        <v xml:space="preserve">ATM Oficina Tránsito Terreste </v>
      </c>
      <c r="H71" s="131" t="str">
        <f>VLOOKUP(E71,VIP!$A$2:$O18519,7,FALSE)</f>
        <v>Si</v>
      </c>
      <c r="I71" s="131" t="str">
        <f>VLOOKUP(E71,VIP!$A$2:$O10484,8,FALSE)</f>
        <v>Si</v>
      </c>
      <c r="J71" s="131" t="str">
        <f>VLOOKUP(E71,VIP!$A$2:$O10434,8,FALSE)</f>
        <v>Si</v>
      </c>
      <c r="K71" s="131" t="str">
        <f>VLOOKUP(E71,VIP!$A$2:$O14008,6,0)</f>
        <v>NO</v>
      </c>
      <c r="L71" s="122" t="s">
        <v>2219</v>
      </c>
      <c r="M71" s="132" t="s">
        <v>2446</v>
      </c>
      <c r="N71" s="132" t="s">
        <v>2453</v>
      </c>
      <c r="O71" s="131" t="s">
        <v>2455</v>
      </c>
      <c r="P71" s="131"/>
      <c r="Q71" s="140" t="s">
        <v>2219</v>
      </c>
    </row>
    <row r="72" spans="1:17" s="93" customFormat="1" ht="18" x14ac:dyDescent="0.25">
      <c r="A72" s="131" t="str">
        <f>VLOOKUP(E72,'LISTADO ATM'!$A$2:$C$898,3,0)</f>
        <v>DISTRITO NACIONAL</v>
      </c>
      <c r="B72" s="124" t="s">
        <v>2593</v>
      </c>
      <c r="C72" s="133">
        <v>44348.766076388885</v>
      </c>
      <c r="D72" s="133" t="s">
        <v>2180</v>
      </c>
      <c r="E72" s="121">
        <v>915</v>
      </c>
      <c r="F72" s="131" t="str">
        <f>VLOOKUP(E72,VIP!$A$2:$O13655,2,0)</f>
        <v>DRBR24F</v>
      </c>
      <c r="G72" s="131" t="str">
        <f>VLOOKUP(E72,'LISTADO ATM'!$A$2:$B$897,2,0)</f>
        <v xml:space="preserve">ATM Multicentro La Sirena Aut. Duarte </v>
      </c>
      <c r="H72" s="131" t="str">
        <f>VLOOKUP(E72,VIP!$A$2:$O18518,7,FALSE)</f>
        <v>Si</v>
      </c>
      <c r="I72" s="131" t="str">
        <f>VLOOKUP(E72,VIP!$A$2:$O10483,8,FALSE)</f>
        <v>Si</v>
      </c>
      <c r="J72" s="131" t="str">
        <f>VLOOKUP(E72,VIP!$A$2:$O10433,8,FALSE)</f>
        <v>Si</v>
      </c>
      <c r="K72" s="131" t="str">
        <f>VLOOKUP(E72,VIP!$A$2:$O14007,6,0)</f>
        <v>SI</v>
      </c>
      <c r="L72" s="122" t="s">
        <v>2219</v>
      </c>
      <c r="M72" s="132" t="s">
        <v>2446</v>
      </c>
      <c r="N72" s="132" t="s">
        <v>2453</v>
      </c>
      <c r="O72" s="131" t="s">
        <v>2455</v>
      </c>
      <c r="P72" s="131"/>
      <c r="Q72" s="140" t="s">
        <v>2219</v>
      </c>
    </row>
    <row r="73" spans="1:17" s="93" customFormat="1" ht="18" x14ac:dyDescent="0.25">
      <c r="A73" s="131" t="str">
        <f>VLOOKUP(E73,'LISTADO ATM'!$A$2:$C$898,3,0)</f>
        <v>DISTRITO NACIONAL</v>
      </c>
      <c r="B73" s="124" t="s">
        <v>2592</v>
      </c>
      <c r="C73" s="133">
        <v>44348.766805555555</v>
      </c>
      <c r="D73" s="133" t="s">
        <v>2180</v>
      </c>
      <c r="E73" s="121">
        <v>909</v>
      </c>
      <c r="F73" s="131" t="str">
        <f>VLOOKUP(E73,VIP!$A$2:$O13654,2,0)</f>
        <v>DRBR01A</v>
      </c>
      <c r="G73" s="131" t="str">
        <f>VLOOKUP(E73,'LISTADO ATM'!$A$2:$B$897,2,0)</f>
        <v xml:space="preserve">ATM UNP UASD </v>
      </c>
      <c r="H73" s="131" t="str">
        <f>VLOOKUP(E73,VIP!$A$2:$O18517,7,FALSE)</f>
        <v>Si</v>
      </c>
      <c r="I73" s="131" t="str">
        <f>VLOOKUP(E73,VIP!$A$2:$O10482,8,FALSE)</f>
        <v>Si</v>
      </c>
      <c r="J73" s="131" t="str">
        <f>VLOOKUP(E73,VIP!$A$2:$O10432,8,FALSE)</f>
        <v>Si</v>
      </c>
      <c r="K73" s="131" t="str">
        <f>VLOOKUP(E73,VIP!$A$2:$O14006,6,0)</f>
        <v>SI</v>
      </c>
      <c r="L73" s="122" t="s">
        <v>2219</v>
      </c>
      <c r="M73" s="132" t="s">
        <v>2446</v>
      </c>
      <c r="N73" s="132" t="s">
        <v>2453</v>
      </c>
      <c r="O73" s="131" t="s">
        <v>2455</v>
      </c>
      <c r="P73" s="131"/>
      <c r="Q73" s="140" t="s">
        <v>2219</v>
      </c>
    </row>
    <row r="74" spans="1:17" s="93" customFormat="1" ht="18" x14ac:dyDescent="0.25">
      <c r="A74" s="131" t="str">
        <f>VLOOKUP(E74,'LISTADO ATM'!$A$2:$C$898,3,0)</f>
        <v>DISTRITO NACIONAL</v>
      </c>
      <c r="B74" s="124" t="s">
        <v>2591</v>
      </c>
      <c r="C74" s="133">
        <v>44348.767858796295</v>
      </c>
      <c r="D74" s="133" t="s">
        <v>2180</v>
      </c>
      <c r="E74" s="121">
        <v>473</v>
      </c>
      <c r="F74" s="131" t="str">
        <f>VLOOKUP(E74,VIP!$A$2:$O13653,2,0)</f>
        <v>DRBR473</v>
      </c>
      <c r="G74" s="131" t="str">
        <f>VLOOKUP(E74,'LISTADO ATM'!$A$2:$B$897,2,0)</f>
        <v xml:space="preserve">ATM Oficina Carrefour II </v>
      </c>
      <c r="H74" s="131" t="str">
        <f>VLOOKUP(E74,VIP!$A$2:$O18516,7,FALSE)</f>
        <v>Si</v>
      </c>
      <c r="I74" s="131" t="str">
        <f>VLOOKUP(E74,VIP!$A$2:$O10481,8,FALSE)</f>
        <v>Si</v>
      </c>
      <c r="J74" s="131" t="str">
        <f>VLOOKUP(E74,VIP!$A$2:$O10431,8,FALSE)</f>
        <v>Si</v>
      </c>
      <c r="K74" s="131" t="str">
        <f>VLOOKUP(E74,VIP!$A$2:$O14005,6,0)</f>
        <v>NO</v>
      </c>
      <c r="L74" s="122" t="s">
        <v>2219</v>
      </c>
      <c r="M74" s="132" t="s">
        <v>2446</v>
      </c>
      <c r="N74" s="132" t="s">
        <v>2453</v>
      </c>
      <c r="O74" s="131" t="s">
        <v>2455</v>
      </c>
      <c r="P74" s="131"/>
      <c r="Q74" s="140" t="s">
        <v>2219</v>
      </c>
    </row>
    <row r="75" spans="1:17" s="93" customFormat="1" ht="18" x14ac:dyDescent="0.25">
      <c r="A75" s="131" t="str">
        <f>VLOOKUP(E75,'LISTADO ATM'!$A$2:$C$898,3,0)</f>
        <v>DISTRITO NACIONAL</v>
      </c>
      <c r="B75" s="124" t="s">
        <v>2590</v>
      </c>
      <c r="C75" s="133">
        <v>44348.768750000003</v>
      </c>
      <c r="D75" s="133" t="s">
        <v>2180</v>
      </c>
      <c r="E75" s="121">
        <v>10</v>
      </c>
      <c r="F75" s="131" t="str">
        <f>VLOOKUP(E75,VIP!$A$2:$O13652,2,0)</f>
        <v>DRBR010</v>
      </c>
      <c r="G75" s="131" t="str">
        <f>VLOOKUP(E75,'LISTADO ATM'!$A$2:$B$897,2,0)</f>
        <v xml:space="preserve">ATM Ministerio Salud Pública </v>
      </c>
      <c r="H75" s="131" t="str">
        <f>VLOOKUP(E75,VIP!$A$2:$O18515,7,FALSE)</f>
        <v>Si</v>
      </c>
      <c r="I75" s="131" t="str">
        <f>VLOOKUP(E75,VIP!$A$2:$O10480,8,FALSE)</f>
        <v>Si</v>
      </c>
      <c r="J75" s="131" t="str">
        <f>VLOOKUP(E75,VIP!$A$2:$O10430,8,FALSE)</f>
        <v>Si</v>
      </c>
      <c r="K75" s="131" t="str">
        <f>VLOOKUP(E75,VIP!$A$2:$O14004,6,0)</f>
        <v>NO</v>
      </c>
      <c r="L75" s="122" t="s">
        <v>2219</v>
      </c>
      <c r="M75" s="132" t="s">
        <v>2446</v>
      </c>
      <c r="N75" s="132" t="s">
        <v>2453</v>
      </c>
      <c r="O75" s="131" t="s">
        <v>2455</v>
      </c>
      <c r="P75" s="131"/>
      <c r="Q75" s="140" t="s">
        <v>2219</v>
      </c>
    </row>
    <row r="76" spans="1:17" s="93" customFormat="1" ht="18" x14ac:dyDescent="0.25">
      <c r="A76" s="131" t="str">
        <f>VLOOKUP(E76,'LISTADO ATM'!$A$2:$C$898,3,0)</f>
        <v>DISTRITO NACIONAL</v>
      </c>
      <c r="B76" s="124" t="s">
        <v>2589</v>
      </c>
      <c r="C76" s="133">
        <v>44348.768773148149</v>
      </c>
      <c r="D76" s="133" t="s">
        <v>2449</v>
      </c>
      <c r="E76" s="121">
        <v>517</v>
      </c>
      <c r="F76" s="131" t="str">
        <f>VLOOKUP(E76,VIP!$A$2:$O13651,2,0)</f>
        <v>DRBR517</v>
      </c>
      <c r="G76" s="131" t="str">
        <f>VLOOKUP(E76,'LISTADO ATM'!$A$2:$B$897,2,0)</f>
        <v xml:space="preserve">ATM Autobanco Oficina Sans Soucí </v>
      </c>
      <c r="H76" s="131" t="str">
        <f>VLOOKUP(E76,VIP!$A$2:$O18514,7,FALSE)</f>
        <v>Si</v>
      </c>
      <c r="I76" s="131" t="str">
        <f>VLOOKUP(E76,VIP!$A$2:$O10479,8,FALSE)</f>
        <v>Si</v>
      </c>
      <c r="J76" s="131" t="str">
        <f>VLOOKUP(E76,VIP!$A$2:$O10429,8,FALSE)</f>
        <v>Si</v>
      </c>
      <c r="K76" s="131" t="str">
        <f>VLOOKUP(E76,VIP!$A$2:$O14003,6,0)</f>
        <v>SI</v>
      </c>
      <c r="L76" s="122" t="s">
        <v>2442</v>
      </c>
      <c r="M76" s="132" t="s">
        <v>2446</v>
      </c>
      <c r="N76" s="132" t="s">
        <v>2453</v>
      </c>
      <c r="O76" s="131" t="s">
        <v>2454</v>
      </c>
      <c r="P76" s="131"/>
      <c r="Q76" s="140" t="s">
        <v>2442</v>
      </c>
    </row>
    <row r="77" spans="1:17" s="93" customFormat="1" ht="18" x14ac:dyDescent="0.25">
      <c r="A77" s="131" t="str">
        <f>VLOOKUP(E77,'LISTADO ATM'!$A$2:$C$898,3,0)</f>
        <v>NORTE</v>
      </c>
      <c r="B77" s="124" t="s">
        <v>2588</v>
      </c>
      <c r="C77" s="133">
        <v>44348.770856481482</v>
      </c>
      <c r="D77" s="133" t="s">
        <v>2181</v>
      </c>
      <c r="E77" s="121">
        <v>253</v>
      </c>
      <c r="F77" s="131" t="str">
        <f>VLOOKUP(E77,VIP!$A$2:$O13650,2,0)</f>
        <v>DRBR253</v>
      </c>
      <c r="G77" s="131" t="str">
        <f>VLOOKUP(E77,'LISTADO ATM'!$A$2:$B$897,2,0)</f>
        <v xml:space="preserve">ATM Centro Cuesta Nacional (Santiago) </v>
      </c>
      <c r="H77" s="131" t="str">
        <f>VLOOKUP(E77,VIP!$A$2:$O18513,7,FALSE)</f>
        <v>Si</v>
      </c>
      <c r="I77" s="131" t="str">
        <f>VLOOKUP(E77,VIP!$A$2:$O10478,8,FALSE)</f>
        <v>Si</v>
      </c>
      <c r="J77" s="131" t="str">
        <f>VLOOKUP(E77,VIP!$A$2:$O10428,8,FALSE)</f>
        <v>Si</v>
      </c>
      <c r="K77" s="131" t="str">
        <f>VLOOKUP(E77,VIP!$A$2:$O14002,6,0)</f>
        <v>NO</v>
      </c>
      <c r="L77" s="122" t="s">
        <v>2219</v>
      </c>
      <c r="M77" s="132" t="s">
        <v>2446</v>
      </c>
      <c r="N77" s="132" t="s">
        <v>2453</v>
      </c>
      <c r="O77" s="131" t="s">
        <v>2550</v>
      </c>
      <c r="P77" s="131"/>
      <c r="Q77" s="140" t="s">
        <v>2219</v>
      </c>
    </row>
    <row r="78" spans="1:17" s="93" customFormat="1" ht="18" x14ac:dyDescent="0.25">
      <c r="A78" s="131" t="str">
        <f>VLOOKUP(E78,'LISTADO ATM'!$A$2:$C$898,3,0)</f>
        <v>DISTRITO NACIONAL</v>
      </c>
      <c r="B78" s="124" t="s">
        <v>2587</v>
      </c>
      <c r="C78" s="133">
        <v>44348.775509259256</v>
      </c>
      <c r="D78" s="133" t="s">
        <v>2180</v>
      </c>
      <c r="E78" s="121">
        <v>34</v>
      </c>
      <c r="F78" s="131" t="str">
        <f>VLOOKUP(E78,VIP!$A$2:$O13649,2,0)</f>
        <v>DRBR034</v>
      </c>
      <c r="G78" s="131" t="str">
        <f>VLOOKUP(E78,'LISTADO ATM'!$A$2:$B$897,2,0)</f>
        <v xml:space="preserve">ATM Plaza de la Salud </v>
      </c>
      <c r="H78" s="131" t="str">
        <f>VLOOKUP(E78,VIP!$A$2:$O18512,7,FALSE)</f>
        <v>Si</v>
      </c>
      <c r="I78" s="131" t="str">
        <f>VLOOKUP(E78,VIP!$A$2:$O10477,8,FALSE)</f>
        <v>Si</v>
      </c>
      <c r="J78" s="131" t="str">
        <f>VLOOKUP(E78,VIP!$A$2:$O10427,8,FALSE)</f>
        <v>Si</v>
      </c>
      <c r="K78" s="131" t="str">
        <f>VLOOKUP(E78,VIP!$A$2:$O14001,6,0)</f>
        <v>NO</v>
      </c>
      <c r="L78" s="122" t="s">
        <v>2219</v>
      </c>
      <c r="M78" s="132" t="s">
        <v>2446</v>
      </c>
      <c r="N78" s="132" t="s">
        <v>2453</v>
      </c>
      <c r="O78" s="131" t="s">
        <v>2455</v>
      </c>
      <c r="P78" s="131"/>
      <c r="Q78" s="140" t="s">
        <v>2219</v>
      </c>
    </row>
    <row r="79" spans="1:17" s="93" customFormat="1" ht="18" x14ac:dyDescent="0.25">
      <c r="A79" s="131" t="str">
        <f>VLOOKUP(E79,'LISTADO ATM'!$A$2:$C$898,3,0)</f>
        <v>NORTE</v>
      </c>
      <c r="B79" s="124" t="s">
        <v>2586</v>
      </c>
      <c r="C79" s="133">
        <v>44348.779814814814</v>
      </c>
      <c r="D79" s="133" t="s">
        <v>2181</v>
      </c>
      <c r="E79" s="121">
        <v>144</v>
      </c>
      <c r="F79" s="131" t="str">
        <f>VLOOKUP(E79,VIP!$A$2:$O13648,2,0)</f>
        <v>DRBR144</v>
      </c>
      <c r="G79" s="131" t="str">
        <f>VLOOKUP(E79,'LISTADO ATM'!$A$2:$B$897,2,0)</f>
        <v xml:space="preserve">ATM Oficina Villa Altagracia </v>
      </c>
      <c r="H79" s="131" t="str">
        <f>VLOOKUP(E79,VIP!$A$2:$O18511,7,FALSE)</f>
        <v>Si</v>
      </c>
      <c r="I79" s="131" t="str">
        <f>VLOOKUP(E79,VIP!$A$2:$O10476,8,FALSE)</f>
        <v>Si</v>
      </c>
      <c r="J79" s="131" t="str">
        <f>VLOOKUP(E79,VIP!$A$2:$O10426,8,FALSE)</f>
        <v>Si</v>
      </c>
      <c r="K79" s="131" t="str">
        <f>VLOOKUP(E79,VIP!$A$2:$O14000,6,0)</f>
        <v>SI</v>
      </c>
      <c r="L79" s="122" t="s">
        <v>2219</v>
      </c>
      <c r="M79" s="132" t="s">
        <v>2446</v>
      </c>
      <c r="N79" s="132" t="s">
        <v>2453</v>
      </c>
      <c r="O79" s="131" t="s">
        <v>2550</v>
      </c>
      <c r="P79" s="131"/>
      <c r="Q79" s="140" t="s">
        <v>2219</v>
      </c>
    </row>
    <row r="80" spans="1:17" s="93" customFormat="1" ht="18" x14ac:dyDescent="0.25">
      <c r="A80" s="131" t="str">
        <f>VLOOKUP(E80,'LISTADO ATM'!$A$2:$C$898,3,0)</f>
        <v>DISTRITO NACIONAL</v>
      </c>
      <c r="B80" s="124" t="s">
        <v>2585</v>
      </c>
      <c r="C80" s="133">
        <v>44348.781331018516</v>
      </c>
      <c r="D80" s="133" t="s">
        <v>2180</v>
      </c>
      <c r="E80" s="121">
        <v>436</v>
      </c>
      <c r="F80" s="131" t="str">
        <f>VLOOKUP(E80,VIP!$A$2:$O13647,2,0)</f>
        <v>DRBR436</v>
      </c>
      <c r="G80" s="131" t="str">
        <f>VLOOKUP(E80,'LISTADO ATM'!$A$2:$B$897,2,0)</f>
        <v xml:space="preserve">ATM Autobanco Torre II </v>
      </c>
      <c r="H80" s="131" t="str">
        <f>VLOOKUP(E80,VIP!$A$2:$O18510,7,FALSE)</f>
        <v>Si</v>
      </c>
      <c r="I80" s="131" t="str">
        <f>VLOOKUP(E80,VIP!$A$2:$O10475,8,FALSE)</f>
        <v>Si</v>
      </c>
      <c r="J80" s="131" t="str">
        <f>VLOOKUP(E80,VIP!$A$2:$O10425,8,FALSE)</f>
        <v>Si</v>
      </c>
      <c r="K80" s="131" t="str">
        <f>VLOOKUP(E80,VIP!$A$2:$O13999,6,0)</f>
        <v>SI</v>
      </c>
      <c r="L80" s="122" t="s">
        <v>2466</v>
      </c>
      <c r="M80" s="132" t="s">
        <v>2446</v>
      </c>
      <c r="N80" s="132" t="s">
        <v>2453</v>
      </c>
      <c r="O80" s="131" t="s">
        <v>2455</v>
      </c>
      <c r="P80" s="131"/>
      <c r="Q80" s="140" t="s">
        <v>2466</v>
      </c>
    </row>
    <row r="81" spans="1:17" s="93" customFormat="1" ht="18" x14ac:dyDescent="0.25">
      <c r="A81" s="131" t="str">
        <f>VLOOKUP(E81,'LISTADO ATM'!$A$2:$C$898,3,0)</f>
        <v>NORTE</v>
      </c>
      <c r="B81" s="124" t="s">
        <v>2647</v>
      </c>
      <c r="C81" s="133">
        <v>44348.799456018518</v>
      </c>
      <c r="D81" s="133" t="s">
        <v>2555</v>
      </c>
      <c r="E81" s="121">
        <v>291</v>
      </c>
      <c r="F81" s="131" t="str">
        <f>VLOOKUP(E81,VIP!$A$2:$O13664,2,0)</f>
        <v>DRBR291</v>
      </c>
      <c r="G81" s="131" t="str">
        <f>VLOOKUP(E81,'LISTADO ATM'!$A$2:$B$897,2,0)</f>
        <v xml:space="preserve">ATM S/M Jumbo Las Colinas </v>
      </c>
      <c r="H81" s="131" t="str">
        <f>VLOOKUP(E81,VIP!$A$2:$O18527,7,FALSE)</f>
        <v>Si</v>
      </c>
      <c r="I81" s="131" t="str">
        <f>VLOOKUP(E81,VIP!$A$2:$O10492,8,FALSE)</f>
        <v>Si</v>
      </c>
      <c r="J81" s="131" t="str">
        <f>VLOOKUP(E81,VIP!$A$2:$O10442,8,FALSE)</f>
        <v>Si</v>
      </c>
      <c r="K81" s="131" t="str">
        <f>VLOOKUP(E81,VIP!$A$2:$O14016,6,0)</f>
        <v>NO</v>
      </c>
      <c r="L81" s="122" t="s">
        <v>2442</v>
      </c>
      <c r="M81" s="132" t="s">
        <v>2446</v>
      </c>
      <c r="N81" s="132" t="s">
        <v>2453</v>
      </c>
      <c r="O81" s="131" t="s">
        <v>2554</v>
      </c>
      <c r="P81" s="131"/>
      <c r="Q81" s="140" t="s">
        <v>2442</v>
      </c>
    </row>
    <row r="82" spans="1:17" s="93" customFormat="1" ht="18" x14ac:dyDescent="0.25">
      <c r="A82" s="131" t="str">
        <f>VLOOKUP(E82,'LISTADO ATM'!$A$2:$C$898,3,0)</f>
        <v>SUR</v>
      </c>
      <c r="B82" s="124" t="s">
        <v>2646</v>
      </c>
      <c r="C82" s="133">
        <v>44348.829062500001</v>
      </c>
      <c r="D82" s="133" t="s">
        <v>2449</v>
      </c>
      <c r="E82" s="121">
        <v>880</v>
      </c>
      <c r="F82" s="131" t="str">
        <f>VLOOKUP(E82,VIP!$A$2:$O13663,2,0)</f>
        <v>DRBR880</v>
      </c>
      <c r="G82" s="131" t="str">
        <f>VLOOKUP(E82,'LISTADO ATM'!$A$2:$B$897,2,0)</f>
        <v xml:space="preserve">ATM Autoservicio Barahona II </v>
      </c>
      <c r="H82" s="131" t="str">
        <f>VLOOKUP(E82,VIP!$A$2:$O18526,7,FALSE)</f>
        <v>Si</v>
      </c>
      <c r="I82" s="131" t="str">
        <f>VLOOKUP(E82,VIP!$A$2:$O10491,8,FALSE)</f>
        <v>Si</v>
      </c>
      <c r="J82" s="131" t="str">
        <f>VLOOKUP(E82,VIP!$A$2:$O10441,8,FALSE)</f>
        <v>Si</v>
      </c>
      <c r="K82" s="131" t="str">
        <f>VLOOKUP(E82,VIP!$A$2:$O14015,6,0)</f>
        <v>SI</v>
      </c>
      <c r="L82" s="122" t="s">
        <v>2548</v>
      </c>
      <c r="M82" s="132" t="s">
        <v>2446</v>
      </c>
      <c r="N82" s="132" t="s">
        <v>2453</v>
      </c>
      <c r="O82" s="131" t="s">
        <v>2454</v>
      </c>
      <c r="P82" s="131"/>
      <c r="Q82" s="140" t="s">
        <v>2548</v>
      </c>
    </row>
    <row r="83" spans="1:17" s="93" customFormat="1" ht="18" x14ac:dyDescent="0.25">
      <c r="A83" s="131" t="str">
        <f>VLOOKUP(E83,'LISTADO ATM'!$A$2:$C$898,3,0)</f>
        <v>SUR</v>
      </c>
      <c r="B83" s="124" t="s">
        <v>2645</v>
      </c>
      <c r="C83" s="133">
        <v>44348.831331018519</v>
      </c>
      <c r="D83" s="133" t="s">
        <v>2470</v>
      </c>
      <c r="E83" s="121">
        <v>764</v>
      </c>
      <c r="F83" s="131" t="str">
        <f>VLOOKUP(E83,VIP!$A$2:$O13662,2,0)</f>
        <v>DRBR451</v>
      </c>
      <c r="G83" s="131" t="str">
        <f>VLOOKUP(E83,'LISTADO ATM'!$A$2:$B$897,2,0)</f>
        <v xml:space="preserve">ATM Oficina Elías Piña </v>
      </c>
      <c r="H83" s="131" t="str">
        <f>VLOOKUP(E83,VIP!$A$2:$O18525,7,FALSE)</f>
        <v>Si</v>
      </c>
      <c r="I83" s="131" t="str">
        <f>VLOOKUP(E83,VIP!$A$2:$O10490,8,FALSE)</f>
        <v>Si</v>
      </c>
      <c r="J83" s="131" t="str">
        <f>VLOOKUP(E83,VIP!$A$2:$O10440,8,FALSE)</f>
        <v>Si</v>
      </c>
      <c r="K83" s="131" t="str">
        <f>VLOOKUP(E83,VIP!$A$2:$O14014,6,0)</f>
        <v>NO</v>
      </c>
      <c r="L83" s="122" t="s">
        <v>2548</v>
      </c>
      <c r="M83" s="132" t="s">
        <v>2446</v>
      </c>
      <c r="N83" s="132" t="s">
        <v>2453</v>
      </c>
      <c r="O83" s="131" t="s">
        <v>2471</v>
      </c>
      <c r="P83" s="131"/>
      <c r="Q83" s="140" t="s">
        <v>2548</v>
      </c>
    </row>
    <row r="84" spans="1:17" s="93" customFormat="1" ht="18" x14ac:dyDescent="0.25">
      <c r="A84" s="131" t="str">
        <f>VLOOKUP(E84,'LISTADO ATM'!$A$2:$C$898,3,0)</f>
        <v>DISTRITO NACIONAL</v>
      </c>
      <c r="B84" s="124" t="s">
        <v>2644</v>
      </c>
      <c r="C84" s="133">
        <v>44348.832627314812</v>
      </c>
      <c r="D84" s="133" t="s">
        <v>2180</v>
      </c>
      <c r="E84" s="121">
        <v>919</v>
      </c>
      <c r="F84" s="131" t="str">
        <f>VLOOKUP(E84,VIP!$A$2:$O13661,2,0)</f>
        <v>DRBR16F</v>
      </c>
      <c r="G84" s="131" t="str">
        <f>VLOOKUP(E84,'LISTADO ATM'!$A$2:$B$897,2,0)</f>
        <v xml:space="preserve">ATM S/M La Cadena Sarasota </v>
      </c>
      <c r="H84" s="131" t="str">
        <f>VLOOKUP(E84,VIP!$A$2:$O18524,7,FALSE)</f>
        <v>Si</v>
      </c>
      <c r="I84" s="131" t="str">
        <f>VLOOKUP(E84,VIP!$A$2:$O10489,8,FALSE)</f>
        <v>Si</v>
      </c>
      <c r="J84" s="131" t="str">
        <f>VLOOKUP(E84,VIP!$A$2:$O10439,8,FALSE)</f>
        <v>Si</v>
      </c>
      <c r="K84" s="131" t="str">
        <f>VLOOKUP(E84,VIP!$A$2:$O14013,6,0)</f>
        <v>SI</v>
      </c>
      <c r="L84" s="122" t="s">
        <v>2219</v>
      </c>
      <c r="M84" s="132" t="s">
        <v>2446</v>
      </c>
      <c r="N84" s="132" t="s">
        <v>2453</v>
      </c>
      <c r="O84" s="131" t="s">
        <v>2455</v>
      </c>
      <c r="P84" s="131"/>
      <c r="Q84" s="140" t="s">
        <v>2219</v>
      </c>
    </row>
    <row r="85" spans="1:17" s="93" customFormat="1" ht="18" x14ac:dyDescent="0.25">
      <c r="A85" s="131" t="str">
        <f>VLOOKUP(E85,'LISTADO ATM'!$A$2:$C$898,3,0)</f>
        <v>SUR</v>
      </c>
      <c r="B85" s="124" t="s">
        <v>2643</v>
      </c>
      <c r="C85" s="133">
        <v>44348.867951388886</v>
      </c>
      <c r="D85" s="133" t="s">
        <v>2449</v>
      </c>
      <c r="E85" s="121">
        <v>984</v>
      </c>
      <c r="F85" s="131" t="str">
        <f>VLOOKUP(E85,VIP!$A$2:$O13660,2,0)</f>
        <v>DRBR984</v>
      </c>
      <c r="G85" s="131" t="str">
        <f>VLOOKUP(E85,'LISTADO ATM'!$A$2:$B$897,2,0)</f>
        <v xml:space="preserve">ATM Oficina Neiba II </v>
      </c>
      <c r="H85" s="131" t="str">
        <f>VLOOKUP(E85,VIP!$A$2:$O18523,7,FALSE)</f>
        <v>Si</v>
      </c>
      <c r="I85" s="131" t="str">
        <f>VLOOKUP(E85,VIP!$A$2:$O10488,8,FALSE)</f>
        <v>Si</v>
      </c>
      <c r="J85" s="131" t="str">
        <f>VLOOKUP(E85,VIP!$A$2:$O10438,8,FALSE)</f>
        <v>Si</v>
      </c>
      <c r="K85" s="131" t="str">
        <f>VLOOKUP(E85,VIP!$A$2:$O14012,6,0)</f>
        <v>NO</v>
      </c>
      <c r="L85" s="122" t="s">
        <v>2418</v>
      </c>
      <c r="M85" s="132" t="s">
        <v>2446</v>
      </c>
      <c r="N85" s="132" t="s">
        <v>2453</v>
      </c>
      <c r="O85" s="131" t="s">
        <v>2454</v>
      </c>
      <c r="P85" s="131"/>
      <c r="Q85" s="140" t="s">
        <v>2418</v>
      </c>
    </row>
    <row r="86" spans="1:17" s="93" customFormat="1" ht="18" x14ac:dyDescent="0.25">
      <c r="A86" s="131" t="str">
        <f>VLOOKUP(E86,'LISTADO ATM'!$A$2:$C$898,3,0)</f>
        <v>ESTE</v>
      </c>
      <c r="B86" s="124" t="s">
        <v>2642</v>
      </c>
      <c r="C86" s="133">
        <v>44348.870821759258</v>
      </c>
      <c r="D86" s="133" t="s">
        <v>2470</v>
      </c>
      <c r="E86" s="121">
        <v>268</v>
      </c>
      <c r="F86" s="131" t="str">
        <f>VLOOKUP(E86,VIP!$A$2:$O13659,2,0)</f>
        <v>DRBR268</v>
      </c>
      <c r="G86" s="131" t="str">
        <f>VLOOKUP(E86,'LISTADO ATM'!$A$2:$B$897,2,0)</f>
        <v xml:space="preserve">ATM Autobanco La Altagracia (Higuey) </v>
      </c>
      <c r="H86" s="131" t="str">
        <f>VLOOKUP(E86,VIP!$A$2:$O18522,7,FALSE)</f>
        <v>Si</v>
      </c>
      <c r="I86" s="131" t="str">
        <f>VLOOKUP(E86,VIP!$A$2:$O10487,8,FALSE)</f>
        <v>Si</v>
      </c>
      <c r="J86" s="131" t="str">
        <f>VLOOKUP(E86,VIP!$A$2:$O10437,8,FALSE)</f>
        <v>Si</v>
      </c>
      <c r="K86" s="131" t="str">
        <f>VLOOKUP(E86,VIP!$A$2:$O14011,6,0)</f>
        <v>NO</v>
      </c>
      <c r="L86" s="122" t="s">
        <v>2418</v>
      </c>
      <c r="M86" s="132" t="s">
        <v>2446</v>
      </c>
      <c r="N86" s="132" t="s">
        <v>2453</v>
      </c>
      <c r="O86" s="131" t="s">
        <v>2553</v>
      </c>
      <c r="P86" s="131"/>
      <c r="Q86" s="140" t="s">
        <v>2418</v>
      </c>
    </row>
    <row r="87" spans="1:17" s="93" customFormat="1" ht="18" x14ac:dyDescent="0.25">
      <c r="A87" s="131" t="str">
        <f>VLOOKUP(E87,'LISTADO ATM'!$A$2:$C$898,3,0)</f>
        <v>NORTE</v>
      </c>
      <c r="B87" s="124" t="s">
        <v>2641</v>
      </c>
      <c r="C87" s="133">
        <v>44348.872118055559</v>
      </c>
      <c r="D87" s="133" t="s">
        <v>2555</v>
      </c>
      <c r="E87" s="121">
        <v>351</v>
      </c>
      <c r="F87" s="131" t="str">
        <f>VLOOKUP(E87,VIP!$A$2:$O13658,2,0)</f>
        <v>DRBR351</v>
      </c>
      <c r="G87" s="131" t="str">
        <f>VLOOKUP(E87,'LISTADO ATM'!$A$2:$B$897,2,0)</f>
        <v xml:space="preserve">ATM S/M José Luís (Puerto Plata) </v>
      </c>
      <c r="H87" s="131" t="str">
        <f>VLOOKUP(E87,VIP!$A$2:$O18521,7,FALSE)</f>
        <v>Si</v>
      </c>
      <c r="I87" s="131" t="str">
        <f>VLOOKUP(E87,VIP!$A$2:$O10486,8,FALSE)</f>
        <v>Si</v>
      </c>
      <c r="J87" s="131" t="str">
        <f>VLOOKUP(E87,VIP!$A$2:$O10436,8,FALSE)</f>
        <v>Si</v>
      </c>
      <c r="K87" s="131" t="str">
        <f>VLOOKUP(E87,VIP!$A$2:$O14010,6,0)</f>
        <v>NO</v>
      </c>
      <c r="L87" s="122" t="s">
        <v>2418</v>
      </c>
      <c r="M87" s="132" t="s">
        <v>2446</v>
      </c>
      <c r="N87" s="132" t="s">
        <v>2453</v>
      </c>
      <c r="O87" s="131" t="s">
        <v>2554</v>
      </c>
      <c r="P87" s="131"/>
      <c r="Q87" s="140" t="s">
        <v>2418</v>
      </c>
    </row>
    <row r="88" spans="1:17" s="93" customFormat="1" ht="18" x14ac:dyDescent="0.25">
      <c r="A88" s="131" t="str">
        <f>VLOOKUP(E88,'LISTADO ATM'!$A$2:$C$898,3,0)</f>
        <v>NORTE</v>
      </c>
      <c r="B88" s="124" t="s">
        <v>2640</v>
      </c>
      <c r="C88" s="133">
        <v>44348.873506944445</v>
      </c>
      <c r="D88" s="133" t="s">
        <v>2555</v>
      </c>
      <c r="E88" s="121">
        <v>606</v>
      </c>
      <c r="F88" s="131" t="str">
        <f>VLOOKUP(E88,VIP!$A$2:$O13657,2,0)</f>
        <v>DRBR704</v>
      </c>
      <c r="G88" s="131" t="str">
        <f>VLOOKUP(E88,'LISTADO ATM'!$A$2:$B$897,2,0)</f>
        <v xml:space="preserve">ATM UNP Manolo Tavarez Justo </v>
      </c>
      <c r="H88" s="131" t="str">
        <f>VLOOKUP(E88,VIP!$A$2:$O18520,7,FALSE)</f>
        <v>Si</v>
      </c>
      <c r="I88" s="131" t="str">
        <f>VLOOKUP(E88,VIP!$A$2:$O10485,8,FALSE)</f>
        <v>Si</v>
      </c>
      <c r="J88" s="131" t="str">
        <f>VLOOKUP(E88,VIP!$A$2:$O10435,8,FALSE)</f>
        <v>Si</v>
      </c>
      <c r="K88" s="131" t="str">
        <f>VLOOKUP(E88,VIP!$A$2:$O14009,6,0)</f>
        <v>NO</v>
      </c>
      <c r="L88" s="122" t="s">
        <v>2418</v>
      </c>
      <c r="M88" s="132" t="s">
        <v>2446</v>
      </c>
      <c r="N88" s="132" t="s">
        <v>2453</v>
      </c>
      <c r="O88" s="131" t="s">
        <v>2554</v>
      </c>
      <c r="P88" s="131"/>
      <c r="Q88" s="140" t="s">
        <v>2418</v>
      </c>
    </row>
    <row r="89" spans="1:17" s="93" customFormat="1" ht="18" x14ac:dyDescent="0.25">
      <c r="A89" s="131" t="str">
        <f>VLOOKUP(E89,'LISTADO ATM'!$A$2:$C$898,3,0)</f>
        <v>NORTE</v>
      </c>
      <c r="B89" s="124" t="s">
        <v>2639</v>
      </c>
      <c r="C89" s="133">
        <v>44348.875219907408</v>
      </c>
      <c r="D89" s="133" t="s">
        <v>2555</v>
      </c>
      <c r="E89" s="121">
        <v>4</v>
      </c>
      <c r="F89" s="131" t="str">
        <f>VLOOKUP(E89,VIP!$A$2:$O13656,2,0)</f>
        <v>DRBR004</v>
      </c>
      <c r="G89" s="131" t="str">
        <f>VLOOKUP(E89,'LISTADO ATM'!$A$2:$B$897,2,0)</f>
        <v>ATM Avenida Rivas</v>
      </c>
      <c r="H89" s="131" t="str">
        <f>VLOOKUP(E89,VIP!$A$2:$O18519,7,FALSE)</f>
        <v>Si</v>
      </c>
      <c r="I89" s="131" t="str">
        <f>VLOOKUP(E89,VIP!$A$2:$O10484,8,FALSE)</f>
        <v>Si</v>
      </c>
      <c r="J89" s="131" t="str">
        <f>VLOOKUP(E89,VIP!$A$2:$O10434,8,FALSE)</f>
        <v>Si</v>
      </c>
      <c r="K89" s="131" t="str">
        <f>VLOOKUP(E89,VIP!$A$2:$O14008,6,0)</f>
        <v>NO</v>
      </c>
      <c r="L89" s="122" t="s">
        <v>2418</v>
      </c>
      <c r="M89" s="132" t="s">
        <v>2446</v>
      </c>
      <c r="N89" s="132" t="s">
        <v>2453</v>
      </c>
      <c r="O89" s="131" t="s">
        <v>2554</v>
      </c>
      <c r="P89" s="131"/>
      <c r="Q89" s="140" t="s">
        <v>2418</v>
      </c>
    </row>
    <row r="90" spans="1:17" s="93" customFormat="1" ht="18" x14ac:dyDescent="0.25">
      <c r="A90" s="131" t="str">
        <f>VLOOKUP(E90,'LISTADO ATM'!$A$2:$C$898,3,0)</f>
        <v>SUR</v>
      </c>
      <c r="B90" s="124" t="s">
        <v>2638</v>
      </c>
      <c r="C90" s="133">
        <v>44348.878645833334</v>
      </c>
      <c r="D90" s="133" t="s">
        <v>2180</v>
      </c>
      <c r="E90" s="121">
        <v>50</v>
      </c>
      <c r="F90" s="131" t="str">
        <f>VLOOKUP(E90,VIP!$A$2:$O13655,2,0)</f>
        <v>DRBR050</v>
      </c>
      <c r="G90" s="131" t="str">
        <f>VLOOKUP(E90,'LISTADO ATM'!$A$2:$B$897,2,0)</f>
        <v xml:space="preserve">ATM Oficina Padre Las Casas (Azua) </v>
      </c>
      <c r="H90" s="131" t="str">
        <f>VLOOKUP(E90,VIP!$A$2:$O18518,7,FALSE)</f>
        <v>Si</v>
      </c>
      <c r="I90" s="131" t="str">
        <f>VLOOKUP(E90,VIP!$A$2:$O10483,8,FALSE)</f>
        <v>Si</v>
      </c>
      <c r="J90" s="131" t="str">
        <f>VLOOKUP(E90,VIP!$A$2:$O10433,8,FALSE)</f>
        <v>Si</v>
      </c>
      <c r="K90" s="131" t="str">
        <f>VLOOKUP(E90,VIP!$A$2:$O14007,6,0)</f>
        <v>NO</v>
      </c>
      <c r="L90" s="122" t="s">
        <v>2245</v>
      </c>
      <c r="M90" s="132" t="s">
        <v>2446</v>
      </c>
      <c r="N90" s="132" t="s">
        <v>2453</v>
      </c>
      <c r="O90" s="131" t="s">
        <v>2455</v>
      </c>
      <c r="P90" s="131"/>
      <c r="Q90" s="140" t="s">
        <v>2245</v>
      </c>
    </row>
    <row r="91" spans="1:17" s="93" customFormat="1" ht="18" x14ac:dyDescent="0.25">
      <c r="A91" s="131" t="str">
        <f>VLOOKUP(E91,'LISTADO ATM'!$A$2:$C$898,3,0)</f>
        <v>DISTRITO NACIONAL</v>
      </c>
      <c r="B91" s="124" t="s">
        <v>2637</v>
      </c>
      <c r="C91" s="133">
        <v>44348.878923611112</v>
      </c>
      <c r="D91" s="133" t="s">
        <v>2180</v>
      </c>
      <c r="E91" s="121">
        <v>410</v>
      </c>
      <c r="F91" s="131" t="str">
        <f>VLOOKUP(E91,VIP!$A$2:$O13654,2,0)</f>
        <v>DRBR410</v>
      </c>
      <c r="G91" s="131" t="str">
        <f>VLOOKUP(E91,'LISTADO ATM'!$A$2:$B$897,2,0)</f>
        <v xml:space="preserve">ATM Oficina Las Palmas de Herrera II </v>
      </c>
      <c r="H91" s="131" t="str">
        <f>VLOOKUP(E91,VIP!$A$2:$O18517,7,FALSE)</f>
        <v>Si</v>
      </c>
      <c r="I91" s="131" t="str">
        <f>VLOOKUP(E91,VIP!$A$2:$O10482,8,FALSE)</f>
        <v>Si</v>
      </c>
      <c r="J91" s="131" t="str">
        <f>VLOOKUP(E91,VIP!$A$2:$O10432,8,FALSE)</f>
        <v>Si</v>
      </c>
      <c r="K91" s="131" t="str">
        <f>VLOOKUP(E91,VIP!$A$2:$O14006,6,0)</f>
        <v>NO</v>
      </c>
      <c r="L91" s="122" t="s">
        <v>2466</v>
      </c>
      <c r="M91" s="132" t="s">
        <v>2446</v>
      </c>
      <c r="N91" s="132" t="s">
        <v>2453</v>
      </c>
      <c r="O91" s="131" t="s">
        <v>2455</v>
      </c>
      <c r="P91" s="131"/>
      <c r="Q91" s="140" t="s">
        <v>2466</v>
      </c>
    </row>
    <row r="92" spans="1:17" s="93" customFormat="1" ht="18" x14ac:dyDescent="0.25">
      <c r="A92" s="131" t="str">
        <f>VLOOKUP(E92,'LISTADO ATM'!$A$2:$C$898,3,0)</f>
        <v>SUR</v>
      </c>
      <c r="B92" s="124" t="s">
        <v>2636</v>
      </c>
      <c r="C92" s="133">
        <v>44348.881608796299</v>
      </c>
      <c r="D92" s="133" t="s">
        <v>2180</v>
      </c>
      <c r="E92" s="121">
        <v>584</v>
      </c>
      <c r="F92" s="131" t="str">
        <f>VLOOKUP(E92,VIP!$A$2:$O13653,2,0)</f>
        <v>DRBR404</v>
      </c>
      <c r="G92" s="131" t="str">
        <f>VLOOKUP(E92,'LISTADO ATM'!$A$2:$B$897,2,0)</f>
        <v xml:space="preserve">ATM Oficina San Cristóbal I </v>
      </c>
      <c r="H92" s="131" t="str">
        <f>VLOOKUP(E92,VIP!$A$2:$O18516,7,FALSE)</f>
        <v>Si</v>
      </c>
      <c r="I92" s="131" t="str">
        <f>VLOOKUP(E92,VIP!$A$2:$O10481,8,FALSE)</f>
        <v>Si</v>
      </c>
      <c r="J92" s="131" t="str">
        <f>VLOOKUP(E92,VIP!$A$2:$O10431,8,FALSE)</f>
        <v>Si</v>
      </c>
      <c r="K92" s="131" t="str">
        <f>VLOOKUP(E92,VIP!$A$2:$O14005,6,0)</f>
        <v>SI</v>
      </c>
      <c r="L92" s="122" t="s">
        <v>2556</v>
      </c>
      <c r="M92" s="132" t="s">
        <v>2446</v>
      </c>
      <c r="N92" s="132" t="s">
        <v>2453</v>
      </c>
      <c r="O92" s="131" t="s">
        <v>2455</v>
      </c>
      <c r="P92" s="131"/>
      <c r="Q92" s="140" t="s">
        <v>2556</v>
      </c>
    </row>
    <row r="93" spans="1:17" s="93" customFormat="1" ht="18" x14ac:dyDescent="0.25">
      <c r="A93" s="131" t="str">
        <f>VLOOKUP(E93,'LISTADO ATM'!$A$2:$C$898,3,0)</f>
        <v>DISTRITO NACIONAL</v>
      </c>
      <c r="B93" s="124" t="s">
        <v>2635</v>
      </c>
      <c r="C93" s="133">
        <v>44348.882986111108</v>
      </c>
      <c r="D93" s="133" t="s">
        <v>2180</v>
      </c>
      <c r="E93" s="121">
        <v>408</v>
      </c>
      <c r="F93" s="131" t="str">
        <f>VLOOKUP(E93,VIP!$A$2:$O13652,2,0)</f>
        <v>DRBR408</v>
      </c>
      <c r="G93" s="131" t="str">
        <f>VLOOKUP(E93,'LISTADO ATM'!$A$2:$B$897,2,0)</f>
        <v xml:space="preserve">ATM Autobanco Las Palmas de Herrera </v>
      </c>
      <c r="H93" s="131" t="str">
        <f>VLOOKUP(E93,VIP!$A$2:$O18515,7,FALSE)</f>
        <v>Si</v>
      </c>
      <c r="I93" s="131" t="str">
        <f>VLOOKUP(E93,VIP!$A$2:$O10480,8,FALSE)</f>
        <v>Si</v>
      </c>
      <c r="J93" s="131" t="str">
        <f>VLOOKUP(E93,VIP!$A$2:$O10430,8,FALSE)</f>
        <v>Si</v>
      </c>
      <c r="K93" s="131" t="str">
        <f>VLOOKUP(E93,VIP!$A$2:$O14004,6,0)</f>
        <v>NO</v>
      </c>
      <c r="L93" s="122" t="s">
        <v>2466</v>
      </c>
      <c r="M93" s="132" t="s">
        <v>2446</v>
      </c>
      <c r="N93" s="132" t="s">
        <v>2453</v>
      </c>
      <c r="O93" s="131" t="s">
        <v>2455</v>
      </c>
      <c r="P93" s="131"/>
      <c r="Q93" s="140" t="s">
        <v>2466</v>
      </c>
    </row>
    <row r="94" spans="1:17" s="93" customFormat="1" ht="18" x14ac:dyDescent="0.25">
      <c r="A94" s="131" t="str">
        <f>VLOOKUP(E94,'LISTADO ATM'!$A$2:$C$898,3,0)</f>
        <v>DISTRITO NACIONAL</v>
      </c>
      <c r="B94" s="124" t="s">
        <v>2634</v>
      </c>
      <c r="C94" s="133">
        <v>44348.887777777774</v>
      </c>
      <c r="D94" s="133" t="s">
        <v>2180</v>
      </c>
      <c r="E94" s="121">
        <v>23</v>
      </c>
      <c r="F94" s="131" t="str">
        <f>VLOOKUP(E94,VIP!$A$2:$O13651,2,0)</f>
        <v>DRBR023</v>
      </c>
      <c r="G94" s="131" t="str">
        <f>VLOOKUP(E94,'LISTADO ATM'!$A$2:$B$897,2,0)</f>
        <v xml:space="preserve">ATM Oficina México </v>
      </c>
      <c r="H94" s="131" t="str">
        <f>VLOOKUP(E94,VIP!$A$2:$O18514,7,FALSE)</f>
        <v>Si</v>
      </c>
      <c r="I94" s="131" t="str">
        <f>VLOOKUP(E94,VIP!$A$2:$O10479,8,FALSE)</f>
        <v>Si</v>
      </c>
      <c r="J94" s="131" t="str">
        <f>VLOOKUP(E94,VIP!$A$2:$O10429,8,FALSE)</f>
        <v>Si</v>
      </c>
      <c r="K94" s="131" t="str">
        <f>VLOOKUP(E94,VIP!$A$2:$O14003,6,0)</f>
        <v>NO</v>
      </c>
      <c r="L94" s="122" t="s">
        <v>2466</v>
      </c>
      <c r="M94" s="132" t="s">
        <v>2446</v>
      </c>
      <c r="N94" s="132" t="s">
        <v>2453</v>
      </c>
      <c r="O94" s="131" t="s">
        <v>2455</v>
      </c>
      <c r="P94" s="131"/>
      <c r="Q94" s="140" t="s">
        <v>2466</v>
      </c>
    </row>
    <row r="95" spans="1:17" s="93" customFormat="1" ht="18" x14ac:dyDescent="0.25">
      <c r="A95" s="131" t="str">
        <f>VLOOKUP(E95,'LISTADO ATM'!$A$2:$C$898,3,0)</f>
        <v>DISTRITO NACIONAL</v>
      </c>
      <c r="B95" s="124" t="s">
        <v>2633</v>
      </c>
      <c r="C95" s="133">
        <v>44348.889976851853</v>
      </c>
      <c r="D95" s="133" t="s">
        <v>2180</v>
      </c>
      <c r="E95" s="121">
        <v>43</v>
      </c>
      <c r="F95" s="131" t="str">
        <f>VLOOKUP(E95,VIP!$A$2:$O13650,2,0)</f>
        <v>DRBR043</v>
      </c>
      <c r="G95" s="131" t="str">
        <f>VLOOKUP(E95,'LISTADO ATM'!$A$2:$B$897,2,0)</f>
        <v xml:space="preserve">ATM Zona Franca San Isidro </v>
      </c>
      <c r="H95" s="131" t="str">
        <f>VLOOKUP(E95,VIP!$A$2:$O18513,7,FALSE)</f>
        <v>Si</v>
      </c>
      <c r="I95" s="131" t="str">
        <f>VLOOKUP(E95,VIP!$A$2:$O10478,8,FALSE)</f>
        <v>No</v>
      </c>
      <c r="J95" s="131" t="str">
        <f>VLOOKUP(E95,VIP!$A$2:$O10428,8,FALSE)</f>
        <v>No</v>
      </c>
      <c r="K95" s="131" t="str">
        <f>VLOOKUP(E95,VIP!$A$2:$O14002,6,0)</f>
        <v>NO</v>
      </c>
      <c r="L95" s="122" t="s">
        <v>2466</v>
      </c>
      <c r="M95" s="132" t="s">
        <v>2446</v>
      </c>
      <c r="N95" s="132" t="s">
        <v>2453</v>
      </c>
      <c r="O95" s="131" t="s">
        <v>2455</v>
      </c>
      <c r="P95" s="131"/>
      <c r="Q95" s="140" t="s">
        <v>2466</v>
      </c>
    </row>
    <row r="96" spans="1:17" s="93" customFormat="1" ht="18" x14ac:dyDescent="0.25">
      <c r="A96" s="131" t="str">
        <f>VLOOKUP(E96,'LISTADO ATM'!$A$2:$C$898,3,0)</f>
        <v>NORTE</v>
      </c>
      <c r="B96" s="124" t="s">
        <v>2632</v>
      </c>
      <c r="C96" s="133">
        <v>44348.904513888891</v>
      </c>
      <c r="D96" s="133" t="s">
        <v>2555</v>
      </c>
      <c r="E96" s="121">
        <v>763</v>
      </c>
      <c r="F96" s="131" t="str">
        <f>VLOOKUP(E96,VIP!$A$2:$O13649,2,0)</f>
        <v>DRBR439</v>
      </c>
      <c r="G96" s="131" t="str">
        <f>VLOOKUP(E96,'LISTADO ATM'!$A$2:$B$897,2,0)</f>
        <v xml:space="preserve">ATM UNP Montellano </v>
      </c>
      <c r="H96" s="131" t="str">
        <f>VLOOKUP(E96,VIP!$A$2:$O18512,7,FALSE)</f>
        <v>Si</v>
      </c>
      <c r="I96" s="131" t="str">
        <f>VLOOKUP(E96,VIP!$A$2:$O10477,8,FALSE)</f>
        <v>Si</v>
      </c>
      <c r="J96" s="131" t="str">
        <f>VLOOKUP(E96,VIP!$A$2:$O10427,8,FALSE)</f>
        <v>Si</v>
      </c>
      <c r="K96" s="131" t="str">
        <f>VLOOKUP(E96,VIP!$A$2:$O14001,6,0)</f>
        <v>NO</v>
      </c>
      <c r="L96" s="122" t="s">
        <v>2418</v>
      </c>
      <c r="M96" s="132" t="s">
        <v>2446</v>
      </c>
      <c r="N96" s="132" t="s">
        <v>2453</v>
      </c>
      <c r="O96" s="131" t="s">
        <v>2554</v>
      </c>
      <c r="P96" s="131"/>
      <c r="Q96" s="140" t="s">
        <v>2418</v>
      </c>
    </row>
    <row r="97" spans="1:17" s="93" customFormat="1" ht="18" x14ac:dyDescent="0.25">
      <c r="A97" s="131" t="str">
        <f>VLOOKUP(E97,'LISTADO ATM'!$A$2:$C$898,3,0)</f>
        <v>DISTRITO NACIONAL</v>
      </c>
      <c r="B97" s="124" t="s">
        <v>2631</v>
      </c>
      <c r="C97" s="133">
        <v>44348.923090277778</v>
      </c>
      <c r="D97" s="133" t="s">
        <v>2180</v>
      </c>
      <c r="E97" s="121">
        <v>917</v>
      </c>
      <c r="F97" s="131" t="str">
        <f>VLOOKUP(E97,VIP!$A$2:$O13648,2,0)</f>
        <v>DRBR01B</v>
      </c>
      <c r="G97" s="131" t="str">
        <f>VLOOKUP(E97,'LISTADO ATM'!$A$2:$B$897,2,0)</f>
        <v xml:space="preserve">ATM Oficina Los Mina </v>
      </c>
      <c r="H97" s="131" t="str">
        <f>VLOOKUP(E97,VIP!$A$2:$O18511,7,FALSE)</f>
        <v>Si</v>
      </c>
      <c r="I97" s="131" t="str">
        <f>VLOOKUP(E97,VIP!$A$2:$O10476,8,FALSE)</f>
        <v>Si</v>
      </c>
      <c r="J97" s="131" t="str">
        <f>VLOOKUP(E97,VIP!$A$2:$O10426,8,FALSE)</f>
        <v>Si</v>
      </c>
      <c r="K97" s="131" t="str">
        <f>VLOOKUP(E97,VIP!$A$2:$O14000,6,0)</f>
        <v>NO</v>
      </c>
      <c r="L97" s="122" t="s">
        <v>2219</v>
      </c>
      <c r="M97" s="132" t="s">
        <v>2446</v>
      </c>
      <c r="N97" s="132" t="s">
        <v>2453</v>
      </c>
      <c r="O97" s="131" t="s">
        <v>2455</v>
      </c>
      <c r="P97" s="131"/>
      <c r="Q97" s="140" t="s">
        <v>2219</v>
      </c>
    </row>
    <row r="98" spans="1:17" ht="18" x14ac:dyDescent="0.25">
      <c r="A98" s="131" t="str">
        <f>VLOOKUP(E98,'LISTADO ATM'!$A$2:$C$898,3,0)</f>
        <v>ESTE</v>
      </c>
      <c r="B98" s="124" t="s">
        <v>2657</v>
      </c>
      <c r="C98" s="133">
        <v>44349.032384259262</v>
      </c>
      <c r="D98" s="133" t="s">
        <v>2449</v>
      </c>
      <c r="E98" s="121">
        <v>963</v>
      </c>
      <c r="F98" s="131" t="str">
        <f>VLOOKUP(E98,VIP!$A$2:$O13657,2,0)</f>
        <v>DRBR963</v>
      </c>
      <c r="G98" s="131" t="str">
        <f>VLOOKUP(E98,'LISTADO ATM'!$A$2:$B$897,2,0)</f>
        <v xml:space="preserve">ATM Multiplaza La Romana </v>
      </c>
      <c r="H98" s="131" t="str">
        <f>VLOOKUP(E98,VIP!$A$2:$O18520,7,FALSE)</f>
        <v>Si</v>
      </c>
      <c r="I98" s="131" t="str">
        <f>VLOOKUP(E98,VIP!$A$2:$O10485,8,FALSE)</f>
        <v>Si</v>
      </c>
      <c r="J98" s="131" t="str">
        <f>VLOOKUP(E98,VIP!$A$2:$O10435,8,FALSE)</f>
        <v>Si</v>
      </c>
      <c r="K98" s="131" t="str">
        <f>VLOOKUP(E98,VIP!$A$2:$O14009,6,0)</f>
        <v>NO</v>
      </c>
      <c r="L98" s="122" t="s">
        <v>2418</v>
      </c>
      <c r="M98" s="132" t="s">
        <v>2446</v>
      </c>
      <c r="N98" s="132" t="s">
        <v>2453</v>
      </c>
      <c r="O98" s="131" t="s">
        <v>2454</v>
      </c>
      <c r="P98" s="131"/>
      <c r="Q98" s="140" t="s">
        <v>2418</v>
      </c>
    </row>
    <row r="99" spans="1:17" ht="18" x14ac:dyDescent="0.25">
      <c r="A99" s="131" t="str">
        <f>VLOOKUP(E99,'LISTADO ATM'!$A$2:$C$898,3,0)</f>
        <v>DISTRITO NACIONAL</v>
      </c>
      <c r="B99" s="124" t="s">
        <v>2656</v>
      </c>
      <c r="C99" s="133">
        <v>44349.047118055554</v>
      </c>
      <c r="D99" s="133" t="s">
        <v>2449</v>
      </c>
      <c r="E99" s="121">
        <v>507</v>
      </c>
      <c r="F99" s="131" t="str">
        <f>VLOOKUP(E99,VIP!$A$2:$O13656,2,0)</f>
        <v>DRBR507</v>
      </c>
      <c r="G99" s="131" t="str">
        <f>VLOOKUP(E99,'LISTADO ATM'!$A$2:$B$897,2,0)</f>
        <v>ATM Estación Sigma Boca Chica</v>
      </c>
      <c r="H99" s="131" t="str">
        <f>VLOOKUP(E99,VIP!$A$2:$O18519,7,FALSE)</f>
        <v>Si</v>
      </c>
      <c r="I99" s="131" t="str">
        <f>VLOOKUP(E99,VIP!$A$2:$O10484,8,FALSE)</f>
        <v>Si</v>
      </c>
      <c r="J99" s="131" t="str">
        <f>VLOOKUP(E99,VIP!$A$2:$O10434,8,FALSE)</f>
        <v>Si</v>
      </c>
      <c r="K99" s="131" t="str">
        <f>VLOOKUP(E99,VIP!$A$2:$O14008,6,0)</f>
        <v>NO</v>
      </c>
      <c r="L99" s="122" t="s">
        <v>2442</v>
      </c>
      <c r="M99" s="132" t="s">
        <v>2446</v>
      </c>
      <c r="N99" s="132" t="s">
        <v>2453</v>
      </c>
      <c r="O99" s="131" t="s">
        <v>2454</v>
      </c>
      <c r="P99" s="131"/>
      <c r="Q99" s="140" t="s">
        <v>2442</v>
      </c>
    </row>
    <row r="100" spans="1:17" ht="18" x14ac:dyDescent="0.25">
      <c r="A100" s="131" t="str">
        <f>VLOOKUP(E100,'LISTADO ATM'!$A$2:$C$898,3,0)</f>
        <v>SUR</v>
      </c>
      <c r="B100" s="124" t="s">
        <v>2655</v>
      </c>
      <c r="C100" s="133">
        <v>44349.055509259262</v>
      </c>
      <c r="D100" s="133" t="s">
        <v>2180</v>
      </c>
      <c r="E100" s="121">
        <v>131</v>
      </c>
      <c r="F100" s="131" t="str">
        <f>VLOOKUP(E100,VIP!$A$2:$O13655,2,0)</f>
        <v>DRBR131</v>
      </c>
      <c r="G100" s="131" t="str">
        <f>VLOOKUP(E100,'LISTADO ATM'!$A$2:$B$897,2,0)</f>
        <v xml:space="preserve">ATM Oficina Baní I </v>
      </c>
      <c r="H100" s="131" t="str">
        <f>VLOOKUP(E100,VIP!$A$2:$O18518,7,FALSE)</f>
        <v>Si</v>
      </c>
      <c r="I100" s="131" t="str">
        <f>VLOOKUP(E100,VIP!$A$2:$O10483,8,FALSE)</f>
        <v>Si</v>
      </c>
      <c r="J100" s="131" t="str">
        <f>VLOOKUP(E100,VIP!$A$2:$O10433,8,FALSE)</f>
        <v>Si</v>
      </c>
      <c r="K100" s="131" t="str">
        <f>VLOOKUP(E100,VIP!$A$2:$O14007,6,0)</f>
        <v>NO</v>
      </c>
      <c r="L100" s="122" t="s">
        <v>2219</v>
      </c>
      <c r="M100" s="132" t="s">
        <v>2446</v>
      </c>
      <c r="N100" s="132" t="s">
        <v>2453</v>
      </c>
      <c r="O100" s="131" t="s">
        <v>2455</v>
      </c>
      <c r="P100" s="131"/>
      <c r="Q100" s="140" t="s">
        <v>2219</v>
      </c>
    </row>
    <row r="101" spans="1:17" ht="18" x14ac:dyDescent="0.25">
      <c r="A101" s="131" t="str">
        <f>VLOOKUP(E101,'LISTADO ATM'!$A$2:$C$898,3,0)</f>
        <v>NORTE</v>
      </c>
      <c r="B101" s="124" t="s">
        <v>2654</v>
      </c>
      <c r="C101" s="133">
        <v>44349.055810185186</v>
      </c>
      <c r="D101" s="133" t="s">
        <v>2555</v>
      </c>
      <c r="E101" s="121">
        <v>747</v>
      </c>
      <c r="F101" s="131" t="str">
        <f>VLOOKUP(E101,VIP!$A$2:$O13654,2,0)</f>
        <v>DRBR200</v>
      </c>
      <c r="G101" s="131" t="str">
        <f>VLOOKUP(E101,'LISTADO ATM'!$A$2:$B$897,2,0)</f>
        <v xml:space="preserve">ATM Club BR (Santiago) </v>
      </c>
      <c r="H101" s="131" t="str">
        <f>VLOOKUP(E101,VIP!$A$2:$O18517,7,FALSE)</f>
        <v>Si</v>
      </c>
      <c r="I101" s="131" t="str">
        <f>VLOOKUP(E101,VIP!$A$2:$O10482,8,FALSE)</f>
        <v>Si</v>
      </c>
      <c r="J101" s="131" t="str">
        <f>VLOOKUP(E101,VIP!$A$2:$O10432,8,FALSE)</f>
        <v>Si</v>
      </c>
      <c r="K101" s="131" t="str">
        <f>VLOOKUP(E101,VIP!$A$2:$O14006,6,0)</f>
        <v>SI</v>
      </c>
      <c r="L101" s="122" t="s">
        <v>2442</v>
      </c>
      <c r="M101" s="132" t="s">
        <v>2446</v>
      </c>
      <c r="N101" s="132" t="s">
        <v>2453</v>
      </c>
      <c r="O101" s="131" t="s">
        <v>2554</v>
      </c>
      <c r="P101" s="131"/>
      <c r="Q101" s="140" t="s">
        <v>2442</v>
      </c>
    </row>
    <row r="102" spans="1:17" ht="18" x14ac:dyDescent="0.25">
      <c r="A102" s="131" t="str">
        <f>VLOOKUP(E102,'LISTADO ATM'!$A$2:$C$898,3,0)</f>
        <v>DISTRITO NACIONAL</v>
      </c>
      <c r="B102" s="124" t="s">
        <v>2653</v>
      </c>
      <c r="C102" s="133">
        <v>44349.056261574071</v>
      </c>
      <c r="D102" s="133" t="s">
        <v>2180</v>
      </c>
      <c r="E102" s="121">
        <v>240</v>
      </c>
      <c r="F102" s="131" t="str">
        <f>VLOOKUP(E102,VIP!$A$2:$O13653,2,0)</f>
        <v>DRBR24D</v>
      </c>
      <c r="G102" s="131" t="str">
        <f>VLOOKUP(E102,'LISTADO ATM'!$A$2:$B$897,2,0)</f>
        <v xml:space="preserve">ATM Oficina Carrefour I </v>
      </c>
      <c r="H102" s="131" t="str">
        <f>VLOOKUP(E102,VIP!$A$2:$O18516,7,FALSE)</f>
        <v>Si</v>
      </c>
      <c r="I102" s="131" t="str">
        <f>VLOOKUP(E102,VIP!$A$2:$O10481,8,FALSE)</f>
        <v>Si</v>
      </c>
      <c r="J102" s="131" t="str">
        <f>VLOOKUP(E102,VIP!$A$2:$O10431,8,FALSE)</f>
        <v>Si</v>
      </c>
      <c r="K102" s="131" t="str">
        <f>VLOOKUP(E102,VIP!$A$2:$O14005,6,0)</f>
        <v>SI</v>
      </c>
      <c r="L102" s="122" t="s">
        <v>2219</v>
      </c>
      <c r="M102" s="132" t="s">
        <v>2446</v>
      </c>
      <c r="N102" s="132" t="s">
        <v>2453</v>
      </c>
      <c r="O102" s="131" t="s">
        <v>2455</v>
      </c>
      <c r="P102" s="131"/>
      <c r="Q102" s="140" t="s">
        <v>2219</v>
      </c>
    </row>
    <row r="103" spans="1:17" ht="18" x14ac:dyDescent="0.25">
      <c r="A103" s="131" t="str">
        <f>VLOOKUP(E103,'LISTADO ATM'!$A$2:$C$898,3,0)</f>
        <v>DISTRITO NACIONAL</v>
      </c>
      <c r="B103" s="124" t="s">
        <v>2652</v>
      </c>
      <c r="C103" s="133">
        <v>44349.057233796295</v>
      </c>
      <c r="D103" s="133" t="s">
        <v>2180</v>
      </c>
      <c r="E103" s="121">
        <v>232</v>
      </c>
      <c r="F103" s="131" t="str">
        <f>VLOOKUP(E103,VIP!$A$2:$O13652,2,0)</f>
        <v>DRBR232</v>
      </c>
      <c r="G103" s="131" t="str">
        <f>VLOOKUP(E103,'LISTADO ATM'!$A$2:$B$897,2,0)</f>
        <v xml:space="preserve">ATM S/M Nacional Charles de Gaulle </v>
      </c>
      <c r="H103" s="131" t="str">
        <f>VLOOKUP(E103,VIP!$A$2:$O18515,7,FALSE)</f>
        <v>Si</v>
      </c>
      <c r="I103" s="131" t="str">
        <f>VLOOKUP(E103,VIP!$A$2:$O10480,8,FALSE)</f>
        <v>Si</v>
      </c>
      <c r="J103" s="131" t="str">
        <f>VLOOKUP(E103,VIP!$A$2:$O10430,8,FALSE)</f>
        <v>Si</v>
      </c>
      <c r="K103" s="131" t="str">
        <f>VLOOKUP(E103,VIP!$A$2:$O14004,6,0)</f>
        <v>SI</v>
      </c>
      <c r="L103" s="122" t="s">
        <v>2219</v>
      </c>
      <c r="M103" s="132" t="s">
        <v>2446</v>
      </c>
      <c r="N103" s="132" t="s">
        <v>2453</v>
      </c>
      <c r="O103" s="131" t="s">
        <v>2455</v>
      </c>
      <c r="P103" s="131"/>
      <c r="Q103" s="140" t="s">
        <v>2219</v>
      </c>
    </row>
    <row r="104" spans="1:17" ht="18" x14ac:dyDescent="0.25">
      <c r="A104" s="131" t="str">
        <f>VLOOKUP(E104,'LISTADO ATM'!$A$2:$C$898,3,0)</f>
        <v>NORTE</v>
      </c>
      <c r="B104" s="124" t="s">
        <v>2651</v>
      </c>
      <c r="C104" s="133">
        <v>44349.059976851851</v>
      </c>
      <c r="D104" s="133" t="s">
        <v>2181</v>
      </c>
      <c r="E104" s="121">
        <v>941</v>
      </c>
      <c r="F104" s="131" t="str">
        <f>VLOOKUP(E104,VIP!$A$2:$O13651,2,0)</f>
        <v>DRBR941</v>
      </c>
      <c r="G104" s="131" t="str">
        <f>VLOOKUP(E104,'LISTADO ATM'!$A$2:$B$897,2,0)</f>
        <v xml:space="preserve">ATM Estación Next (Puerto Plata) </v>
      </c>
      <c r="H104" s="131" t="str">
        <f>VLOOKUP(E104,VIP!$A$2:$O18514,7,FALSE)</f>
        <v>Si</v>
      </c>
      <c r="I104" s="131" t="str">
        <f>VLOOKUP(E104,VIP!$A$2:$O10479,8,FALSE)</f>
        <v>Si</v>
      </c>
      <c r="J104" s="131" t="str">
        <f>VLOOKUP(E104,VIP!$A$2:$O10429,8,FALSE)</f>
        <v>Si</v>
      </c>
      <c r="K104" s="131" t="str">
        <f>VLOOKUP(E104,VIP!$A$2:$O14003,6,0)</f>
        <v>NO</v>
      </c>
      <c r="L104" s="122" t="s">
        <v>2466</v>
      </c>
      <c r="M104" s="132" t="s">
        <v>2446</v>
      </c>
      <c r="N104" s="132" t="s">
        <v>2453</v>
      </c>
      <c r="O104" s="131" t="s">
        <v>2550</v>
      </c>
      <c r="P104" s="131"/>
      <c r="Q104" s="140" t="s">
        <v>2466</v>
      </c>
    </row>
    <row r="105" spans="1:17" ht="18" x14ac:dyDescent="0.25">
      <c r="A105" s="131" t="str">
        <f>VLOOKUP(E105,'LISTADO ATM'!$A$2:$C$898,3,0)</f>
        <v>DISTRITO NACIONAL</v>
      </c>
      <c r="B105" s="124" t="s">
        <v>2650</v>
      </c>
      <c r="C105" s="133">
        <v>44349.060543981483</v>
      </c>
      <c r="D105" s="133" t="s">
        <v>2180</v>
      </c>
      <c r="E105" s="121">
        <v>415</v>
      </c>
      <c r="F105" s="131" t="str">
        <f>VLOOKUP(E105,VIP!$A$2:$O13650,2,0)</f>
        <v>DRBR415</v>
      </c>
      <c r="G105" s="131" t="str">
        <f>VLOOKUP(E105,'LISTADO ATM'!$A$2:$B$897,2,0)</f>
        <v xml:space="preserve">ATM Autobanco San Martín I </v>
      </c>
      <c r="H105" s="131" t="str">
        <f>VLOOKUP(E105,VIP!$A$2:$O18513,7,FALSE)</f>
        <v>Si</v>
      </c>
      <c r="I105" s="131" t="str">
        <f>VLOOKUP(E105,VIP!$A$2:$O10478,8,FALSE)</f>
        <v>Si</v>
      </c>
      <c r="J105" s="131" t="str">
        <f>VLOOKUP(E105,VIP!$A$2:$O10428,8,FALSE)</f>
        <v>Si</v>
      </c>
      <c r="K105" s="131" t="str">
        <f>VLOOKUP(E105,VIP!$A$2:$O14002,6,0)</f>
        <v>NO</v>
      </c>
      <c r="L105" s="122" t="s">
        <v>2466</v>
      </c>
      <c r="M105" s="132" t="s">
        <v>2446</v>
      </c>
      <c r="N105" s="132" t="s">
        <v>2453</v>
      </c>
      <c r="O105" s="131" t="s">
        <v>2455</v>
      </c>
      <c r="P105" s="131"/>
      <c r="Q105" s="140" t="s">
        <v>2466</v>
      </c>
    </row>
    <row r="106" spans="1:17" ht="18.75" customHeight="1" x14ac:dyDescent="0.25">
      <c r="A106" s="131" t="str">
        <f>VLOOKUP(E106,'LISTADO ATM'!$A$2:$C$898,3,0)</f>
        <v>NORTE</v>
      </c>
      <c r="B106" s="124" t="s">
        <v>2649</v>
      </c>
      <c r="C106" s="133">
        <v>44349.070567129631</v>
      </c>
      <c r="D106" s="133" t="s">
        <v>2181</v>
      </c>
      <c r="E106" s="121">
        <v>854</v>
      </c>
      <c r="F106" s="131" t="str">
        <f>VLOOKUP(E106,VIP!$A$2:$O13649,2,0)</f>
        <v>DRBR854</v>
      </c>
      <c r="G106" s="131" t="str">
        <f>VLOOKUP(E106,'LISTADO ATM'!$A$2:$B$897,2,0)</f>
        <v xml:space="preserve">ATM Centro Comercial Blanco Batista </v>
      </c>
      <c r="H106" s="131" t="str">
        <f>VLOOKUP(E106,VIP!$A$2:$O18512,7,FALSE)</f>
        <v>Si</v>
      </c>
      <c r="I106" s="131" t="str">
        <f>VLOOKUP(E106,VIP!$A$2:$O10477,8,FALSE)</f>
        <v>Si</v>
      </c>
      <c r="J106" s="131" t="str">
        <f>VLOOKUP(E106,VIP!$A$2:$O10427,8,FALSE)</f>
        <v>Si</v>
      </c>
      <c r="K106" s="131" t="str">
        <f>VLOOKUP(E106,VIP!$A$2:$O14001,6,0)</f>
        <v>NO</v>
      </c>
      <c r="L106" s="122" t="s">
        <v>2219</v>
      </c>
      <c r="M106" s="132" t="s">
        <v>2446</v>
      </c>
      <c r="N106" s="132" t="s">
        <v>2453</v>
      </c>
      <c r="O106" s="131" t="s">
        <v>2550</v>
      </c>
      <c r="P106" s="131"/>
      <c r="Q106" s="140" t="s">
        <v>2219</v>
      </c>
    </row>
    <row r="107" spans="1:17" s="93" customFormat="1" ht="18.75" customHeight="1" x14ac:dyDescent="0.25">
      <c r="A107" s="131" t="str">
        <f>VLOOKUP(E107,'LISTADO ATM'!$A$2:$C$898,3,0)</f>
        <v>ESTE</v>
      </c>
      <c r="B107" s="124" t="s">
        <v>2662</v>
      </c>
      <c r="C107" s="133">
        <v>44349.25508101852</v>
      </c>
      <c r="D107" s="133" t="s">
        <v>2180</v>
      </c>
      <c r="E107" s="121">
        <v>433</v>
      </c>
      <c r="F107" s="131" t="str">
        <f>VLOOKUP(E107,VIP!$A$2:$O13654,2,0)</f>
        <v>DRBR433</v>
      </c>
      <c r="G107" s="131" t="str">
        <f>VLOOKUP(E107,'LISTADO ATM'!$A$2:$B$897,2,0)</f>
        <v xml:space="preserve">ATM Centro Comercial Las Canas (Cap Cana) </v>
      </c>
      <c r="H107" s="131" t="str">
        <f>VLOOKUP(E107,VIP!$A$2:$O18517,7,FALSE)</f>
        <v>Si</v>
      </c>
      <c r="I107" s="131" t="str">
        <f>VLOOKUP(E107,VIP!$A$2:$O10482,8,FALSE)</f>
        <v>Si</v>
      </c>
      <c r="J107" s="131" t="str">
        <f>VLOOKUP(E107,VIP!$A$2:$O10432,8,FALSE)</f>
        <v>Si</v>
      </c>
      <c r="K107" s="131" t="str">
        <f>VLOOKUP(E107,VIP!$A$2:$O14006,6,0)</f>
        <v>NO</v>
      </c>
      <c r="L107" s="122" t="s">
        <v>2466</v>
      </c>
      <c r="M107" s="132" t="s">
        <v>2446</v>
      </c>
      <c r="N107" s="132" t="s">
        <v>2583</v>
      </c>
      <c r="O107" s="131" t="s">
        <v>2455</v>
      </c>
      <c r="P107" s="131"/>
      <c r="Q107" s="140" t="s">
        <v>2466</v>
      </c>
    </row>
    <row r="108" spans="1:17" s="93" customFormat="1" ht="18.75" customHeight="1" x14ac:dyDescent="0.25">
      <c r="A108" s="131" t="str">
        <f>VLOOKUP(E108,'LISTADO ATM'!$A$2:$C$898,3,0)</f>
        <v>NORTE</v>
      </c>
      <c r="B108" s="124" t="s">
        <v>2661</v>
      </c>
      <c r="C108" s="133">
        <v>44349.312094907407</v>
      </c>
      <c r="D108" s="133" t="s">
        <v>2470</v>
      </c>
      <c r="E108" s="121">
        <v>63</v>
      </c>
      <c r="F108" s="131" t="str">
        <f>VLOOKUP(E108,VIP!$A$2:$O13653,2,0)</f>
        <v>DRBR063</v>
      </c>
      <c r="G108" s="131" t="str">
        <f>VLOOKUP(E108,'LISTADO ATM'!$A$2:$B$897,2,0)</f>
        <v xml:space="preserve">ATM Oficina Villa Vásquez (Montecristi) </v>
      </c>
      <c r="H108" s="131" t="str">
        <f>VLOOKUP(E108,VIP!$A$2:$O18516,7,FALSE)</f>
        <v>Si</v>
      </c>
      <c r="I108" s="131" t="str">
        <f>VLOOKUP(E108,VIP!$A$2:$O10481,8,FALSE)</f>
        <v>Si</v>
      </c>
      <c r="J108" s="131" t="str">
        <f>VLOOKUP(E108,VIP!$A$2:$O10431,8,FALSE)</f>
        <v>Si</v>
      </c>
      <c r="K108" s="131" t="str">
        <f>VLOOKUP(E108,VIP!$A$2:$O14005,6,0)</f>
        <v>NO</v>
      </c>
      <c r="L108" s="122" t="s">
        <v>2418</v>
      </c>
      <c r="M108" s="132" t="s">
        <v>2446</v>
      </c>
      <c r="N108" s="132" t="s">
        <v>2453</v>
      </c>
      <c r="O108" s="131" t="s">
        <v>2557</v>
      </c>
      <c r="P108" s="131"/>
      <c r="Q108" s="140" t="s">
        <v>2418</v>
      </c>
    </row>
    <row r="109" spans="1:17" s="93" customFormat="1" ht="18.75" customHeight="1" x14ac:dyDescent="0.25">
      <c r="A109" s="131" t="str">
        <f>VLOOKUP(E109,'LISTADO ATM'!$A$2:$C$898,3,0)</f>
        <v>DISTRITO NACIONAL</v>
      </c>
      <c r="B109" s="124" t="s">
        <v>2660</v>
      </c>
      <c r="C109" s="133">
        <v>44349.320729166669</v>
      </c>
      <c r="D109" s="133" t="s">
        <v>2180</v>
      </c>
      <c r="E109" s="121">
        <v>761</v>
      </c>
      <c r="F109" s="131" t="str">
        <f>VLOOKUP(E109,VIP!$A$2:$O13652,2,0)</f>
        <v>DRBR761</v>
      </c>
      <c r="G109" s="131" t="str">
        <f>VLOOKUP(E109,'LISTADO ATM'!$A$2:$B$897,2,0)</f>
        <v xml:space="preserve">ATM ISSPOL </v>
      </c>
      <c r="H109" s="131" t="str">
        <f>VLOOKUP(E109,VIP!$A$2:$O18515,7,FALSE)</f>
        <v>Si</v>
      </c>
      <c r="I109" s="131" t="str">
        <f>VLOOKUP(E109,VIP!$A$2:$O10480,8,FALSE)</f>
        <v>Si</v>
      </c>
      <c r="J109" s="131" t="str">
        <f>VLOOKUP(E109,VIP!$A$2:$O10430,8,FALSE)</f>
        <v>Si</v>
      </c>
      <c r="K109" s="131" t="str">
        <f>VLOOKUP(E109,VIP!$A$2:$O14004,6,0)</f>
        <v>NO</v>
      </c>
      <c r="L109" s="122" t="s">
        <v>2245</v>
      </c>
      <c r="M109" s="132" t="s">
        <v>2446</v>
      </c>
      <c r="N109" s="132" t="s">
        <v>2453</v>
      </c>
      <c r="O109" s="131" t="s">
        <v>2455</v>
      </c>
      <c r="P109" s="131"/>
      <c r="Q109" s="140" t="s">
        <v>2245</v>
      </c>
    </row>
    <row r="110" spans="1:17" s="93" customFormat="1" ht="18.75" customHeight="1" x14ac:dyDescent="0.25">
      <c r="A110" s="131" t="str">
        <f>VLOOKUP(E110,'LISTADO ATM'!$A$2:$C$898,3,0)</f>
        <v>ESTE</v>
      </c>
      <c r="B110" s="124" t="s">
        <v>2659</v>
      </c>
      <c r="C110" s="133">
        <v>44349.321493055555</v>
      </c>
      <c r="D110" s="133" t="s">
        <v>2180</v>
      </c>
      <c r="E110" s="121">
        <v>462</v>
      </c>
      <c r="F110" s="131" t="str">
        <f>VLOOKUP(E110,VIP!$A$2:$O13651,2,0)</f>
        <v>DRBR462</v>
      </c>
      <c r="G110" s="131" t="str">
        <f>VLOOKUP(E110,'LISTADO ATM'!$A$2:$B$897,2,0)</f>
        <v>ATM Agrocafe Del Caribe</v>
      </c>
      <c r="H110" s="131" t="str">
        <f>VLOOKUP(E110,VIP!$A$2:$O18514,7,FALSE)</f>
        <v>Si</v>
      </c>
      <c r="I110" s="131" t="str">
        <f>VLOOKUP(E110,VIP!$A$2:$O10479,8,FALSE)</f>
        <v>Si</v>
      </c>
      <c r="J110" s="131" t="str">
        <f>VLOOKUP(E110,VIP!$A$2:$O10429,8,FALSE)</f>
        <v>Si</v>
      </c>
      <c r="K110" s="131" t="str">
        <f>VLOOKUP(E110,VIP!$A$2:$O14003,6,0)</f>
        <v>NO</v>
      </c>
      <c r="L110" s="122" t="s">
        <v>2245</v>
      </c>
      <c r="M110" s="132" t="s">
        <v>2446</v>
      </c>
      <c r="N110" s="132" t="s">
        <v>2453</v>
      </c>
      <c r="O110" s="131" t="s">
        <v>2455</v>
      </c>
      <c r="P110" s="131"/>
      <c r="Q110" s="140" t="s">
        <v>2245</v>
      </c>
    </row>
    <row r="111" spans="1:17" s="93" customFormat="1" ht="18.75" customHeight="1" x14ac:dyDescent="0.25">
      <c r="A111" s="131" t="str">
        <f>VLOOKUP(E111,'LISTADO ATM'!$A$2:$C$898,3,0)</f>
        <v>DISTRITO NACIONAL</v>
      </c>
      <c r="B111" s="124" t="s">
        <v>2658</v>
      </c>
      <c r="C111" s="133">
        <v>44349.330810185187</v>
      </c>
      <c r="D111" s="133" t="s">
        <v>2180</v>
      </c>
      <c r="E111" s="121">
        <v>85</v>
      </c>
      <c r="F111" s="131" t="str">
        <f>VLOOKUP(E111,VIP!$A$2:$O13650,2,0)</f>
        <v>DRBR085</v>
      </c>
      <c r="G111" s="131" t="str">
        <f>VLOOKUP(E111,'LISTADO ATM'!$A$2:$B$897,2,0)</f>
        <v xml:space="preserve">ATM Oficina San Isidro (Fuerza Aérea) </v>
      </c>
      <c r="H111" s="131" t="str">
        <f>VLOOKUP(E111,VIP!$A$2:$O18513,7,FALSE)</f>
        <v>Si</v>
      </c>
      <c r="I111" s="131" t="str">
        <f>VLOOKUP(E111,VIP!$A$2:$O10478,8,FALSE)</f>
        <v>Si</v>
      </c>
      <c r="J111" s="131" t="str">
        <f>VLOOKUP(E111,VIP!$A$2:$O10428,8,FALSE)</f>
        <v>Si</v>
      </c>
      <c r="K111" s="131" t="str">
        <f>VLOOKUP(E111,VIP!$A$2:$O14002,6,0)</f>
        <v>NO</v>
      </c>
      <c r="L111" s="122" t="s">
        <v>2219</v>
      </c>
      <c r="M111" s="132" t="s">
        <v>2446</v>
      </c>
      <c r="N111" s="132" t="s">
        <v>2453</v>
      </c>
      <c r="O111" s="131" t="s">
        <v>2455</v>
      </c>
      <c r="P111" s="131"/>
      <c r="Q111" s="140" t="s">
        <v>2219</v>
      </c>
    </row>
  </sheetData>
  <autoFilter ref="A4:Q79">
    <sortState ref="A5:Q111">
      <sortCondition ref="C4:C7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8:E106 E1:E43 E112:E1048576">
    <cfRule type="duplicateValues" dxfId="249" priority="40"/>
  </conditionalFormatting>
  <conditionalFormatting sqref="B112:B1048576 B1:B79">
    <cfRule type="duplicateValues" dxfId="248" priority="39"/>
  </conditionalFormatting>
  <conditionalFormatting sqref="E98:E106 E1:E79 E112:E1048576">
    <cfRule type="duplicateValues" dxfId="247" priority="36"/>
    <cfRule type="duplicateValues" dxfId="246" priority="37"/>
    <cfRule type="duplicateValues" dxfId="245" priority="38"/>
  </conditionalFormatting>
  <conditionalFormatting sqref="E98:E106 E1:E79 E112:E1048576">
    <cfRule type="duplicateValues" dxfId="244" priority="34"/>
    <cfRule type="duplicateValues" dxfId="243" priority="35"/>
  </conditionalFormatting>
  <conditionalFormatting sqref="B80">
    <cfRule type="duplicateValues" dxfId="242" priority="33"/>
  </conditionalFormatting>
  <conditionalFormatting sqref="E80">
    <cfRule type="duplicateValues" dxfId="241" priority="30"/>
    <cfRule type="duplicateValues" dxfId="240" priority="31"/>
    <cfRule type="duplicateValues" dxfId="239" priority="32"/>
  </conditionalFormatting>
  <conditionalFormatting sqref="E80">
    <cfRule type="duplicateValues" dxfId="238" priority="28"/>
    <cfRule type="duplicateValues" dxfId="237" priority="29"/>
  </conditionalFormatting>
  <conditionalFormatting sqref="B112:B1048576 B1:B80">
    <cfRule type="duplicateValues" dxfId="236" priority="27"/>
  </conditionalFormatting>
  <conditionalFormatting sqref="B81:B96">
    <cfRule type="duplicateValues" dxfId="235" priority="26"/>
  </conditionalFormatting>
  <conditionalFormatting sqref="E81:E106">
    <cfRule type="duplicateValues" dxfId="234" priority="23"/>
    <cfRule type="duplicateValues" dxfId="233" priority="24"/>
    <cfRule type="duplicateValues" dxfId="232" priority="25"/>
  </conditionalFormatting>
  <conditionalFormatting sqref="E81:E106">
    <cfRule type="duplicateValues" dxfId="231" priority="21"/>
    <cfRule type="duplicateValues" dxfId="230" priority="22"/>
  </conditionalFormatting>
  <conditionalFormatting sqref="B81:B96">
    <cfRule type="duplicateValues" dxfId="229" priority="20"/>
  </conditionalFormatting>
  <conditionalFormatting sqref="E1:E106 E112:E1048576">
    <cfRule type="duplicateValues" dxfId="228" priority="18"/>
    <cfRule type="duplicateValues" dxfId="227" priority="19"/>
  </conditionalFormatting>
  <conditionalFormatting sqref="B97:B106">
    <cfRule type="duplicateValues" dxfId="226" priority="17"/>
  </conditionalFormatting>
  <conditionalFormatting sqref="B97:B106">
    <cfRule type="duplicateValues" dxfId="225" priority="16"/>
  </conditionalFormatting>
  <conditionalFormatting sqref="E107:E111">
    <cfRule type="duplicateValues" dxfId="14" priority="15"/>
  </conditionalFormatting>
  <conditionalFormatting sqref="E107:E111">
    <cfRule type="duplicateValues" dxfId="13" priority="12"/>
    <cfRule type="duplicateValues" dxfId="12" priority="13"/>
    <cfRule type="duplicateValues" dxfId="11" priority="14"/>
  </conditionalFormatting>
  <conditionalFormatting sqref="E107:E111">
    <cfRule type="duplicateValues" dxfId="10" priority="10"/>
    <cfRule type="duplicateValues" dxfId="9" priority="11"/>
  </conditionalFormatting>
  <conditionalFormatting sqref="E107:E111">
    <cfRule type="duplicateValues" dxfId="8" priority="7"/>
    <cfRule type="duplicateValues" dxfId="7" priority="8"/>
    <cfRule type="duplicateValues" dxfId="6" priority="9"/>
  </conditionalFormatting>
  <conditionalFormatting sqref="E107:E111">
    <cfRule type="duplicateValues" dxfId="5" priority="5"/>
    <cfRule type="duplicateValues" dxfId="4" priority="6"/>
  </conditionalFormatting>
  <conditionalFormatting sqref="E107:E111">
    <cfRule type="duplicateValues" dxfId="3" priority="3"/>
    <cfRule type="duplicateValues" dxfId="2" priority="4"/>
  </conditionalFormatting>
  <conditionalFormatting sqref="B107:B111">
    <cfRule type="duplicateValues" dxfId="1" priority="2"/>
  </conditionalFormatting>
  <conditionalFormatting sqref="B107:B111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zoomScale="70" zoomScaleNormal="70" workbookViewId="0">
      <selection activeCell="E12" sqref="E12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79" t="s">
        <v>2150</v>
      </c>
      <c r="B1" s="180"/>
      <c r="C1" s="180"/>
      <c r="D1" s="180"/>
      <c r="E1" s="181"/>
      <c r="F1" s="177" t="s">
        <v>2568</v>
      </c>
      <c r="G1" s="178"/>
    </row>
    <row r="2" spans="1:9" ht="25.5" customHeight="1" x14ac:dyDescent="0.25">
      <c r="A2" s="182" t="s">
        <v>2451</v>
      </c>
      <c r="B2" s="183"/>
      <c r="C2" s="183"/>
      <c r="D2" s="183"/>
      <c r="E2" s="184"/>
      <c r="F2" s="144" t="s">
        <v>2567</v>
      </c>
      <c r="G2" s="143">
        <f>G3+G4</f>
        <v>107</v>
      </c>
      <c r="H2" s="144" t="s">
        <v>2571</v>
      </c>
      <c r="I2" s="143">
        <f>'Sin Efectivo'!B72</f>
        <v>757</v>
      </c>
    </row>
    <row r="3" spans="1:9" ht="18" x14ac:dyDescent="0.25">
      <c r="B3" s="95"/>
      <c r="C3" s="95"/>
      <c r="D3" s="95"/>
      <c r="E3" s="102"/>
      <c r="F3" s="144" t="s">
        <v>2566</v>
      </c>
      <c r="G3" s="143">
        <f>COUNTIF(REPORTE!A:Q,"fuera de Servicio")</f>
        <v>95</v>
      </c>
      <c r="H3" s="144" t="s">
        <v>2572</v>
      </c>
      <c r="I3" s="143">
        <f>'Sin Efectivo'!B118</f>
        <v>500</v>
      </c>
    </row>
    <row r="4" spans="1:9" ht="18.75" thickBot="1" x14ac:dyDescent="0.3">
      <c r="A4" s="101" t="s">
        <v>2413</v>
      </c>
      <c r="B4" s="123">
        <v>44348.25</v>
      </c>
      <c r="C4" s="95"/>
      <c r="D4" s="95"/>
      <c r="E4" s="103"/>
      <c r="F4" s="144" t="s">
        <v>2558</v>
      </c>
      <c r="G4" s="143">
        <f>COUNTIF(REPORTE!A:Q,"En Servicio")</f>
        <v>12</v>
      </c>
      <c r="H4" s="144" t="s">
        <v>2573</v>
      </c>
      <c r="I4" s="143">
        <f>'Sin Efectivo'!B80</f>
        <v>0</v>
      </c>
    </row>
    <row r="5" spans="1:9" ht="18.75" thickBot="1" x14ac:dyDescent="0.3">
      <c r="A5" s="101" t="s">
        <v>2414</v>
      </c>
      <c r="B5" s="123">
        <v>44348.708333333336</v>
      </c>
      <c r="C5" s="136"/>
      <c r="D5" s="95"/>
      <c r="E5" s="103"/>
      <c r="F5" s="144" t="s">
        <v>2560</v>
      </c>
      <c r="G5" s="143">
        <f>COUNTIF(REPORTE!A:Q,"reinicio exitoso")</f>
        <v>1</v>
      </c>
      <c r="H5" s="144" t="s">
        <v>2574</v>
      </c>
      <c r="I5" s="143">
        <f>'Sin Efectivo'!B144</f>
        <v>673</v>
      </c>
    </row>
    <row r="6" spans="1:9" ht="18" x14ac:dyDescent="0.25">
      <c r="B6" s="95"/>
      <c r="C6" s="95"/>
      <c r="D6" s="95"/>
      <c r="E6" s="104"/>
      <c r="F6" s="144" t="s">
        <v>2561</v>
      </c>
      <c r="G6" s="143">
        <f>COUNTIF(REPORTE!A:Q,"carga exitosa")</f>
        <v>0</v>
      </c>
    </row>
    <row r="7" spans="1:9" ht="18" customHeight="1" x14ac:dyDescent="0.25">
      <c r="A7" s="159" t="s">
        <v>2415</v>
      </c>
      <c r="B7" s="160"/>
      <c r="C7" s="160"/>
      <c r="D7" s="160"/>
      <c r="E7" s="161"/>
      <c r="F7" s="144" t="s">
        <v>2570</v>
      </c>
      <c r="G7" s="143">
        <f>'Sin Efectivo'!B102</f>
        <v>268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ESTE</v>
      </c>
      <c r="B9" s="124">
        <v>630</v>
      </c>
      <c r="C9" s="149" t="str">
        <f>VLOOKUP(B9,'[1]LISTADO ATM'!$A$2:$B$822,2,0)</f>
        <v xml:space="preserve">ATM Oficina Plaza Zaglul (SPM) </v>
      </c>
      <c r="D9" s="125" t="s">
        <v>2551</v>
      </c>
      <c r="E9" s="128">
        <v>3335904962</v>
      </c>
    </row>
    <row r="10" spans="1:9" ht="18" x14ac:dyDescent="0.25">
      <c r="A10" s="94" t="str">
        <f>VLOOKUP(B10,'[1]LISTADO ATM'!$A$2:$C$822,3,0)</f>
        <v>NORTE</v>
      </c>
      <c r="B10" s="124">
        <v>72</v>
      </c>
      <c r="C10" s="149" t="str">
        <f>VLOOKUP(B10,'[1]LISTADO ATM'!$A$2:$B$822,2,0)</f>
        <v xml:space="preserve">ATM UNP Aeropuerto Gregorio Luperón (Puerto Plata) </v>
      </c>
      <c r="D10" s="125" t="s">
        <v>2551</v>
      </c>
      <c r="E10" s="128">
        <v>3335904861</v>
      </c>
    </row>
    <row r="11" spans="1:9" ht="18" x14ac:dyDescent="0.25">
      <c r="A11" s="94" t="str">
        <f>VLOOKUP(B11,'[1]LISTADO ATM'!$A$2:$C$822,3,0)</f>
        <v>DISTRITO NACIONAL</v>
      </c>
      <c r="B11" s="124">
        <v>314</v>
      </c>
      <c r="C11" s="149" t="str">
        <f>VLOOKUP(B11,'[1]LISTADO ATM'!$A$2:$B$822,2,0)</f>
        <v xml:space="preserve">ATM UNP Cambita Garabito (San Cristóbal) </v>
      </c>
      <c r="D11" s="125" t="s">
        <v>2551</v>
      </c>
      <c r="E11" s="128">
        <v>3335905346</v>
      </c>
    </row>
    <row r="12" spans="1:9" ht="18" x14ac:dyDescent="0.25">
      <c r="A12" s="94" t="str">
        <f>VLOOKUP(B12,'[1]LISTADO ATM'!$A$2:$C$822,3,0)</f>
        <v>NORTE</v>
      </c>
      <c r="B12" s="124">
        <v>63</v>
      </c>
      <c r="C12" s="149" t="str">
        <f>VLOOKUP(B12,'[1]LISTADO ATM'!$A$2:$B$822,2,0)</f>
        <v xml:space="preserve">ATM Oficina Villa Vásquez (Montecristi) </v>
      </c>
      <c r="D12" s="125" t="s">
        <v>2551</v>
      </c>
      <c r="E12" s="128">
        <v>3335905534</v>
      </c>
    </row>
    <row r="13" spans="1:9" ht="18" x14ac:dyDescent="0.25">
      <c r="A13" s="94" t="str">
        <f>VLOOKUP(B13,'[1]LISTADO ATM'!$A$2:$C$822,3,0)</f>
        <v>ESTE</v>
      </c>
      <c r="B13" s="124">
        <v>609</v>
      </c>
      <c r="C13" s="149" t="str">
        <f>VLOOKUP(B13,'[1]LISTADO ATM'!$A$2:$B$822,2,0)</f>
        <v xml:space="preserve">ATM S/M Jumbo (San Pedro) </v>
      </c>
      <c r="D13" s="125" t="s">
        <v>2551</v>
      </c>
      <c r="E13" s="128">
        <v>3335905587</v>
      </c>
    </row>
    <row r="14" spans="1:9" ht="18" x14ac:dyDescent="0.25">
      <c r="A14" s="94" t="str">
        <f>VLOOKUP(B14,'[1]LISTADO ATM'!$A$2:$C$822,3,0)</f>
        <v>NORTE</v>
      </c>
      <c r="B14" s="124">
        <v>288</v>
      </c>
      <c r="C14" s="149" t="str">
        <f>VLOOKUP(B14,'[1]LISTADO ATM'!$A$2:$B$822,2,0)</f>
        <v xml:space="preserve">ATM Oficina Camino Real II (Puerto Plata) </v>
      </c>
      <c r="D14" s="125" t="s">
        <v>2551</v>
      </c>
      <c r="E14" s="128">
        <v>3335905590</v>
      </c>
    </row>
    <row r="15" spans="1:9" ht="18" x14ac:dyDescent="0.25">
      <c r="A15" s="94" t="str">
        <f>VLOOKUP(B15,'[1]LISTADO ATM'!$A$2:$C$822,3,0)</f>
        <v>DISTRITO NACIONAL</v>
      </c>
      <c r="B15" s="124">
        <v>629</v>
      </c>
      <c r="C15" s="149" t="str">
        <f>VLOOKUP(B15,'[1]LISTADO ATM'!$A$2:$B$822,2,0)</f>
        <v xml:space="preserve">ATM Oficina Americana Independencia I </v>
      </c>
      <c r="D15" s="125" t="s">
        <v>2551</v>
      </c>
      <c r="E15" s="128">
        <v>3335905593</v>
      </c>
    </row>
    <row r="16" spans="1:9" ht="18" x14ac:dyDescent="0.25">
      <c r="A16" s="94" t="str">
        <f>VLOOKUP(B16,'[1]LISTADO ATM'!$A$2:$C$822,3,0)</f>
        <v>NORTE</v>
      </c>
      <c r="B16" s="124">
        <v>649</v>
      </c>
      <c r="C16" s="149" t="str">
        <f>VLOOKUP(B16,'[1]LISTADO ATM'!$A$2:$B$822,2,0)</f>
        <v xml:space="preserve">ATM Oficina Galería 56 (San Francisco de Macorís) </v>
      </c>
      <c r="D16" s="125" t="s">
        <v>2551</v>
      </c>
      <c r="E16" s="128">
        <v>3335904781</v>
      </c>
    </row>
    <row r="17" spans="1:5" ht="18" x14ac:dyDescent="0.25">
      <c r="A17" s="94" t="str">
        <f>VLOOKUP(B17,'[1]LISTADO ATM'!$A$2:$C$822,3,0)</f>
        <v>ESTE</v>
      </c>
      <c r="B17" s="124">
        <v>772</v>
      </c>
      <c r="C17" s="149" t="str">
        <f>VLOOKUP(B17,'[1]LISTADO ATM'!$A$2:$B$822,2,0)</f>
        <v xml:space="preserve">ATM UNP Yamasá </v>
      </c>
      <c r="D17" s="125" t="s">
        <v>2551</v>
      </c>
      <c r="E17" s="128">
        <v>3335905638</v>
      </c>
    </row>
    <row r="18" spans="1:5" ht="18" x14ac:dyDescent="0.25">
      <c r="A18" s="94" t="str">
        <f>VLOOKUP(B18,'[1]LISTADO ATM'!$A$2:$C$822,3,0)</f>
        <v>ESTE</v>
      </c>
      <c r="B18" s="124">
        <v>345</v>
      </c>
      <c r="C18" s="149" t="str">
        <f>VLOOKUP(B18,'[1]LISTADO ATM'!$A$2:$B$822,2,0)</f>
        <v>ATM Ofic. Yamasa II</v>
      </c>
      <c r="D18" s="125" t="s">
        <v>2551</v>
      </c>
      <c r="E18" s="128">
        <v>3335905642</v>
      </c>
    </row>
    <row r="19" spans="1:5" ht="18" x14ac:dyDescent="0.25">
      <c r="A19" s="94" t="str">
        <f>VLOOKUP(B19,'[1]LISTADO ATM'!$A$2:$C$822,3,0)</f>
        <v>ESTE</v>
      </c>
      <c r="B19" s="124">
        <v>293</v>
      </c>
      <c r="C19" s="149" t="str">
        <f>VLOOKUP(B19,'[1]LISTADO ATM'!$A$2:$B$822,2,0)</f>
        <v xml:space="preserve">ATM S/M Nueva Visión (San Pedro) </v>
      </c>
      <c r="D19" s="125" t="s">
        <v>2551</v>
      </c>
      <c r="E19" s="138">
        <v>3335904806</v>
      </c>
    </row>
    <row r="20" spans="1:5" ht="18" x14ac:dyDescent="0.25">
      <c r="A20" s="94" t="str">
        <f>VLOOKUP(B20,'[1]LISTADO ATM'!$A$2:$C$822,3,0)</f>
        <v>NORTE</v>
      </c>
      <c r="B20" s="124">
        <v>910</v>
      </c>
      <c r="C20" s="149" t="str">
        <f>VLOOKUP(B20,'[1]LISTADO ATM'!$A$2:$B$822,2,0)</f>
        <v xml:space="preserve">ATM Oficina El Sol II (Santiago) </v>
      </c>
      <c r="D20" s="125" t="s">
        <v>2551</v>
      </c>
      <c r="E20" s="138">
        <v>3335904812</v>
      </c>
    </row>
    <row r="21" spans="1:5" ht="18" x14ac:dyDescent="0.25">
      <c r="A21" s="94" t="str">
        <f>VLOOKUP(B21,'[1]LISTADO ATM'!$A$2:$C$822,3,0)</f>
        <v>DISTRITO NACIONAL</v>
      </c>
      <c r="B21" s="124">
        <v>23</v>
      </c>
      <c r="C21" s="149" t="str">
        <f>VLOOKUP(B21,'[1]LISTADO ATM'!$A$2:$B$822,2,0)</f>
        <v xml:space="preserve">ATM Oficina México </v>
      </c>
      <c r="D21" s="125" t="s">
        <v>2551</v>
      </c>
      <c r="E21" s="138">
        <v>3335905201</v>
      </c>
    </row>
    <row r="22" spans="1:5" ht="18" x14ac:dyDescent="0.25">
      <c r="A22" s="94" t="str">
        <f>VLOOKUP(B22,'[1]LISTADO ATM'!$A$2:$C$822,3,0)</f>
        <v>DISTRITO NACIONAL</v>
      </c>
      <c r="B22" s="124">
        <v>896</v>
      </c>
      <c r="C22" s="149" t="str">
        <f>VLOOKUP(B22,'[1]LISTADO ATM'!$A$2:$B$822,2,0)</f>
        <v xml:space="preserve">ATM Campamento Militar 16 de Agosto I </v>
      </c>
      <c r="D22" s="125" t="s">
        <v>2551</v>
      </c>
      <c r="E22" s="138">
        <v>3335905604</v>
      </c>
    </row>
    <row r="23" spans="1:5" ht="18" x14ac:dyDescent="0.25">
      <c r="A23" s="94" t="str">
        <f>VLOOKUP(B23,'[1]LISTADO ATM'!$A$2:$C$822,3,0)</f>
        <v>NORTE</v>
      </c>
      <c r="B23" s="124">
        <v>941</v>
      </c>
      <c r="C23" s="149" t="str">
        <f>VLOOKUP(B23,'[1]LISTADO ATM'!$A$2:$B$822,2,0)</f>
        <v xml:space="preserve">ATM Estación Next (Puerto Plata) </v>
      </c>
      <c r="D23" s="125" t="s">
        <v>2551</v>
      </c>
      <c r="E23" s="138">
        <v>3335905611</v>
      </c>
    </row>
    <row r="24" spans="1:5" ht="18" x14ac:dyDescent="0.25">
      <c r="A24" s="94" t="str">
        <f>VLOOKUP(B24,'[1]LISTADO ATM'!$A$2:$C$822,3,0)</f>
        <v>NORTE</v>
      </c>
      <c r="B24" s="124">
        <v>405</v>
      </c>
      <c r="C24" s="149" t="str">
        <f>VLOOKUP(B24,'[1]LISTADO ATM'!$A$2:$B$822,2,0)</f>
        <v xml:space="preserve">ATM UNP Loma de Cabrera </v>
      </c>
      <c r="D24" s="125" t="s">
        <v>2551</v>
      </c>
      <c r="E24" s="138">
        <v>3335905625</v>
      </c>
    </row>
    <row r="25" spans="1:5" ht="18" x14ac:dyDescent="0.25">
      <c r="A25" s="94" t="str">
        <f>VLOOKUP(B25,'[1]LISTADO ATM'!$A$2:$C$822,3,0)</f>
        <v>DISTRITO NACIONAL</v>
      </c>
      <c r="B25" s="124">
        <v>971</v>
      </c>
      <c r="C25" s="149" t="str">
        <f>VLOOKUP(B25,'[1]LISTADO ATM'!$A$2:$B$822,2,0)</f>
        <v xml:space="preserve">ATM Club Banreservas I </v>
      </c>
      <c r="D25" s="125" t="s">
        <v>2551</v>
      </c>
      <c r="E25" s="138">
        <v>3335905627</v>
      </c>
    </row>
    <row r="26" spans="1:5" ht="18" x14ac:dyDescent="0.25">
      <c r="A26" s="94" t="str">
        <f>VLOOKUP(B26,'[1]LISTADO ATM'!$A$2:$C$822,3,0)</f>
        <v>NORTE</v>
      </c>
      <c r="B26" s="124">
        <v>888</v>
      </c>
      <c r="C26" s="149" t="str">
        <f>VLOOKUP(B26,'[1]LISTADO ATM'!$A$2:$B$822,2,0)</f>
        <v>ATM Oficina galeria 56 II (SFM)</v>
      </c>
      <c r="D26" s="125" t="s">
        <v>2551</v>
      </c>
      <c r="E26" s="138">
        <v>3335905727</v>
      </c>
    </row>
    <row r="27" spans="1:5" ht="18" x14ac:dyDescent="0.25">
      <c r="A27" s="94" t="str">
        <f>VLOOKUP(B27,'[1]LISTADO ATM'!$A$2:$C$822,3,0)</f>
        <v>NORTE</v>
      </c>
      <c r="B27" s="124">
        <v>181</v>
      </c>
      <c r="C27" s="149" t="str">
        <f>VLOOKUP(B27,'[1]LISTADO ATM'!$A$2:$B$822,2,0)</f>
        <v xml:space="preserve">ATM Oficina Sabaneta </v>
      </c>
      <c r="D27" s="125" t="s">
        <v>2551</v>
      </c>
      <c r="E27" s="138">
        <v>3335905610</v>
      </c>
    </row>
    <row r="28" spans="1:5" ht="18" x14ac:dyDescent="0.25">
      <c r="A28" s="94" t="str">
        <f>VLOOKUP(B28,'[1]LISTADO ATM'!$A$2:$C$822,3,0)</f>
        <v>SUR</v>
      </c>
      <c r="B28" s="124">
        <v>403</v>
      </c>
      <c r="C28" s="149" t="str">
        <f>VLOOKUP(B28,'[1]LISTADO ATM'!$A$2:$B$822,2,0)</f>
        <v xml:space="preserve">ATM Oficina Vicente Noble </v>
      </c>
      <c r="D28" s="125" t="s">
        <v>2551</v>
      </c>
      <c r="E28" s="128">
        <v>3335903491</v>
      </c>
    </row>
    <row r="29" spans="1:5" ht="18" x14ac:dyDescent="0.25">
      <c r="A29" s="94" t="str">
        <f>VLOOKUP(B29,'[1]LISTADO ATM'!$A$2:$C$822,3,0)</f>
        <v>DISTRITO NACIONAL</v>
      </c>
      <c r="B29" s="124">
        <v>713</v>
      </c>
      <c r="C29" s="149" t="str">
        <f>VLOOKUP(B29,'[1]LISTADO ATM'!$A$2:$B$822,2,0)</f>
        <v xml:space="preserve">ATM Oficina Las Américas </v>
      </c>
      <c r="D29" s="125" t="s">
        <v>2551</v>
      </c>
      <c r="E29" s="128">
        <v>3335904849</v>
      </c>
    </row>
    <row r="30" spans="1:5" ht="18" x14ac:dyDescent="0.25">
      <c r="A30" s="94" t="str">
        <f>VLOOKUP(B30,'[1]LISTADO ATM'!$A$2:$C$822,3,0)</f>
        <v>DISTRITO NACIONAL</v>
      </c>
      <c r="B30" s="124">
        <v>235</v>
      </c>
      <c r="C30" s="149" t="str">
        <f>VLOOKUP(B30,'[1]LISTADO ATM'!$A$2:$B$822,2,0)</f>
        <v xml:space="preserve">ATM Oficina Multicentro La Sirena San Isidro </v>
      </c>
      <c r="D30" s="125" t="s">
        <v>2551</v>
      </c>
      <c r="E30" s="128">
        <v>3335905331</v>
      </c>
    </row>
    <row r="31" spans="1:5" ht="18" x14ac:dyDescent="0.25">
      <c r="A31" s="94" t="str">
        <f>VLOOKUP(B31,'[1]LISTADO ATM'!$A$2:$C$822,3,0)</f>
        <v>DISTRITO NACIONAL</v>
      </c>
      <c r="B31" s="124">
        <v>655</v>
      </c>
      <c r="C31" s="149" t="str">
        <f>VLOOKUP(B31,'[1]LISTADO ATM'!$A$2:$B$822,2,0)</f>
        <v>ATM Farmacia Sandra</v>
      </c>
      <c r="D31" s="125" t="s">
        <v>2551</v>
      </c>
      <c r="E31" s="128">
        <v>3335905396</v>
      </c>
    </row>
    <row r="32" spans="1:5" ht="18" x14ac:dyDescent="0.25">
      <c r="A32" s="94" t="str">
        <f>VLOOKUP(B32,'[1]LISTADO ATM'!$A$2:$C$822,3,0)</f>
        <v>NORTE</v>
      </c>
      <c r="B32" s="124">
        <v>986</v>
      </c>
      <c r="C32" s="149" t="str">
        <f>VLOOKUP(B32,'[1]LISTADO ATM'!$A$2:$B$822,2,0)</f>
        <v xml:space="preserve">ATM S/M Jumbo (La Vega) </v>
      </c>
      <c r="D32" s="125" t="s">
        <v>2551</v>
      </c>
      <c r="E32" s="128">
        <v>3335905412</v>
      </c>
    </row>
    <row r="33" spans="1:5" ht="18" x14ac:dyDescent="0.25">
      <c r="A33" s="94" t="str">
        <f>VLOOKUP(B33,'[1]LISTADO ATM'!$A$2:$C$822,3,0)</f>
        <v>DISTRITO NACIONAL</v>
      </c>
      <c r="B33" s="124">
        <v>486</v>
      </c>
      <c r="C33" s="149" t="str">
        <f>VLOOKUP(B33,'[1]LISTADO ATM'!$A$2:$B$822,2,0)</f>
        <v xml:space="preserve">ATM Olé La Caleta </v>
      </c>
      <c r="D33" s="125" t="s">
        <v>2551</v>
      </c>
      <c r="E33" s="128" t="s">
        <v>2562</v>
      </c>
    </row>
    <row r="34" spans="1:5" ht="18" x14ac:dyDescent="0.25">
      <c r="A34" s="94" t="str">
        <f>VLOOKUP(B34,'[1]LISTADO ATM'!$A$2:$C$822,3,0)</f>
        <v>NORTE</v>
      </c>
      <c r="B34" s="124">
        <v>969</v>
      </c>
      <c r="C34" s="149" t="str">
        <f>VLOOKUP(B34,'[1]LISTADO ATM'!$A$2:$B$822,2,0)</f>
        <v xml:space="preserve">ATM Oficina El Sol I (Santiago) </v>
      </c>
      <c r="D34" s="125" t="s">
        <v>2551</v>
      </c>
      <c r="E34" s="128">
        <v>3335905526</v>
      </c>
    </row>
    <row r="35" spans="1:5" ht="18" x14ac:dyDescent="0.25">
      <c r="A35" s="94" t="str">
        <f>VLOOKUP(B35,'[1]LISTADO ATM'!$A$2:$C$822,3,0)</f>
        <v>ESTE</v>
      </c>
      <c r="B35" s="124">
        <v>427</v>
      </c>
      <c r="C35" s="149" t="str">
        <f>VLOOKUP(B35,'[1]LISTADO ATM'!$A$2:$B$822,2,0)</f>
        <v xml:space="preserve">ATM Almacenes Iberia (Hato Mayor) </v>
      </c>
      <c r="D35" s="125" t="s">
        <v>2551</v>
      </c>
      <c r="E35" s="128">
        <v>3335905528</v>
      </c>
    </row>
    <row r="36" spans="1:5" ht="18" x14ac:dyDescent="0.25">
      <c r="A36" s="94" t="str">
        <f>VLOOKUP(B36,'[1]LISTADO ATM'!$A$2:$C$822,3,0)</f>
        <v>DISTRITO NACIONAL</v>
      </c>
      <c r="B36" s="124">
        <v>387</v>
      </c>
      <c r="C36" s="149" t="str">
        <f>VLOOKUP(B36,'[1]LISTADO ATM'!$A$2:$B$822,2,0)</f>
        <v xml:space="preserve">ATM S/M La Cadena San Vicente de Paul </v>
      </c>
      <c r="D36" s="125" t="s">
        <v>2551</v>
      </c>
      <c r="E36" s="128">
        <v>3335905543</v>
      </c>
    </row>
    <row r="37" spans="1:5" ht="18" x14ac:dyDescent="0.25">
      <c r="A37" s="94" t="str">
        <f>VLOOKUP(B37,'[1]LISTADO ATM'!$A$2:$C$822,3,0)</f>
        <v>DISTRITO NACIONAL</v>
      </c>
      <c r="B37" s="124">
        <v>684</v>
      </c>
      <c r="C37" s="149" t="str">
        <f>VLOOKUP(B37,'[1]LISTADO ATM'!$A$2:$B$822,2,0)</f>
        <v>ATM Estación Texaco Prolongación 27 Febrero</v>
      </c>
      <c r="D37" s="125" t="s">
        <v>2551</v>
      </c>
      <c r="E37" s="128">
        <v>3335905592</v>
      </c>
    </row>
    <row r="38" spans="1:5" ht="18" x14ac:dyDescent="0.25">
      <c r="A38" s="94" t="str">
        <f>VLOOKUP(B38,'[1]LISTADO ATM'!$A$2:$C$822,3,0)</f>
        <v>NORTE</v>
      </c>
      <c r="B38" s="124">
        <v>956</v>
      </c>
      <c r="C38" s="149" t="str">
        <f>VLOOKUP(B38,'[1]LISTADO ATM'!$A$2:$B$822,2,0)</f>
        <v xml:space="preserve">ATM Autoservicio El Jaya (SFM) </v>
      </c>
      <c r="D38" s="125" t="s">
        <v>2551</v>
      </c>
      <c r="E38" s="128">
        <v>3335905596</v>
      </c>
    </row>
    <row r="39" spans="1:5" ht="18" x14ac:dyDescent="0.25">
      <c r="A39" s="94" t="str">
        <f>VLOOKUP(B39,'[1]LISTADO ATM'!$A$2:$C$822,3,0)</f>
        <v>NORTE</v>
      </c>
      <c r="B39" s="124">
        <v>645</v>
      </c>
      <c r="C39" s="149" t="str">
        <f>VLOOKUP(B39,'[1]LISTADO ATM'!$A$2:$B$822,2,0)</f>
        <v xml:space="preserve">ATM UNP Cabrera </v>
      </c>
      <c r="D39" s="125" t="s">
        <v>2551</v>
      </c>
      <c r="E39" s="128">
        <v>3335905598</v>
      </c>
    </row>
    <row r="40" spans="1:5" ht="18" x14ac:dyDescent="0.25">
      <c r="A40" s="94" t="str">
        <f>VLOOKUP(B40,'[1]LISTADO ATM'!$A$2:$C$822,3,0)</f>
        <v>DISTRITO NACIONAL</v>
      </c>
      <c r="B40" s="124">
        <v>541</v>
      </c>
      <c r="C40" s="149" t="str">
        <f>VLOOKUP(B40,'[1]LISTADO ATM'!$A$2:$B$822,2,0)</f>
        <v xml:space="preserve">ATM Oficina Sambil II </v>
      </c>
      <c r="D40" s="125" t="s">
        <v>2551</v>
      </c>
      <c r="E40" s="128">
        <v>3335905599</v>
      </c>
    </row>
    <row r="41" spans="1:5" ht="18" x14ac:dyDescent="0.25">
      <c r="A41" s="94" t="str">
        <f>VLOOKUP(B41,'[1]LISTADO ATM'!$A$2:$C$822,3,0)</f>
        <v>DISTRITO NACIONAL</v>
      </c>
      <c r="B41" s="124">
        <v>234</v>
      </c>
      <c r="C41" s="149" t="str">
        <f>VLOOKUP(B41,'[1]LISTADO ATM'!$A$2:$B$822,2,0)</f>
        <v xml:space="preserve">ATM Oficina Boca Chica I </v>
      </c>
      <c r="D41" s="125" t="s">
        <v>2551</v>
      </c>
      <c r="E41" s="128">
        <v>3335905600</v>
      </c>
    </row>
    <row r="42" spans="1:5" ht="18" x14ac:dyDescent="0.25">
      <c r="A42" s="94" t="str">
        <f>VLOOKUP(B42,'[1]LISTADO ATM'!$A$2:$C$822,3,0)</f>
        <v>DISTRITO NACIONAL</v>
      </c>
      <c r="B42" s="124">
        <v>363</v>
      </c>
      <c r="C42" s="149" t="str">
        <f>VLOOKUP(B42,'[1]LISTADO ATM'!$A$2:$B$822,2,0)</f>
        <v>ATM S/M Bravo Villa Mella</v>
      </c>
      <c r="D42" s="125" t="s">
        <v>2551</v>
      </c>
      <c r="E42" s="128">
        <v>3335905603</v>
      </c>
    </row>
    <row r="43" spans="1:5" ht="18" x14ac:dyDescent="0.25">
      <c r="A43" s="94" t="str">
        <f>VLOOKUP(B43,'[1]LISTADO ATM'!$A$2:$C$822,3,0)</f>
        <v>NORTE</v>
      </c>
      <c r="B43" s="124">
        <v>936</v>
      </c>
      <c r="C43" s="149" t="str">
        <f>VLOOKUP(B43,'[1]LISTADO ATM'!$A$2:$B$822,2,0)</f>
        <v xml:space="preserve">ATM Autobanco Oficina La Vega I </v>
      </c>
      <c r="D43" s="125" t="s">
        <v>2551</v>
      </c>
      <c r="E43" s="128">
        <v>3335905623</v>
      </c>
    </row>
    <row r="44" spans="1:5" ht="18" x14ac:dyDescent="0.25">
      <c r="A44" s="94" t="str">
        <f>VLOOKUP(B44,'[1]LISTADO ATM'!$A$2:$C$822,3,0)</f>
        <v>NORTE</v>
      </c>
      <c r="B44" s="124">
        <v>142</v>
      </c>
      <c r="C44" s="149" t="str">
        <f>VLOOKUP(B44,'[1]LISTADO ATM'!$A$2:$B$822,2,0)</f>
        <v xml:space="preserve">ATM Centro de Caja Galerías Bonao </v>
      </c>
      <c r="D44" s="125" t="s">
        <v>2551</v>
      </c>
      <c r="E44" s="128">
        <v>3335905760</v>
      </c>
    </row>
    <row r="45" spans="1:5" ht="18" x14ac:dyDescent="0.25">
      <c r="A45" s="94" t="str">
        <f>VLOOKUP(B45,'[1]LISTADO ATM'!$A$2:$C$822,3,0)</f>
        <v>DISTRITO NACIONAL</v>
      </c>
      <c r="B45" s="124">
        <v>560</v>
      </c>
      <c r="C45" s="149" t="str">
        <f>VLOOKUP(B45,'[1]LISTADO ATM'!$A$2:$B$822,2,0)</f>
        <v xml:space="preserve">ATM Junta Central Electoral </v>
      </c>
      <c r="D45" s="125" t="s">
        <v>2551</v>
      </c>
      <c r="E45" s="128">
        <v>3335906109</v>
      </c>
    </row>
    <row r="46" spans="1:5" ht="18" x14ac:dyDescent="0.25">
      <c r="A46" s="94" t="str">
        <f>VLOOKUP(B46,'[1]LISTADO ATM'!$A$2:$C$822,3,0)</f>
        <v>DISTRITO NACIONAL</v>
      </c>
      <c r="B46" s="124">
        <v>918</v>
      </c>
      <c r="C46" s="149" t="str">
        <f>VLOOKUP(B46,'[1]LISTADO ATM'!$A$2:$B$822,2,0)</f>
        <v xml:space="preserve">ATM S/M Liverpool de la Jacobo Majluta </v>
      </c>
      <c r="D46" s="125" t="s">
        <v>2551</v>
      </c>
      <c r="E46" s="128">
        <v>3335906363</v>
      </c>
    </row>
    <row r="47" spans="1:5" ht="18" x14ac:dyDescent="0.25">
      <c r="A47" s="94" t="str">
        <f>VLOOKUP(B47,'[1]LISTADO ATM'!$A$2:$C$822,3,0)</f>
        <v>ESTE</v>
      </c>
      <c r="B47" s="124">
        <v>219</v>
      </c>
      <c r="C47" s="149" t="str">
        <f>VLOOKUP(B47,'[1]LISTADO ATM'!$A$2:$B$822,2,0)</f>
        <v xml:space="preserve">ATM Oficina La Altagracia (Higuey) </v>
      </c>
      <c r="D47" s="125" t="s">
        <v>2551</v>
      </c>
      <c r="E47" s="128">
        <v>3335906664</v>
      </c>
    </row>
    <row r="48" spans="1:5" ht="18" x14ac:dyDescent="0.25">
      <c r="A48" s="94" t="str">
        <f>VLOOKUP(B48,'[1]LISTADO ATM'!$A$2:$C$822,3,0)</f>
        <v>SUR</v>
      </c>
      <c r="B48" s="124">
        <v>995</v>
      </c>
      <c r="C48" s="149" t="str">
        <f>VLOOKUP(B48,'[1]LISTADO ATM'!$A$2:$B$822,2,0)</f>
        <v xml:space="preserve">ATM Oficina San Cristobal III (Lobby) </v>
      </c>
      <c r="D48" s="125" t="s">
        <v>2551</v>
      </c>
      <c r="E48" s="138">
        <v>3335905626</v>
      </c>
    </row>
    <row r="49" spans="1:5" ht="18" x14ac:dyDescent="0.25">
      <c r="A49" s="94" t="str">
        <f>VLOOKUP(B49,'[1]LISTADO ATM'!$A$2:$C$822,3,0)</f>
        <v>DISTRITO NACIONAL</v>
      </c>
      <c r="B49" s="124">
        <v>408</v>
      </c>
      <c r="C49" s="149" t="str">
        <f>VLOOKUP(B49,'[1]LISTADO ATM'!$A$2:$B$822,2,0)</f>
        <v xml:space="preserve">ATM Autobanco Las Palmas de Herrera </v>
      </c>
      <c r="D49" s="125" t="s">
        <v>2551</v>
      </c>
      <c r="E49" s="138">
        <v>3335905820</v>
      </c>
    </row>
    <row r="50" spans="1:5" ht="18" x14ac:dyDescent="0.25">
      <c r="A50" s="94" t="str">
        <f>VLOOKUP(B50,'[1]LISTADO ATM'!$A$2:$C$822,3,0)</f>
        <v>DISTRITO NACIONAL</v>
      </c>
      <c r="B50" s="124">
        <v>354</v>
      </c>
      <c r="C50" s="149" t="str">
        <f>VLOOKUP(B50,'[1]LISTADO ATM'!$A$2:$B$822,2,0)</f>
        <v xml:space="preserve">ATM Oficina Núñez de Cáceres II </v>
      </c>
      <c r="D50" s="125" t="s">
        <v>2551</v>
      </c>
      <c r="E50" s="128">
        <v>3335904830</v>
      </c>
    </row>
    <row r="51" spans="1:5" ht="18" x14ac:dyDescent="0.25">
      <c r="A51" s="94" t="str">
        <f>VLOOKUP(B51,'[1]LISTADO ATM'!$A$2:$C$822,3,0)</f>
        <v>DISTRITO NACIONAL</v>
      </c>
      <c r="B51" s="124">
        <v>231</v>
      </c>
      <c r="C51" s="149" t="str">
        <f>VLOOKUP(B51,'[1]LISTADO ATM'!$A$2:$B$822,2,0)</f>
        <v xml:space="preserve">ATM Oficina Zona Oriental </v>
      </c>
      <c r="D51" s="125" t="s">
        <v>2551</v>
      </c>
      <c r="E51" s="128">
        <v>3335904854</v>
      </c>
    </row>
    <row r="52" spans="1:5" ht="18" x14ac:dyDescent="0.25">
      <c r="A52" s="94" t="str">
        <f>VLOOKUP(B52,'[1]LISTADO ATM'!$A$2:$C$822,3,0)</f>
        <v>ESTE</v>
      </c>
      <c r="B52" s="124">
        <v>822</v>
      </c>
      <c r="C52" s="149" t="str">
        <f>VLOOKUP(B52,'[1]LISTADO ATM'!$A$2:$B$822,2,0)</f>
        <v xml:space="preserve">ATM INDUSPALMA </v>
      </c>
      <c r="D52" s="125" t="s">
        <v>2551</v>
      </c>
      <c r="E52" s="128">
        <v>3335904894</v>
      </c>
    </row>
    <row r="53" spans="1:5" ht="18" x14ac:dyDescent="0.25">
      <c r="A53" s="94" t="str">
        <f>VLOOKUP(B53,'[1]LISTADO ATM'!$A$2:$C$822,3,0)</f>
        <v>SUR</v>
      </c>
      <c r="B53" s="124">
        <v>44</v>
      </c>
      <c r="C53" s="149" t="str">
        <f>VLOOKUP(B53,'[1]LISTADO ATM'!$A$2:$B$822,2,0)</f>
        <v xml:space="preserve">ATM Oficina Pedernales </v>
      </c>
      <c r="D53" s="125" t="s">
        <v>2551</v>
      </c>
      <c r="E53" s="128">
        <v>3335905154</v>
      </c>
    </row>
    <row r="54" spans="1:5" ht="18" x14ac:dyDescent="0.25">
      <c r="A54" s="94" t="str">
        <f>VLOOKUP(B54,'[1]LISTADO ATM'!$A$2:$C$822,3,0)</f>
        <v>NORTE</v>
      </c>
      <c r="B54" s="124">
        <v>299</v>
      </c>
      <c r="C54" s="149" t="str">
        <f>VLOOKUP(B54,'[1]LISTADO ATM'!$A$2:$B$822,2,0)</f>
        <v xml:space="preserve">ATM S/M Aprezio Cotui </v>
      </c>
      <c r="D54" s="125" t="s">
        <v>2551</v>
      </c>
      <c r="E54" s="128">
        <v>3335905513</v>
      </c>
    </row>
    <row r="55" spans="1:5" ht="18" x14ac:dyDescent="0.25">
      <c r="A55" s="94" t="str">
        <f>VLOOKUP(B55,'[1]LISTADO ATM'!$A$2:$C$822,3,0)</f>
        <v>ESTE</v>
      </c>
      <c r="B55" s="124">
        <v>824</v>
      </c>
      <c r="C55" s="149" t="str">
        <f>VLOOKUP(B55,'[1]LISTADO ATM'!$A$2:$B$822,2,0)</f>
        <v xml:space="preserve">ATM Multiplaza (Higuey) </v>
      </c>
      <c r="D55" s="125" t="s">
        <v>2551</v>
      </c>
      <c r="E55" s="128">
        <v>3335905594</v>
      </c>
    </row>
    <row r="56" spans="1:5" ht="18" x14ac:dyDescent="0.25">
      <c r="A56" s="94" t="str">
        <f>VLOOKUP(B56,'[1]LISTADO ATM'!$A$2:$C$822,3,0)</f>
        <v>NORTE</v>
      </c>
      <c r="B56" s="124">
        <v>198</v>
      </c>
      <c r="C56" s="149" t="str">
        <f>VLOOKUP(B56,'[1]LISTADO ATM'!$A$2:$B$822,2,0)</f>
        <v xml:space="preserve">ATM Almacenes El Encanto  (Santiago) </v>
      </c>
      <c r="D56" s="125" t="s">
        <v>2551</v>
      </c>
      <c r="E56" s="128">
        <v>3335905597</v>
      </c>
    </row>
    <row r="57" spans="1:5" ht="18" x14ac:dyDescent="0.25">
      <c r="A57" s="94" t="str">
        <f>VLOOKUP(B57,'[1]LISTADO ATM'!$A$2:$C$822,3,0)</f>
        <v>DISTRITO NACIONAL</v>
      </c>
      <c r="B57" s="124">
        <v>527</v>
      </c>
      <c r="C57" s="149" t="str">
        <f>VLOOKUP(B57,'[1]LISTADO ATM'!$A$2:$B$822,2,0)</f>
        <v>ATM Oficina Zona Oriental II</v>
      </c>
      <c r="D57" s="125" t="s">
        <v>2551</v>
      </c>
      <c r="E57" s="128">
        <v>3335905608</v>
      </c>
    </row>
    <row r="58" spans="1:5" ht="18" x14ac:dyDescent="0.25">
      <c r="A58" s="94" t="str">
        <f>VLOOKUP(B58,'[1]LISTADO ATM'!$A$2:$C$822,3,0)</f>
        <v>SUR</v>
      </c>
      <c r="B58" s="124">
        <v>301</v>
      </c>
      <c r="C58" s="149" t="str">
        <f>VLOOKUP(B58,'[1]LISTADO ATM'!$A$2:$B$822,2,0)</f>
        <v xml:space="preserve">ATM UNP Alfa y Omega (Barahona) </v>
      </c>
      <c r="D58" s="125" t="s">
        <v>2551</v>
      </c>
      <c r="E58" s="128">
        <v>3335905637</v>
      </c>
    </row>
    <row r="59" spans="1:5" ht="18" x14ac:dyDescent="0.25">
      <c r="A59" s="94" t="str">
        <f>VLOOKUP(B59,'[1]LISTADO ATM'!$A$2:$C$822,3,0)</f>
        <v>NORTE</v>
      </c>
      <c r="B59" s="124">
        <v>799</v>
      </c>
      <c r="C59" s="149" t="str">
        <f>VLOOKUP(B59,'[1]LISTADO ATM'!$A$2:$B$822,2,0)</f>
        <v xml:space="preserve">ATM Clínica Corominas (Santiago) </v>
      </c>
      <c r="D59" s="125" t="s">
        <v>2551</v>
      </c>
      <c r="E59" s="128">
        <v>3335906086</v>
      </c>
    </row>
    <row r="60" spans="1:5" ht="18" x14ac:dyDescent="0.25">
      <c r="A60" s="94" t="str">
        <f>VLOOKUP(B60,'[1]LISTADO ATM'!$A$2:$C$822,3,0)</f>
        <v>DISTRITO NACIONAL</v>
      </c>
      <c r="B60" s="124">
        <v>813</v>
      </c>
      <c r="C60" s="149" t="str">
        <f>VLOOKUP(B60,'[1]LISTADO ATM'!$A$2:$B$822,2,0)</f>
        <v>ATM Oficina Occidental Mall</v>
      </c>
      <c r="D60" s="125" t="s">
        <v>2551</v>
      </c>
      <c r="E60" s="128">
        <v>3335906525</v>
      </c>
    </row>
    <row r="61" spans="1:5" ht="18" x14ac:dyDescent="0.25">
      <c r="A61" s="94" t="str">
        <f>VLOOKUP(B61,'[1]LISTADO ATM'!$A$2:$C$822,3,0)</f>
        <v>NORTE</v>
      </c>
      <c r="B61" s="124">
        <v>307</v>
      </c>
      <c r="C61" s="149" t="str">
        <f>VLOOKUP(B61,'[1]LISTADO ATM'!$A$2:$B$822,2,0)</f>
        <v>ATM Oficina Nagua II</v>
      </c>
      <c r="D61" s="125" t="s">
        <v>2551</v>
      </c>
      <c r="E61" s="128">
        <v>3335906548</v>
      </c>
    </row>
    <row r="62" spans="1:5" ht="18" x14ac:dyDescent="0.25">
      <c r="A62" s="94" t="str">
        <f>VLOOKUP(B62,'[1]LISTADO ATM'!$A$2:$C$822,3,0)</f>
        <v>DISTRITO NACIONAL</v>
      </c>
      <c r="B62" s="124">
        <v>414</v>
      </c>
      <c r="C62" s="149" t="str">
        <f>VLOOKUP(B62,'[1]LISTADO ATM'!$A$2:$B$822,2,0)</f>
        <v>ATM Villa Francisca II</v>
      </c>
      <c r="D62" s="125" t="s">
        <v>2551</v>
      </c>
      <c r="E62" s="128">
        <v>3335906596</v>
      </c>
    </row>
    <row r="63" spans="1:5" ht="18" x14ac:dyDescent="0.25">
      <c r="A63" s="94" t="str">
        <f>VLOOKUP(B63,'[1]LISTADO ATM'!$A$2:$C$822,3,0)</f>
        <v>NORTE</v>
      </c>
      <c r="B63" s="124">
        <v>432</v>
      </c>
      <c r="C63" s="149" t="str">
        <f>VLOOKUP(B63,'[1]LISTADO ATM'!$A$2:$B$822,2,0)</f>
        <v xml:space="preserve">ATM Oficina Puerto Plata II </v>
      </c>
      <c r="D63" s="125" t="s">
        <v>2551</v>
      </c>
      <c r="E63" s="128">
        <v>3335906665</v>
      </c>
    </row>
    <row r="64" spans="1:5" ht="18" x14ac:dyDescent="0.25">
      <c r="A64" s="94" t="str">
        <f>VLOOKUP(B64,'[1]LISTADO ATM'!$A$2:$C$822,3,0)</f>
        <v>NORTE</v>
      </c>
      <c r="B64" s="124">
        <v>756</v>
      </c>
      <c r="C64" s="149" t="str">
        <f>VLOOKUP(B64,'[1]LISTADO ATM'!$A$2:$B$822,2,0)</f>
        <v xml:space="preserve">ATM UNP Villa La Mata (Cotuí) </v>
      </c>
      <c r="D64" s="125" t="s">
        <v>2551</v>
      </c>
      <c r="E64" s="138">
        <v>3335904797</v>
      </c>
    </row>
    <row r="65" spans="1:5" ht="18" x14ac:dyDescent="0.25">
      <c r="A65" s="94" t="str">
        <f>VLOOKUP(B65,'[1]LISTADO ATM'!$A$2:$C$822,3,0)</f>
        <v>DISTRITO NACIONAL</v>
      </c>
      <c r="B65" s="124">
        <v>194</v>
      </c>
      <c r="C65" s="149" t="str">
        <f>VLOOKUP(B65,'[1]LISTADO ATM'!$A$2:$B$822,2,0)</f>
        <v xml:space="preserve">ATM UNP Pantoja </v>
      </c>
      <c r="D65" s="125" t="s">
        <v>2551</v>
      </c>
      <c r="E65" s="138" t="s">
        <v>2563</v>
      </c>
    </row>
    <row r="66" spans="1:5" ht="18" x14ac:dyDescent="0.25">
      <c r="A66" s="94" t="str">
        <f>VLOOKUP(B66,'[1]LISTADO ATM'!$A$2:$C$822,3,0)</f>
        <v>NORTE</v>
      </c>
      <c r="B66" s="124">
        <v>736</v>
      </c>
      <c r="C66" s="149" t="str">
        <f>VLOOKUP(B66,'[1]LISTADO ATM'!$A$2:$B$822,2,0)</f>
        <v xml:space="preserve">ATM Oficina Puerto Plata I </v>
      </c>
      <c r="D66" s="125" t="s">
        <v>2551</v>
      </c>
      <c r="E66" s="138">
        <v>3335905601</v>
      </c>
    </row>
    <row r="67" spans="1:5" ht="18" x14ac:dyDescent="0.25">
      <c r="A67" s="94" t="str">
        <f>VLOOKUP(B67,'[1]LISTADO ATM'!$A$2:$C$822,3,0)</f>
        <v>NORTE</v>
      </c>
      <c r="B67" s="124">
        <v>853</v>
      </c>
      <c r="C67" s="149" t="str">
        <f>VLOOKUP(B67,'[1]LISTADO ATM'!$A$2:$B$822,2,0)</f>
        <v xml:space="preserve">ATM Inversiones JF Group (Shell Canabacoa) </v>
      </c>
      <c r="D67" s="125" t="s">
        <v>2551</v>
      </c>
      <c r="E67" s="138" t="s">
        <v>2569</v>
      </c>
    </row>
    <row r="68" spans="1:5" ht="18" x14ac:dyDescent="0.25">
      <c r="A68" s="94" t="str">
        <f>VLOOKUP(B68,'[1]LISTADO ATM'!$A$2:$C$822,3,0)</f>
        <v>NORTE</v>
      </c>
      <c r="B68" s="124">
        <v>775</v>
      </c>
      <c r="C68" s="149" t="str">
        <f>VLOOKUP(B68,'[1]LISTADO ATM'!$A$2:$B$822,2,0)</f>
        <v xml:space="preserve">ATM S/M Lilo (Montecristi) </v>
      </c>
      <c r="D68" s="125" t="s">
        <v>2551</v>
      </c>
      <c r="E68" s="128">
        <v>3335905386</v>
      </c>
    </row>
    <row r="69" spans="1:5" ht="18" x14ac:dyDescent="0.25">
      <c r="A69" s="94" t="str">
        <f>VLOOKUP(B69,'[1]LISTADO ATM'!$A$2:$C$822,3,0)</f>
        <v>ESTE</v>
      </c>
      <c r="B69" s="124">
        <v>114</v>
      </c>
      <c r="C69" s="149" t="str">
        <f>VLOOKUP(B69,'[1]LISTADO ATM'!$A$2:$B$822,2,0)</f>
        <v xml:space="preserve">ATM Oficina Hato Mayor </v>
      </c>
      <c r="D69" s="125" t="s">
        <v>2551</v>
      </c>
      <c r="E69" s="128">
        <v>3335905548</v>
      </c>
    </row>
    <row r="70" spans="1:5" ht="18" x14ac:dyDescent="0.25">
      <c r="A70" s="94" t="str">
        <f>VLOOKUP(B70,'[1]LISTADO ATM'!$A$2:$C$822,3,0)</f>
        <v>NORTE</v>
      </c>
      <c r="B70" s="124">
        <v>614</v>
      </c>
      <c r="C70" s="149" t="str">
        <f>VLOOKUP(B70,'[1]LISTADO ATM'!$A$2:$B$822,2,0)</f>
        <v>ATM S/M Bravo Pontezuela (Zona Norte)</v>
      </c>
      <c r="D70" s="125" t="s">
        <v>2551</v>
      </c>
      <c r="E70" s="128">
        <v>3335905624</v>
      </c>
    </row>
    <row r="71" spans="1:5" ht="18" x14ac:dyDescent="0.25">
      <c r="A71" s="94" t="str">
        <f>VLOOKUP(B71,'[1]LISTADO ATM'!$A$2:$C$822,3,0)</f>
        <v>NORTE</v>
      </c>
      <c r="B71" s="124">
        <v>599</v>
      </c>
      <c r="C71" s="149" t="str">
        <f>VLOOKUP(B71,'[1]LISTADO ATM'!$A$2:$B$822,2,0)</f>
        <v xml:space="preserve">ATM Oficina Plaza Internacional (Santiago) </v>
      </c>
      <c r="D71" s="125" t="s">
        <v>2551</v>
      </c>
      <c r="E71" s="128">
        <v>3335906574</v>
      </c>
    </row>
    <row r="72" spans="1:5" ht="18" x14ac:dyDescent="0.25">
      <c r="A72" s="94" t="str">
        <f>VLOOKUP(B72,'[1]LISTADO ATM'!$A$2:$C$822,3,0)</f>
        <v>NORTE</v>
      </c>
      <c r="B72" s="124">
        <v>757</v>
      </c>
      <c r="C72" s="149" t="str">
        <f>VLOOKUP(B72,'[1]LISTADO ATM'!$A$2:$B$822,2,0)</f>
        <v xml:space="preserve">ATM UNP Plaza Paseo (Santiago) </v>
      </c>
      <c r="D72" s="125" t="s">
        <v>2551</v>
      </c>
      <c r="E72" s="138">
        <v>3335905392</v>
      </c>
    </row>
    <row r="73" spans="1:5" ht="18" x14ac:dyDescent="0.25">
      <c r="A73" s="94" t="str">
        <f>VLOOKUP(B73,'[1]LISTADO ATM'!$A$2:$C$822,3,0)</f>
        <v>NORTE</v>
      </c>
      <c r="B73" s="124">
        <v>337</v>
      </c>
      <c r="C73" s="149" t="str">
        <f>VLOOKUP(B73,'[1]LISTADO ATM'!$A$2:$B$822,2,0)</f>
        <v>ATM S/M Cooperativa Moca</v>
      </c>
      <c r="D73" s="125" t="s">
        <v>2551</v>
      </c>
      <c r="E73" s="138">
        <v>3335906539</v>
      </c>
    </row>
    <row r="74" spans="1:5" ht="18" customHeight="1" x14ac:dyDescent="0.25">
      <c r="A74" s="94" t="e">
        <f>VLOOKUP(B74,'[1]LISTADO ATM'!$A$2:$C$822,3,0)</f>
        <v>#N/A</v>
      </c>
      <c r="B74" s="124"/>
      <c r="C74" s="149" t="e">
        <f>VLOOKUP(B74,'[1]LISTADO ATM'!$A$2:$B$822,2,0)</f>
        <v>#N/A</v>
      </c>
      <c r="D74" s="125" t="s">
        <v>2551</v>
      </c>
      <c r="E74" s="128"/>
    </row>
    <row r="75" spans="1:5" ht="18" x14ac:dyDescent="0.25">
      <c r="A75" s="94" t="e">
        <f>VLOOKUP(B75,'[1]LISTADO ATM'!$A$2:$C$822,3,0)</f>
        <v>#N/A</v>
      </c>
      <c r="B75" s="124"/>
      <c r="C75" s="149" t="e">
        <f>VLOOKUP(B75,'[1]LISTADO ATM'!$A$2:$B$822,2,0)</f>
        <v>#N/A</v>
      </c>
      <c r="D75" s="125" t="s">
        <v>2551</v>
      </c>
      <c r="E75" s="138"/>
    </row>
    <row r="76" spans="1:5" ht="18" x14ac:dyDescent="0.25">
      <c r="A76" s="94" t="e">
        <f>VLOOKUP(B76,'[1]LISTADO ATM'!$A$2:$C$822,3,0)</f>
        <v>#N/A</v>
      </c>
      <c r="B76" s="124"/>
      <c r="C76" s="149" t="e">
        <f>VLOOKUP(B76,'[1]LISTADO ATM'!$A$2:$B$822,2,0)</f>
        <v>#N/A</v>
      </c>
      <c r="D76" s="125" t="s">
        <v>2551</v>
      </c>
      <c r="E76" s="138"/>
    </row>
    <row r="77" spans="1:5" ht="18" x14ac:dyDescent="0.25">
      <c r="A77" s="94" t="e">
        <f>VLOOKUP(B77,'[1]LISTADO ATM'!$A$2:$C$822,3,0)</f>
        <v>#N/A</v>
      </c>
      <c r="B77" s="124"/>
      <c r="C77" s="149" t="e">
        <f>VLOOKUP(B77,'[1]LISTADO ATM'!$A$2:$B$822,2,0)</f>
        <v>#N/A</v>
      </c>
      <c r="D77" s="125" t="s">
        <v>2551</v>
      </c>
      <c r="E77" s="138"/>
    </row>
    <row r="78" spans="1:5" ht="18" x14ac:dyDescent="0.25">
      <c r="A78" s="94" t="e">
        <f>VLOOKUP(B78,'[1]LISTADO ATM'!$A$2:$C$822,3,0)</f>
        <v>#N/A</v>
      </c>
      <c r="B78" s="124"/>
      <c r="C78" s="149" t="e">
        <f>VLOOKUP(B78,'[1]LISTADO ATM'!$A$2:$B$822,2,0)</f>
        <v>#N/A</v>
      </c>
      <c r="D78" s="125" t="s">
        <v>2551</v>
      </c>
      <c r="E78" s="138"/>
    </row>
    <row r="79" spans="1:5" ht="18.75" thickBot="1" x14ac:dyDescent="0.3">
      <c r="A79" s="97" t="s">
        <v>2473</v>
      </c>
      <c r="B79" s="139">
        <f>COUNT(B9:B78)</f>
        <v>65</v>
      </c>
      <c r="C79" s="162"/>
      <c r="D79" s="163"/>
      <c r="E79" s="164"/>
    </row>
    <row r="80" spans="1:5" x14ac:dyDescent="0.25">
      <c r="B80" s="99"/>
      <c r="E80" s="99"/>
    </row>
    <row r="81" spans="1:5" ht="18" x14ac:dyDescent="0.25">
      <c r="A81" s="159" t="s">
        <v>2474</v>
      </c>
      <c r="B81" s="160"/>
      <c r="C81" s="160"/>
      <c r="D81" s="160"/>
      <c r="E81" s="161"/>
    </row>
    <row r="82" spans="1:5" ht="18.75" customHeight="1" x14ac:dyDescent="0.25">
      <c r="A82" s="96" t="s">
        <v>15</v>
      </c>
      <c r="B82" s="96" t="s">
        <v>2416</v>
      </c>
      <c r="C82" s="96" t="s">
        <v>46</v>
      </c>
      <c r="D82" s="96" t="s">
        <v>2419</v>
      </c>
      <c r="E82" s="96" t="s">
        <v>2417</v>
      </c>
    </row>
    <row r="83" spans="1:5" ht="18" x14ac:dyDescent="0.25">
      <c r="A83" s="124" t="str">
        <f>VLOOKUP(B83,'[1]LISTADO ATM'!$A$2:$C$822,3,0)</f>
        <v>DISTRITO NACIONAL</v>
      </c>
      <c r="B83" s="124">
        <v>39</v>
      </c>
      <c r="C83" s="148" t="str">
        <f>VLOOKUP(B83,'[1]LISTADO ATM'!$A$2:$B$822,2,0)</f>
        <v xml:space="preserve">ATM Oficina Ovando </v>
      </c>
      <c r="D83" s="125" t="s">
        <v>2544</v>
      </c>
      <c r="E83" s="126">
        <v>3335903244</v>
      </c>
    </row>
    <row r="84" spans="1:5" ht="18" x14ac:dyDescent="0.25">
      <c r="A84" s="124" t="str">
        <f>VLOOKUP(B84,'[1]LISTADO ATM'!$A$2:$C$822,3,0)</f>
        <v>NORTE</v>
      </c>
      <c r="B84" s="124">
        <v>8</v>
      </c>
      <c r="C84" s="148" t="str">
        <f>VLOOKUP(B84,'[1]LISTADO ATM'!$A$2:$B$822,2,0)</f>
        <v>ATM Autoservicio Yaque</v>
      </c>
      <c r="D84" s="125" t="s">
        <v>2544</v>
      </c>
      <c r="E84" s="126">
        <v>3335903666</v>
      </c>
    </row>
    <row r="85" spans="1:5" ht="18" x14ac:dyDescent="0.25">
      <c r="A85" s="124" t="str">
        <f>VLOOKUP(B85,'[1]LISTADO ATM'!$A$2:$C$822,3,0)</f>
        <v>DISTRITO NACIONAL</v>
      </c>
      <c r="B85" s="124">
        <v>70</v>
      </c>
      <c r="C85" s="148" t="str">
        <f>VLOOKUP(B85,'[1]LISTADO ATM'!$A$2:$B$822,2,0)</f>
        <v xml:space="preserve">ATM Autoservicio Plaza Lama Zona Oriental </v>
      </c>
      <c r="D85" s="125" t="s">
        <v>2544</v>
      </c>
      <c r="E85" s="126">
        <v>3335903519</v>
      </c>
    </row>
    <row r="86" spans="1:5" ht="18" x14ac:dyDescent="0.25">
      <c r="A86" s="124" t="str">
        <f>VLOOKUP(B86,'[1]LISTADO ATM'!$A$2:$C$822,3,0)</f>
        <v>DISTRITO NACIONAL</v>
      </c>
      <c r="B86" s="124">
        <v>318</v>
      </c>
      <c r="C86" s="148" t="str">
        <f>VLOOKUP(B86,'[1]LISTADO ATM'!$A$2:$B$822,2,0)</f>
        <v>ATM Autoservicio Lope de Vega</v>
      </c>
      <c r="D86" s="125" t="s">
        <v>2544</v>
      </c>
      <c r="E86" s="126">
        <v>3335903673</v>
      </c>
    </row>
    <row r="87" spans="1:5" ht="18.75" thickBot="1" x14ac:dyDescent="0.3">
      <c r="A87" s="97" t="s">
        <v>2473</v>
      </c>
      <c r="B87" s="139">
        <f>COUNT(B83:B86)</f>
        <v>4</v>
      </c>
      <c r="C87" s="162"/>
      <c r="D87" s="163"/>
      <c r="E87" s="164"/>
    </row>
    <row r="88" spans="1:5" ht="15.75" thickBot="1" x14ac:dyDescent="0.3">
      <c r="B88" s="99"/>
      <c r="E88" s="99"/>
    </row>
    <row r="89" spans="1:5" ht="15.75" customHeight="1" thickBot="1" x14ac:dyDescent="0.3">
      <c r="A89" s="165" t="s">
        <v>2475</v>
      </c>
      <c r="B89" s="166"/>
      <c r="C89" s="166"/>
      <c r="D89" s="166"/>
      <c r="E89" s="167"/>
    </row>
    <row r="90" spans="1:5" ht="15.75" customHeight="1" x14ac:dyDescent="0.25">
      <c r="A90" s="96" t="s">
        <v>15</v>
      </c>
      <c r="B90" s="96" t="s">
        <v>2416</v>
      </c>
      <c r="C90" s="96" t="s">
        <v>46</v>
      </c>
      <c r="D90" s="96" t="s">
        <v>2419</v>
      </c>
      <c r="E90" s="96" t="s">
        <v>2417</v>
      </c>
    </row>
    <row r="91" spans="1:5" ht="15.75" customHeight="1" x14ac:dyDescent="0.25">
      <c r="A91" s="124" t="str">
        <f>VLOOKUP(B91,'[1]LISTADO ATM'!$A$2:$C$822,3,0)</f>
        <v>DISTRITO NACIONAL</v>
      </c>
      <c r="B91" s="124">
        <v>593</v>
      </c>
      <c r="C91" s="124" t="str">
        <f>VLOOKUP(B91,'[1]LISTADO ATM'!$A$2:$B$822,2,0)</f>
        <v xml:space="preserve">ATM Ministerio Fuerzas Armadas II </v>
      </c>
      <c r="D91" s="127" t="s">
        <v>2437</v>
      </c>
      <c r="E91" s="128">
        <v>3335902252</v>
      </c>
    </row>
    <row r="92" spans="1:5" ht="15.75" customHeight="1" x14ac:dyDescent="0.25">
      <c r="A92" s="124" t="str">
        <f>VLOOKUP(B92,'[1]LISTADO ATM'!$A$2:$C$822,3,0)</f>
        <v>SUR</v>
      </c>
      <c r="B92" s="124">
        <v>733</v>
      </c>
      <c r="C92" s="124" t="str">
        <f>VLOOKUP(B92,'[1]LISTADO ATM'!$A$2:$B$822,2,0)</f>
        <v xml:space="preserve">ATM Zona Franca Perdenales </v>
      </c>
      <c r="D92" s="127" t="s">
        <v>2437</v>
      </c>
      <c r="E92" s="128">
        <v>3335903589</v>
      </c>
    </row>
    <row r="93" spans="1:5" ht="15.75" customHeight="1" x14ac:dyDescent="0.25">
      <c r="A93" s="124" t="str">
        <f>VLOOKUP(B93,'[1]LISTADO ATM'!$A$2:$C$822,3,0)</f>
        <v>ESTE</v>
      </c>
      <c r="B93" s="124">
        <v>429</v>
      </c>
      <c r="C93" s="124" t="str">
        <f>VLOOKUP(B93,'[1]LISTADO ATM'!$A$2:$B$822,2,0)</f>
        <v xml:space="preserve">ATM Oficina Jumbo La Romana </v>
      </c>
      <c r="D93" s="127" t="s">
        <v>2437</v>
      </c>
      <c r="E93" s="128">
        <v>3335904850</v>
      </c>
    </row>
    <row r="94" spans="1:5" ht="15.75" customHeight="1" x14ac:dyDescent="0.25">
      <c r="A94" s="124" t="str">
        <f>VLOOKUP(B94,'[1]LISTADO ATM'!$A$2:$C$822,3,0)</f>
        <v>DISTRITO NACIONAL</v>
      </c>
      <c r="B94" s="124">
        <v>24</v>
      </c>
      <c r="C94" s="124" t="str">
        <f>VLOOKUP(B94,'[1]LISTADO ATM'!$A$2:$B$822,2,0)</f>
        <v xml:space="preserve">ATM Oficina Eusebio Manzueta </v>
      </c>
      <c r="D94" s="127" t="s">
        <v>2437</v>
      </c>
      <c r="E94" s="128">
        <v>3335905172</v>
      </c>
    </row>
    <row r="95" spans="1:5" ht="15.75" customHeight="1" x14ac:dyDescent="0.25">
      <c r="A95" s="124" t="str">
        <f>VLOOKUP(B95,'[1]LISTADO ATM'!$A$2:$C$822,3,0)</f>
        <v>NORTE</v>
      </c>
      <c r="B95" s="124">
        <v>805</v>
      </c>
      <c r="C95" s="124" t="str">
        <f>VLOOKUP(B95,'[1]LISTADO ATM'!$A$2:$B$822,2,0)</f>
        <v xml:space="preserve">ATM Be Live Grand Marién (Puerto Plata) </v>
      </c>
      <c r="D95" s="127" t="s">
        <v>2437</v>
      </c>
      <c r="E95" s="128">
        <v>3335905641</v>
      </c>
    </row>
    <row r="96" spans="1:5" ht="15.75" customHeight="1" x14ac:dyDescent="0.25">
      <c r="A96" s="124" t="str">
        <f>VLOOKUP(B96,'[1]LISTADO ATM'!$A$2:$C$822,3,0)</f>
        <v>NORTE</v>
      </c>
      <c r="B96" s="124">
        <v>350</v>
      </c>
      <c r="C96" s="124" t="str">
        <f>VLOOKUP(B96,'[1]LISTADO ATM'!$A$2:$B$822,2,0)</f>
        <v xml:space="preserve">ATM Oficina Villa Tapia </v>
      </c>
      <c r="D96" s="127" t="s">
        <v>2437</v>
      </c>
      <c r="E96" s="128">
        <v>3335905816</v>
      </c>
    </row>
    <row r="97" spans="1:5" ht="15.75" customHeight="1" x14ac:dyDescent="0.25">
      <c r="A97" s="124" t="str">
        <f>VLOOKUP(B97,'[1]LISTADO ATM'!$A$2:$C$822,3,0)</f>
        <v>SUR</v>
      </c>
      <c r="B97" s="124">
        <v>311</v>
      </c>
      <c r="C97" s="124" t="str">
        <f>VLOOKUP(B97,'[1]LISTADO ATM'!$A$2:$B$822,2,0)</f>
        <v>ATM Plaza Eroski</v>
      </c>
      <c r="D97" s="127" t="s">
        <v>2437</v>
      </c>
      <c r="E97" s="128">
        <v>3335906502</v>
      </c>
    </row>
    <row r="98" spans="1:5" ht="15.75" customHeight="1" x14ac:dyDescent="0.25">
      <c r="A98" s="124" t="str">
        <f>VLOOKUP(B98,'[1]LISTADO ATM'!$A$2:$C$822,3,0)</f>
        <v>ESTE</v>
      </c>
      <c r="B98" s="124">
        <v>399</v>
      </c>
      <c r="C98" s="124" t="str">
        <f>VLOOKUP(B98,'[1]LISTADO ATM'!$A$2:$B$822,2,0)</f>
        <v xml:space="preserve">ATM Oficina La Romana II </v>
      </c>
      <c r="D98" s="127" t="s">
        <v>2437</v>
      </c>
      <c r="E98" s="128">
        <v>3335906669</v>
      </c>
    </row>
    <row r="99" spans="1:5" ht="15.75" customHeight="1" x14ac:dyDescent="0.25">
      <c r="A99" s="124" t="str">
        <f>VLOOKUP(B99,'[1]LISTADO ATM'!$A$2:$C$822,3,0)</f>
        <v>ESTE</v>
      </c>
      <c r="B99" s="124">
        <v>608</v>
      </c>
      <c r="C99" s="124" t="str">
        <f>VLOOKUP(B99,'[1]LISTADO ATM'!$A$2:$B$822,2,0)</f>
        <v xml:space="preserve">ATM Oficina Jumbo (San Pedro) </v>
      </c>
      <c r="D99" s="127" t="s">
        <v>2437</v>
      </c>
      <c r="E99" s="128">
        <v>3335906674</v>
      </c>
    </row>
    <row r="100" spans="1:5" ht="15.75" customHeight="1" x14ac:dyDescent="0.25">
      <c r="A100" s="124" t="str">
        <f>VLOOKUP(B100,'[1]LISTADO ATM'!$A$2:$C$822,3,0)</f>
        <v>NORTE</v>
      </c>
      <c r="B100" s="124">
        <v>138</v>
      </c>
      <c r="C100" s="124" t="str">
        <f>VLOOKUP(B100,'[1]LISTADO ATM'!$A$2:$B$822,2,0)</f>
        <v xml:space="preserve">ATM UNP Fantino </v>
      </c>
      <c r="D100" s="127" t="s">
        <v>2437</v>
      </c>
      <c r="E100" s="128">
        <v>3335906957</v>
      </c>
    </row>
    <row r="101" spans="1:5" ht="15.75" customHeight="1" x14ac:dyDescent="0.25">
      <c r="A101" s="124" t="str">
        <f>VLOOKUP(B101,'[1]LISTADO ATM'!$A$2:$C$822,3,0)</f>
        <v>SUR</v>
      </c>
      <c r="B101" s="124">
        <v>984</v>
      </c>
      <c r="C101" s="124" t="str">
        <f>VLOOKUP(B101,'[1]LISTADO ATM'!$A$2:$B$822,2,0)</f>
        <v xml:space="preserve">ATM Oficina Neiba II </v>
      </c>
      <c r="D101" s="127" t="s">
        <v>2437</v>
      </c>
      <c r="E101" s="128">
        <v>3335907342</v>
      </c>
    </row>
    <row r="102" spans="1:5" ht="18" x14ac:dyDescent="0.25">
      <c r="A102" s="124" t="str">
        <f>VLOOKUP(B102,'[1]LISTADO ATM'!$A$2:$C$822,3,0)</f>
        <v>ESTE</v>
      </c>
      <c r="B102" s="124">
        <v>268</v>
      </c>
      <c r="C102" s="124" t="str">
        <f>VLOOKUP(B102,'[1]LISTADO ATM'!$A$2:$B$822,2,0)</f>
        <v xml:space="preserve">ATM Autobanco La Altagracia (Higuey) </v>
      </c>
      <c r="D102" s="127" t="s">
        <v>2437</v>
      </c>
      <c r="E102" s="128">
        <v>3335907343</v>
      </c>
    </row>
    <row r="103" spans="1:5" ht="18" x14ac:dyDescent="0.25">
      <c r="A103" s="124" t="str">
        <f>VLOOKUP(B103,'[1]LISTADO ATM'!$A$2:$C$822,3,0)</f>
        <v>NORTE</v>
      </c>
      <c r="B103" s="124">
        <v>351</v>
      </c>
      <c r="C103" s="124" t="str">
        <f>VLOOKUP(B103,'[1]LISTADO ATM'!$A$2:$B$822,2,0)</f>
        <v xml:space="preserve">ATM S/M José Luís (Puerto Plata) </v>
      </c>
      <c r="D103" s="127" t="s">
        <v>2437</v>
      </c>
      <c r="E103" s="128">
        <v>3335907344</v>
      </c>
    </row>
    <row r="104" spans="1:5" ht="18.75" customHeight="1" x14ac:dyDescent="0.25">
      <c r="A104" s="124" t="str">
        <f>VLOOKUP(B104,'[1]LISTADO ATM'!$A$2:$C$822,3,0)</f>
        <v>NORTE</v>
      </c>
      <c r="B104" s="124">
        <v>606</v>
      </c>
      <c r="C104" s="124" t="str">
        <f>VLOOKUP(B104,'[1]LISTADO ATM'!$A$2:$B$822,2,0)</f>
        <v xml:space="preserve">ATM UNP Manolo Tavarez Justo </v>
      </c>
      <c r="D104" s="127" t="s">
        <v>2437</v>
      </c>
      <c r="E104" s="128">
        <v>3335907345</v>
      </c>
    </row>
    <row r="105" spans="1:5" ht="18" x14ac:dyDescent="0.25">
      <c r="A105" s="124" t="str">
        <f>VLOOKUP(B105,'[1]LISTADO ATM'!$A$2:$C$822,3,0)</f>
        <v>NORTE</v>
      </c>
      <c r="B105" s="124">
        <v>4</v>
      </c>
      <c r="C105" s="124" t="str">
        <f>VLOOKUP(B105,'[1]LISTADO ATM'!$A$2:$B$822,2,0)</f>
        <v>ATM Avenida Rivas</v>
      </c>
      <c r="D105" s="127" t="s">
        <v>2437</v>
      </c>
      <c r="E105" s="128">
        <v>3335907347</v>
      </c>
    </row>
    <row r="106" spans="1:5" ht="18" x14ac:dyDescent="0.25">
      <c r="A106" s="124" t="str">
        <f>VLOOKUP(B106,'[1]LISTADO ATM'!$A$2:$C$822,3,0)</f>
        <v>NORTE</v>
      </c>
      <c r="B106" s="124">
        <v>763</v>
      </c>
      <c r="C106" s="124" t="str">
        <f>VLOOKUP(B106,'[1]LISTADO ATM'!$A$2:$B$822,2,0)</f>
        <v xml:space="preserve">ATM UNP Montellano </v>
      </c>
      <c r="D106" s="127" t="s">
        <v>2437</v>
      </c>
      <c r="E106" s="128">
        <v>3335907356</v>
      </c>
    </row>
    <row r="107" spans="1:5" ht="18" x14ac:dyDescent="0.25">
      <c r="A107" s="124" t="e">
        <f>VLOOKUP(B107,'[1]LISTADO ATM'!$A$2:$C$822,3,0)</f>
        <v>#N/A</v>
      </c>
      <c r="B107" s="124"/>
      <c r="C107" s="124" t="e">
        <f>VLOOKUP(B107,'[1]LISTADO ATM'!$A$2:$B$822,2,0)</f>
        <v>#N/A</v>
      </c>
      <c r="D107" s="127" t="s">
        <v>2437</v>
      </c>
      <c r="E107" s="128"/>
    </row>
    <row r="108" spans="1:5" ht="18" x14ac:dyDescent="0.25">
      <c r="A108" s="124" t="e">
        <f>VLOOKUP(B108,'[1]LISTADO ATM'!$A$2:$C$822,3,0)</f>
        <v>#N/A</v>
      </c>
      <c r="B108" s="124"/>
      <c r="C108" s="124" t="e">
        <f>VLOOKUP(B108,'[1]LISTADO ATM'!$A$2:$B$822,2,0)</f>
        <v>#N/A</v>
      </c>
      <c r="D108" s="127" t="s">
        <v>2437</v>
      </c>
      <c r="E108" s="128"/>
    </row>
    <row r="109" spans="1:5" ht="18" x14ac:dyDescent="0.25">
      <c r="A109" s="124" t="e">
        <f>VLOOKUP(B109,'[1]LISTADO ATM'!$A$2:$C$822,3,0)</f>
        <v>#N/A</v>
      </c>
      <c r="B109" s="124"/>
      <c r="C109" s="124" t="e">
        <f>VLOOKUP(B109,'[1]LISTADO ATM'!$A$2:$B$822,2,0)</f>
        <v>#N/A</v>
      </c>
      <c r="D109" s="127" t="s">
        <v>2437</v>
      </c>
      <c r="E109" s="128"/>
    </row>
    <row r="110" spans="1:5" ht="18" x14ac:dyDescent="0.25">
      <c r="A110" s="124" t="e">
        <f>VLOOKUP(B110,'[1]LISTADO ATM'!$A$2:$C$822,3,0)</f>
        <v>#N/A</v>
      </c>
      <c r="B110" s="124"/>
      <c r="C110" s="124" t="e">
        <f>VLOOKUP(B110,'[1]LISTADO ATM'!$A$2:$B$822,2,0)</f>
        <v>#N/A</v>
      </c>
      <c r="D110" s="127" t="s">
        <v>2437</v>
      </c>
      <c r="E110" s="128"/>
    </row>
    <row r="111" spans="1:5" ht="18.75" thickBot="1" x14ac:dyDescent="0.3">
      <c r="A111" s="116"/>
      <c r="B111" s="139">
        <f>COUNT(B91:B110)</f>
        <v>16</v>
      </c>
      <c r="C111" s="105"/>
      <c r="D111" s="105"/>
      <c r="E111" s="105"/>
    </row>
    <row r="112" spans="1:5" ht="15.75" thickBot="1" x14ac:dyDescent="0.3">
      <c r="B112" s="99"/>
      <c r="E112" s="99"/>
    </row>
    <row r="113" spans="1:5" ht="18.75" thickBot="1" x14ac:dyDescent="0.3">
      <c r="A113" s="165" t="s">
        <v>2535</v>
      </c>
      <c r="B113" s="166"/>
      <c r="C113" s="166"/>
      <c r="D113" s="166"/>
      <c r="E113" s="167"/>
    </row>
    <row r="114" spans="1:5" ht="18" x14ac:dyDescent="0.25">
      <c r="A114" s="96" t="s">
        <v>15</v>
      </c>
      <c r="B114" s="96" t="s">
        <v>2416</v>
      </c>
      <c r="C114" s="96" t="s">
        <v>46</v>
      </c>
      <c r="D114" s="96" t="s">
        <v>2419</v>
      </c>
      <c r="E114" s="96" t="s">
        <v>2417</v>
      </c>
    </row>
    <row r="115" spans="1:5" ht="18" x14ac:dyDescent="0.25">
      <c r="A115" s="94" t="str">
        <f>VLOOKUP(B115,'[1]LISTADO ATM'!$A$2:$C$822,3,0)</f>
        <v>DISTRITO NACIONAL</v>
      </c>
      <c r="B115" s="124">
        <v>577</v>
      </c>
      <c r="C115" s="126" t="str">
        <f>VLOOKUP(B115,'[1]LISTADO ATM'!$A$2:$B$822,2,0)</f>
        <v xml:space="preserve">ATM Olé Ave. Duarte </v>
      </c>
      <c r="D115" s="124" t="s">
        <v>2482</v>
      </c>
      <c r="E115" s="138">
        <v>3335903625</v>
      </c>
    </row>
    <row r="116" spans="1:5" ht="18" x14ac:dyDescent="0.25">
      <c r="A116" s="94" t="str">
        <f>VLOOKUP(B116,'[1]LISTADO ATM'!$A$2:$C$822,3,0)</f>
        <v>ESTE</v>
      </c>
      <c r="B116" s="124">
        <v>844</v>
      </c>
      <c r="C116" s="126" t="str">
        <f>VLOOKUP(B116,'[1]LISTADO ATM'!$A$2:$B$822,2,0)</f>
        <v xml:space="preserve">ATM San Juan Shopping Center (Bávaro) </v>
      </c>
      <c r="D116" s="124" t="s">
        <v>2482</v>
      </c>
      <c r="E116" s="138">
        <v>3335904791</v>
      </c>
    </row>
    <row r="117" spans="1:5" ht="18.75" customHeight="1" x14ac:dyDescent="0.25">
      <c r="A117" s="94" t="str">
        <f>VLOOKUP(B117,'[1]LISTADO ATM'!$A$2:$C$822,3,0)</f>
        <v>DISTRITO NACIONAL</v>
      </c>
      <c r="B117" s="124">
        <v>911</v>
      </c>
      <c r="C117" s="126" t="str">
        <f>VLOOKUP(B117,'[1]LISTADO ATM'!$A$2:$B$822,2,0)</f>
        <v xml:space="preserve">ATM Oficina Venezuela II </v>
      </c>
      <c r="D117" s="124" t="s">
        <v>2482</v>
      </c>
      <c r="E117" s="138">
        <v>3335905628</v>
      </c>
    </row>
    <row r="118" spans="1:5" ht="18" x14ac:dyDescent="0.25">
      <c r="A118" s="94" t="str">
        <f>VLOOKUP(B118,'[1]LISTADO ATM'!$A$2:$C$822,3,0)</f>
        <v>NORTE</v>
      </c>
      <c r="B118" s="124">
        <v>500</v>
      </c>
      <c r="C118" s="126" t="str">
        <f>VLOOKUP(B118,'[1]LISTADO ATM'!$A$2:$B$822,2,0)</f>
        <v xml:space="preserve">ATM UNP Cutupú </v>
      </c>
      <c r="D118" s="124" t="s">
        <v>2482</v>
      </c>
      <c r="E118" s="138">
        <v>3335905740</v>
      </c>
    </row>
    <row r="119" spans="1:5" ht="18" x14ac:dyDescent="0.25">
      <c r="A119" s="94" t="str">
        <f>VLOOKUP(B119,'[1]LISTADO ATM'!$A$2:$C$822,3,0)</f>
        <v>SUR</v>
      </c>
      <c r="B119" s="124">
        <v>537</v>
      </c>
      <c r="C119" s="126" t="str">
        <f>VLOOKUP(B119,'[1]LISTADO ATM'!$A$2:$B$822,2,0)</f>
        <v xml:space="preserve">ATM Estación Texaco Enriquillo (Barahona) </v>
      </c>
      <c r="D119" s="124" t="s">
        <v>2482</v>
      </c>
      <c r="E119" s="138">
        <v>3335906533</v>
      </c>
    </row>
    <row r="120" spans="1:5" ht="18.75" customHeight="1" x14ac:dyDescent="0.25">
      <c r="A120" s="94" t="str">
        <f>VLOOKUP(B120,'[1]LISTADO ATM'!$A$2:$C$822,3,0)</f>
        <v>DISTRITO NACIONAL</v>
      </c>
      <c r="B120" s="124">
        <v>590</v>
      </c>
      <c r="C120" s="126" t="str">
        <f>VLOOKUP(B120,'[1]LISTADO ATM'!$A$2:$B$822,2,0)</f>
        <v xml:space="preserve">ATM Olé Aut. Las Américas </v>
      </c>
      <c r="D120" s="124" t="s">
        <v>2482</v>
      </c>
      <c r="E120" s="126">
        <v>3335907051</v>
      </c>
    </row>
    <row r="121" spans="1:5" ht="18" x14ac:dyDescent="0.25">
      <c r="A121" s="94" t="str">
        <f>VLOOKUP(B121,'[1]LISTADO ATM'!$A$2:$C$822,3,0)</f>
        <v>DISTRITO NACIONAL</v>
      </c>
      <c r="B121" s="124">
        <v>517</v>
      </c>
      <c r="C121" s="126" t="str">
        <f>VLOOKUP(B121,'[1]LISTADO ATM'!$A$2:$B$822,2,0)</f>
        <v xml:space="preserve">ATM Autobanco Oficina Sans Soucí </v>
      </c>
      <c r="D121" s="124" t="s">
        <v>2482</v>
      </c>
      <c r="E121" s="138">
        <v>3335907304</v>
      </c>
    </row>
    <row r="122" spans="1:5" ht="18" x14ac:dyDescent="0.25">
      <c r="A122" s="94" t="str">
        <f>VLOOKUP(B122,'[1]LISTADO ATM'!$A$2:$C$822,3,0)</f>
        <v>NORTE</v>
      </c>
      <c r="B122" s="124">
        <v>291</v>
      </c>
      <c r="C122" s="126" t="str">
        <f>VLOOKUP(B122,'[1]LISTADO ATM'!$A$2:$B$822,2,0)</f>
        <v xml:space="preserve">ATM S/M Jumbo Las Colinas </v>
      </c>
      <c r="D122" s="124" t="s">
        <v>2482</v>
      </c>
      <c r="E122" s="138">
        <v>3335907321</v>
      </c>
    </row>
    <row r="123" spans="1:5" ht="18" x14ac:dyDescent="0.25">
      <c r="A123" s="94" t="e">
        <f>VLOOKUP(B123,'[1]LISTADO ATM'!$A$2:$C$822,3,0)</f>
        <v>#N/A</v>
      </c>
      <c r="B123" s="124"/>
      <c r="C123" s="126" t="e">
        <f>VLOOKUP(B123,'[1]LISTADO ATM'!$A$2:$B$822,2,0)</f>
        <v>#N/A</v>
      </c>
      <c r="D123" s="124" t="s">
        <v>2482</v>
      </c>
      <c r="E123" s="126"/>
    </row>
    <row r="124" spans="1:5" ht="18" x14ac:dyDescent="0.25">
      <c r="A124" s="94" t="e">
        <f>VLOOKUP(B124,'[1]LISTADO ATM'!$A$2:$C$822,3,0)</f>
        <v>#N/A</v>
      </c>
      <c r="B124" s="124"/>
      <c r="C124" s="126" t="e">
        <f>VLOOKUP(B124,'[1]LISTADO ATM'!$A$2:$B$822,2,0)</f>
        <v>#N/A</v>
      </c>
      <c r="D124" s="124" t="s">
        <v>2482</v>
      </c>
      <c r="E124" s="138"/>
    </row>
    <row r="125" spans="1:5" ht="18" x14ac:dyDescent="0.25">
      <c r="A125" s="94" t="e">
        <f>VLOOKUP(B125,'[1]LISTADO ATM'!$A$2:$C$822,3,0)</f>
        <v>#N/A</v>
      </c>
      <c r="B125" s="124"/>
      <c r="C125" s="126" t="e">
        <f>VLOOKUP(B125,'[1]LISTADO ATM'!$A$2:$B$822,2,0)</f>
        <v>#N/A</v>
      </c>
      <c r="D125" s="124" t="s">
        <v>2482</v>
      </c>
      <c r="E125" s="126"/>
    </row>
    <row r="126" spans="1:5" ht="18" x14ac:dyDescent="0.25">
      <c r="A126" s="94" t="e">
        <f>VLOOKUP(B126,'[1]LISTADO ATM'!$A$2:$C$822,3,0)</f>
        <v>#N/A</v>
      </c>
      <c r="B126" s="124"/>
      <c r="C126" s="126" t="e">
        <f>VLOOKUP(B126,'[1]LISTADO ATM'!$A$2:$B$822,2,0)</f>
        <v>#N/A</v>
      </c>
      <c r="D126" s="124" t="s">
        <v>2482</v>
      </c>
      <c r="E126" s="138"/>
    </row>
    <row r="127" spans="1:5" ht="18" x14ac:dyDescent="0.25">
      <c r="A127" s="94" t="e">
        <f>VLOOKUP(B127,'[1]LISTADO ATM'!$A$2:$C$822,3,0)</f>
        <v>#N/A</v>
      </c>
      <c r="B127" s="124"/>
      <c r="C127" s="126" t="e">
        <f>VLOOKUP(B127,'[1]LISTADO ATM'!$A$2:$B$822,2,0)</f>
        <v>#N/A</v>
      </c>
      <c r="D127" s="124" t="s">
        <v>2482</v>
      </c>
      <c r="E127" s="126"/>
    </row>
    <row r="128" spans="1:5" ht="18.75" thickBot="1" x14ac:dyDescent="0.3">
      <c r="A128" s="116" t="s">
        <v>2473</v>
      </c>
      <c r="B128" s="139">
        <f>COUNT(B115:B127)</f>
        <v>8</v>
      </c>
      <c r="C128" s="105"/>
      <c r="D128" s="105"/>
      <c r="E128" s="105"/>
    </row>
    <row r="129" spans="1:5" ht="15.75" thickBot="1" x14ac:dyDescent="0.3">
      <c r="B129" s="99"/>
      <c r="E129" s="99"/>
    </row>
    <row r="130" spans="1:5" ht="18.75" customHeight="1" x14ac:dyDescent="0.25">
      <c r="A130" s="170" t="s">
        <v>2476</v>
      </c>
      <c r="B130" s="171"/>
      <c r="C130" s="171"/>
      <c r="D130" s="171"/>
      <c r="E130" s="172"/>
    </row>
    <row r="131" spans="1:5" ht="18" x14ac:dyDescent="0.25">
      <c r="A131" s="96" t="s">
        <v>15</v>
      </c>
      <c r="B131" s="96" t="s">
        <v>2416</v>
      </c>
      <c r="C131" s="98" t="s">
        <v>46</v>
      </c>
      <c r="D131" s="129" t="s">
        <v>2419</v>
      </c>
      <c r="E131" s="129" t="s">
        <v>2417</v>
      </c>
    </row>
    <row r="132" spans="1:5" ht="18" x14ac:dyDescent="0.25">
      <c r="A132" s="94" t="str">
        <f>VLOOKUP(B132,'[1]LISTADO ATM'!$A$2:$C$822,3,0)</f>
        <v>DISTRITO NACIONAL</v>
      </c>
      <c r="B132" s="124">
        <v>576</v>
      </c>
      <c r="C132" s="126" t="str">
        <f>VLOOKUP(B132,'[1]LISTADO ATM'!$A$2:$B$822,2,0)</f>
        <v xml:space="preserve">ATM IDSS </v>
      </c>
      <c r="D132" s="142" t="s">
        <v>2548</v>
      </c>
      <c r="E132" s="126">
        <v>3335903643</v>
      </c>
    </row>
    <row r="133" spans="1:5" ht="18.75" customHeight="1" x14ac:dyDescent="0.25">
      <c r="A133" s="94" t="str">
        <f>VLOOKUP(B133,'[1]LISTADO ATM'!$A$2:$C$822,3,0)</f>
        <v>DISTRITO NACIONAL</v>
      </c>
      <c r="B133" s="124">
        <v>420</v>
      </c>
      <c r="C133" s="126" t="str">
        <f>VLOOKUP(B133,'[1]LISTADO ATM'!$A$2:$B$822,2,0)</f>
        <v xml:space="preserve">ATM DGII Av. Lincoln </v>
      </c>
      <c r="D133" s="142" t="s">
        <v>2548</v>
      </c>
      <c r="E133" s="126">
        <v>3335905004</v>
      </c>
    </row>
    <row r="134" spans="1:5" ht="18" x14ac:dyDescent="0.25">
      <c r="A134" s="94" t="str">
        <f>VLOOKUP(B134,'[1]LISTADO ATM'!$A$2:$C$822,3,0)</f>
        <v>NORTE</v>
      </c>
      <c r="B134" s="124">
        <v>538</v>
      </c>
      <c r="C134" s="126" t="str">
        <f>VLOOKUP(B134,'[1]LISTADO ATM'!$A$2:$B$822,2,0)</f>
        <v>ATM  Autoservicio San Fco. Macorís</v>
      </c>
      <c r="D134" s="122" t="s">
        <v>2549</v>
      </c>
      <c r="E134" s="126">
        <v>3335905582</v>
      </c>
    </row>
    <row r="135" spans="1:5" ht="18" x14ac:dyDescent="0.25">
      <c r="A135" s="94" t="str">
        <f>VLOOKUP(B135,'[1]LISTADO ATM'!$A$2:$C$822,3,0)</f>
        <v>SUR</v>
      </c>
      <c r="B135" s="124">
        <v>297</v>
      </c>
      <c r="C135" s="126" t="str">
        <f>VLOOKUP(B135,'[1]LISTADO ATM'!$A$2:$B$822,2,0)</f>
        <v xml:space="preserve">ATM S/M Cadena Ocoa </v>
      </c>
      <c r="D135" s="142" t="s">
        <v>2548</v>
      </c>
      <c r="E135" s="126">
        <v>3335907293</v>
      </c>
    </row>
    <row r="136" spans="1:5" ht="18" x14ac:dyDescent="0.25">
      <c r="A136" s="94" t="e">
        <f>VLOOKUP(B136,'[1]LISTADO ATM'!$A$2:$C$822,3,0)</f>
        <v>#N/A</v>
      </c>
      <c r="B136" s="124"/>
      <c r="C136" s="126" t="e">
        <f>VLOOKUP(B136,'[1]LISTADO ATM'!$A$2:$B$822,2,0)</f>
        <v>#N/A</v>
      </c>
      <c r="D136" s="122"/>
      <c r="E136" s="126"/>
    </row>
    <row r="137" spans="1:5" ht="18.75" thickBot="1" x14ac:dyDescent="0.3">
      <c r="A137" s="97" t="s">
        <v>2473</v>
      </c>
      <c r="B137" s="139">
        <f>COUNT(B132:B136)</f>
        <v>4</v>
      </c>
      <c r="C137" s="105"/>
      <c r="D137" s="130"/>
      <c r="E137" s="130"/>
    </row>
    <row r="138" spans="1:5" ht="15.75" thickBot="1" x14ac:dyDescent="0.3">
      <c r="B138" s="99"/>
      <c r="E138" s="99"/>
    </row>
    <row r="139" spans="1:5" ht="18.75" thickBot="1" x14ac:dyDescent="0.3">
      <c r="A139" s="173" t="s">
        <v>2477</v>
      </c>
      <c r="B139" s="174"/>
      <c r="C139" s="93" t="s">
        <v>2412</v>
      </c>
      <c r="D139" s="99"/>
      <c r="E139" s="99"/>
    </row>
    <row r="140" spans="1:5" ht="18.75" thickBot="1" x14ac:dyDescent="0.3">
      <c r="A140" s="175">
        <f>+B111+B128+B137</f>
        <v>28</v>
      </c>
      <c r="B140" s="176"/>
    </row>
    <row r="141" spans="1:5" ht="15.75" thickBot="1" x14ac:dyDescent="0.3">
      <c r="B141" s="99"/>
      <c r="E141" s="99"/>
    </row>
    <row r="142" spans="1:5" ht="18.75" thickBot="1" x14ac:dyDescent="0.3">
      <c r="A142" s="165" t="s">
        <v>2478</v>
      </c>
      <c r="B142" s="166"/>
      <c r="C142" s="166"/>
      <c r="D142" s="166"/>
      <c r="E142" s="167"/>
    </row>
    <row r="143" spans="1:5" ht="18" x14ac:dyDescent="0.25">
      <c r="A143" s="100" t="s">
        <v>15</v>
      </c>
      <c r="B143" s="100" t="s">
        <v>2416</v>
      </c>
      <c r="C143" s="98" t="s">
        <v>46</v>
      </c>
      <c r="D143" s="168" t="s">
        <v>2419</v>
      </c>
      <c r="E143" s="169"/>
    </row>
    <row r="144" spans="1:5" ht="18" x14ac:dyDescent="0.25">
      <c r="A144" s="141" t="str">
        <f>VLOOKUP(B144,'[1]LISTADO ATM'!$A$2:$C$822,3,0)</f>
        <v>ESTE</v>
      </c>
      <c r="B144" s="124">
        <v>673</v>
      </c>
      <c r="C144" s="124" t="str">
        <f>VLOOKUP(B144,'[1]LISTADO ATM'!$A$2:$B$822,2,0)</f>
        <v>ATM Clínica Dr. Cruz Jiminián</v>
      </c>
      <c r="D144" s="185" t="s">
        <v>2552</v>
      </c>
      <c r="E144" s="186"/>
    </row>
    <row r="145" spans="1:5" ht="18" x14ac:dyDescent="0.25">
      <c r="A145" s="141" t="str">
        <f>VLOOKUP(B145,'[1]LISTADO ATM'!$A$2:$C$822,3,0)</f>
        <v>NORTE</v>
      </c>
      <c r="B145" s="124">
        <v>964</v>
      </c>
      <c r="C145" s="124" t="str">
        <f>VLOOKUP(B145,'[1]LISTADO ATM'!$A$2:$B$822,2,0)</f>
        <v>ATM Hotel Sunscape (Norte)</v>
      </c>
      <c r="D145" s="185" t="s">
        <v>2552</v>
      </c>
      <c r="E145" s="186"/>
    </row>
    <row r="146" spans="1:5" ht="18" x14ac:dyDescent="0.25">
      <c r="A146" s="141" t="str">
        <f>VLOOKUP(B146,'[1]LISTADO ATM'!$A$2:$C$822,3,0)</f>
        <v>DISTRITO NACIONAL</v>
      </c>
      <c r="B146" s="124">
        <v>725</v>
      </c>
      <c r="C146" s="124" t="str">
        <f>VLOOKUP(B146,'[1]LISTADO ATM'!$A$2:$B$822,2,0)</f>
        <v xml:space="preserve">ATM El Huacal II  </v>
      </c>
      <c r="D146" s="185" t="s">
        <v>2630</v>
      </c>
      <c r="E146" s="186"/>
    </row>
    <row r="147" spans="1:5" ht="18" x14ac:dyDescent="0.25">
      <c r="A147" s="141" t="str">
        <f>VLOOKUP(B147,'[1]LISTADO ATM'!$A$2:$C$822,3,0)</f>
        <v>DISTRITO NACIONAL</v>
      </c>
      <c r="B147" s="124">
        <v>896</v>
      </c>
      <c r="C147" s="124" t="str">
        <f>VLOOKUP(B147,'[1]LISTADO ATM'!$A$2:$B$822,2,0)</f>
        <v xml:space="preserve">ATM Campamento Militar 16 de Agosto I </v>
      </c>
      <c r="D147" s="185" t="s">
        <v>2552</v>
      </c>
      <c r="E147" s="186"/>
    </row>
    <row r="148" spans="1:5" ht="18" x14ac:dyDescent="0.25">
      <c r="A148" s="141" t="str">
        <f>VLOOKUP(B148,'[1]LISTADO ATM'!$A$2:$C$822,3,0)</f>
        <v>NORTE</v>
      </c>
      <c r="B148" s="124">
        <v>76</v>
      </c>
      <c r="C148" s="124" t="str">
        <f>VLOOKUP(B148,'[1]LISTADO ATM'!$A$2:$B$822,2,0)</f>
        <v xml:space="preserve">ATM Casa Nelson (Puerto Plata) </v>
      </c>
      <c r="D148" s="185" t="s">
        <v>2552</v>
      </c>
      <c r="E148" s="186"/>
    </row>
    <row r="149" spans="1:5" ht="18" x14ac:dyDescent="0.25">
      <c r="A149" s="141" t="str">
        <f>VLOOKUP(B149,'[1]LISTADO ATM'!$A$2:$C$822,3,0)</f>
        <v>DISTRITO NACIONAL</v>
      </c>
      <c r="B149" s="124">
        <v>409</v>
      </c>
      <c r="C149" s="124" t="str">
        <f>VLOOKUP(B149,'[1]LISTADO ATM'!$A$2:$B$822,2,0)</f>
        <v xml:space="preserve">ATM Oficina Las Palmas de Herrera I </v>
      </c>
      <c r="D149" s="185" t="s">
        <v>2552</v>
      </c>
      <c r="E149" s="186"/>
    </row>
    <row r="150" spans="1:5" ht="18" x14ac:dyDescent="0.25">
      <c r="A150" s="141" t="str">
        <f>VLOOKUP(B150,'[1]LISTADO ATM'!$A$2:$C$822,3,0)</f>
        <v>DISTRITO NACIONAL</v>
      </c>
      <c r="B150" s="124">
        <v>408</v>
      </c>
      <c r="C150" s="124" t="str">
        <f>VLOOKUP(B150,'[1]LISTADO ATM'!$A$2:$B$822,2,0)</f>
        <v xml:space="preserve">ATM Autobanco Las Palmas de Herrera </v>
      </c>
      <c r="D150" s="185" t="s">
        <v>2552</v>
      </c>
      <c r="E150" s="186"/>
    </row>
    <row r="151" spans="1:5" ht="18" x14ac:dyDescent="0.25">
      <c r="A151" s="141" t="str">
        <f>VLOOKUP(B151,'[1]LISTADO ATM'!$A$2:$C$822,3,0)</f>
        <v>NORTE</v>
      </c>
      <c r="B151" s="124">
        <v>97</v>
      </c>
      <c r="C151" s="124" t="str">
        <f>VLOOKUP(B151,'[1]LISTADO ATM'!$A$2:$B$822,2,0)</f>
        <v xml:space="preserve">ATM Oficina Villa Riva </v>
      </c>
      <c r="D151" s="185" t="s">
        <v>2552</v>
      </c>
      <c r="E151" s="186"/>
    </row>
    <row r="152" spans="1:5" ht="18" x14ac:dyDescent="0.25">
      <c r="A152" s="141" t="str">
        <f>VLOOKUP(B152,'[1]LISTADO ATM'!$A$2:$C$822,3,0)</f>
        <v>NORTE</v>
      </c>
      <c r="B152" s="124">
        <v>334</v>
      </c>
      <c r="C152" s="124" t="str">
        <f>VLOOKUP(B152,'[1]LISTADO ATM'!$A$2:$B$822,2,0)</f>
        <v>ATM Oficina Salcedo II</v>
      </c>
      <c r="D152" s="185" t="s">
        <v>2552</v>
      </c>
      <c r="E152" s="186"/>
    </row>
    <row r="153" spans="1:5" ht="18" x14ac:dyDescent="0.25">
      <c r="A153" s="141" t="str">
        <f>VLOOKUP(B153,'[1]LISTADO ATM'!$A$2:$C$822,3,0)</f>
        <v>DISTRITO NACIONAL</v>
      </c>
      <c r="B153" s="124">
        <v>551</v>
      </c>
      <c r="C153" s="124" t="str">
        <f>VLOOKUP(B153,'[1]LISTADO ATM'!$A$2:$B$822,2,0)</f>
        <v xml:space="preserve">ATM Oficina Padre Castellanos </v>
      </c>
      <c r="D153" s="185" t="s">
        <v>2552</v>
      </c>
      <c r="E153" s="186"/>
    </row>
    <row r="154" spans="1:5" ht="18" x14ac:dyDescent="0.25">
      <c r="A154" s="141" t="str">
        <f>VLOOKUP(B154,'[1]LISTADO ATM'!$A$2:$C$822,3,0)</f>
        <v>NORTE</v>
      </c>
      <c r="B154" s="124">
        <v>189</v>
      </c>
      <c r="C154" s="124" t="str">
        <f>VLOOKUP(B154,'[1]LISTADO ATM'!$A$2:$B$822,2,0)</f>
        <v xml:space="preserve">ATM Comando Regional Cibao Central P.N. </v>
      </c>
      <c r="D154" s="185" t="s">
        <v>2630</v>
      </c>
      <c r="E154" s="186"/>
    </row>
    <row r="155" spans="1:5" ht="18" x14ac:dyDescent="0.25">
      <c r="A155" s="141" t="str">
        <f>VLOOKUP(B155,'[1]LISTADO ATM'!$A$2:$C$822,3,0)</f>
        <v>NORTE</v>
      </c>
      <c r="B155" s="124">
        <v>654</v>
      </c>
      <c r="C155" s="124" t="str">
        <f>VLOOKUP(B155,'[1]LISTADO ATM'!$A$2:$B$822,2,0)</f>
        <v>ATM Autoservicio S/M Jumbo Puerto Plata</v>
      </c>
      <c r="D155" s="185" t="s">
        <v>2630</v>
      </c>
      <c r="E155" s="186"/>
    </row>
    <row r="156" spans="1:5" ht="18" x14ac:dyDescent="0.25">
      <c r="A156" s="141" t="str">
        <f>VLOOKUP(B156,'[1]LISTADO ATM'!$A$2:$C$822,3,0)</f>
        <v>SUR</v>
      </c>
      <c r="B156" s="124">
        <v>825</v>
      </c>
      <c r="C156" s="124" t="str">
        <f>VLOOKUP(B156,'[1]LISTADO ATM'!$A$2:$B$822,2,0)</f>
        <v xml:space="preserve">ATM Estacion Eco Cibeles (Las Matas de Farfán) </v>
      </c>
      <c r="D156" s="185" t="s">
        <v>2630</v>
      </c>
      <c r="E156" s="186"/>
    </row>
    <row r="157" spans="1:5" ht="18" x14ac:dyDescent="0.25">
      <c r="A157" s="141" t="str">
        <f>VLOOKUP(B157,'[1]LISTADO ATM'!$A$2:$C$822,3,0)</f>
        <v>DISTRITO NACIONAL</v>
      </c>
      <c r="B157" s="124">
        <v>791</v>
      </c>
      <c r="C157" s="124" t="str">
        <f>VLOOKUP(B157,'[1]LISTADO ATM'!$A$2:$B$822,2,0)</f>
        <v xml:space="preserve">ATM Oficina Sans Soucí </v>
      </c>
      <c r="D157" s="185" t="s">
        <v>2630</v>
      </c>
      <c r="E157" s="186"/>
    </row>
    <row r="158" spans="1:5" ht="18" x14ac:dyDescent="0.25">
      <c r="A158" s="141" t="str">
        <f>VLOOKUP(B158,'[1]LISTADO ATM'!$A$2:$C$822,3,0)</f>
        <v>SUR</v>
      </c>
      <c r="B158" s="124">
        <v>766</v>
      </c>
      <c r="C158" s="124" t="str">
        <f>VLOOKUP(B158,'[1]LISTADO ATM'!$A$2:$B$822,2,0)</f>
        <v xml:space="preserve">ATM Oficina Azua II </v>
      </c>
      <c r="D158" s="185" t="s">
        <v>2552</v>
      </c>
      <c r="E158" s="186"/>
    </row>
    <row r="159" spans="1:5" ht="18" x14ac:dyDescent="0.25">
      <c r="A159" s="141" t="str">
        <f>VLOOKUP(B159,'[1]LISTADO ATM'!$A$2:$C$822,3,0)</f>
        <v>NORTE</v>
      </c>
      <c r="B159" s="124">
        <v>763</v>
      </c>
      <c r="C159" s="124" t="str">
        <f>VLOOKUP(B159,'[1]LISTADO ATM'!$A$2:$B$822,2,0)</f>
        <v xml:space="preserve">ATM UNP Montellano </v>
      </c>
      <c r="D159" s="185" t="s">
        <v>2552</v>
      </c>
      <c r="E159" s="186"/>
    </row>
    <row r="160" spans="1:5" ht="18" x14ac:dyDescent="0.25">
      <c r="A160" s="141" t="str">
        <f>VLOOKUP(B160,'[1]LISTADO ATM'!$A$2:$C$822,3,0)</f>
        <v>NORTE</v>
      </c>
      <c r="B160" s="124">
        <v>729</v>
      </c>
      <c r="C160" s="124" t="str">
        <f>VLOOKUP(B160,'[1]LISTADO ATM'!$A$2:$B$822,2,0)</f>
        <v xml:space="preserve">ATM Zona Franca (La Vega) </v>
      </c>
      <c r="D160" s="185" t="s">
        <v>2552</v>
      </c>
      <c r="E160" s="186"/>
    </row>
    <row r="161" spans="1:5" ht="18" x14ac:dyDescent="0.25">
      <c r="A161" s="141" t="str">
        <f>VLOOKUP(B161,'[1]LISTADO ATM'!$A$2:$C$822,3,0)</f>
        <v>ESTE</v>
      </c>
      <c r="B161" s="124">
        <v>963</v>
      </c>
      <c r="C161" s="124" t="str">
        <f>VLOOKUP(B161,'[1]LISTADO ATM'!$A$2:$B$822,2,0)</f>
        <v xml:space="preserve">ATM Multiplaza La Romana </v>
      </c>
      <c r="D161" s="185" t="s">
        <v>2552</v>
      </c>
      <c r="E161" s="186"/>
    </row>
    <row r="162" spans="1:5" ht="18" x14ac:dyDescent="0.25">
      <c r="A162" s="141" t="str">
        <f>VLOOKUP(B162,'[1]LISTADO ATM'!$A$2:$C$822,3,0)</f>
        <v>SUR</v>
      </c>
      <c r="B162" s="124">
        <v>962</v>
      </c>
      <c r="C162" s="124" t="str">
        <f>VLOOKUP(B162,'[1]LISTADO ATM'!$A$2:$B$822,2,0)</f>
        <v xml:space="preserve">ATM Oficina Villa Ofelia II (San Juan) </v>
      </c>
      <c r="D162" s="185" t="s">
        <v>2630</v>
      </c>
      <c r="E162" s="186"/>
    </row>
    <row r="163" spans="1:5" ht="18" x14ac:dyDescent="0.25">
      <c r="A163" s="141" t="str">
        <f>VLOOKUP(B163,'[1]LISTADO ATM'!$A$2:$C$822,3,0)</f>
        <v>DISTRITO NACIONAL</v>
      </c>
      <c r="B163" s="124">
        <v>883</v>
      </c>
      <c r="C163" s="124" t="str">
        <f>VLOOKUP(B163,'[1]LISTADO ATM'!$A$2:$B$822,2,0)</f>
        <v xml:space="preserve">ATM Oficina Filadelfia Plaza </v>
      </c>
      <c r="D163" s="185" t="s">
        <v>2552</v>
      </c>
      <c r="E163" s="186"/>
    </row>
    <row r="164" spans="1:5" ht="18.75" thickBot="1" x14ac:dyDescent="0.3">
      <c r="A164" s="116" t="s">
        <v>2473</v>
      </c>
      <c r="B164" s="139">
        <f>COUNT(B144:B163)</f>
        <v>20</v>
      </c>
      <c r="C164" s="107"/>
      <c r="D164" s="107"/>
      <c r="E164" s="108"/>
    </row>
  </sheetData>
  <mergeCells count="34">
    <mergeCell ref="D163:E163"/>
    <mergeCell ref="A142:E142"/>
    <mergeCell ref="D159:E159"/>
    <mergeCell ref="D160:E160"/>
    <mergeCell ref="D161:E161"/>
    <mergeCell ref="D162:E162"/>
    <mergeCell ref="D154:E154"/>
    <mergeCell ref="D155:E155"/>
    <mergeCell ref="D156:E156"/>
    <mergeCell ref="D157:E157"/>
    <mergeCell ref="D158:E158"/>
    <mergeCell ref="D149:E149"/>
    <mergeCell ref="D150:E150"/>
    <mergeCell ref="D151:E151"/>
    <mergeCell ref="D152:E152"/>
    <mergeCell ref="D153:E153"/>
    <mergeCell ref="D144:E144"/>
    <mergeCell ref="D145:E145"/>
    <mergeCell ref="D146:E146"/>
    <mergeCell ref="D147:E147"/>
    <mergeCell ref="D148:E148"/>
    <mergeCell ref="F1:G1"/>
    <mergeCell ref="A1:E1"/>
    <mergeCell ref="A2:E2"/>
    <mergeCell ref="A7:E7"/>
    <mergeCell ref="C79:E79"/>
    <mergeCell ref="A81:E81"/>
    <mergeCell ref="C87:E87"/>
    <mergeCell ref="A89:E89"/>
    <mergeCell ref="A113:E113"/>
    <mergeCell ref="D143:E143"/>
    <mergeCell ref="A130:E130"/>
    <mergeCell ref="A139:B139"/>
    <mergeCell ref="A140:B140"/>
  </mergeCells>
  <phoneticPr fontId="46" type="noConversion"/>
  <conditionalFormatting sqref="B165:B1048576">
    <cfRule type="duplicateValues" dxfId="224" priority="436"/>
    <cfRule type="duplicateValues" dxfId="223" priority="439"/>
    <cfRule type="duplicateValues" dxfId="222" priority="440"/>
  </conditionalFormatting>
  <conditionalFormatting sqref="E165:E1048576">
    <cfRule type="duplicateValues" dxfId="221" priority="441"/>
  </conditionalFormatting>
  <conditionalFormatting sqref="E165:E1048576">
    <cfRule type="duplicateValues" dxfId="220" priority="432"/>
  </conditionalFormatting>
  <conditionalFormatting sqref="B165:B1048576">
    <cfRule type="duplicateValues" dxfId="219" priority="149"/>
  </conditionalFormatting>
  <conditionalFormatting sqref="E94">
    <cfRule type="duplicateValues" dxfId="218" priority="112"/>
  </conditionalFormatting>
  <conditionalFormatting sqref="E94">
    <cfRule type="duplicateValues" dxfId="217" priority="111"/>
  </conditionalFormatting>
  <conditionalFormatting sqref="E94">
    <cfRule type="duplicateValues" dxfId="216" priority="113"/>
  </conditionalFormatting>
  <conditionalFormatting sqref="E94">
    <cfRule type="duplicateValues" dxfId="215" priority="110"/>
  </conditionalFormatting>
  <conditionalFormatting sqref="E33">
    <cfRule type="duplicateValues" dxfId="214" priority="109"/>
  </conditionalFormatting>
  <conditionalFormatting sqref="E33">
    <cfRule type="duplicateValues" dxfId="213" priority="108"/>
  </conditionalFormatting>
  <conditionalFormatting sqref="E33">
    <cfRule type="duplicateValues" dxfId="212" priority="107"/>
  </conditionalFormatting>
  <conditionalFormatting sqref="E23">
    <cfRule type="duplicateValues" dxfId="211" priority="114"/>
  </conditionalFormatting>
  <conditionalFormatting sqref="E11">
    <cfRule type="duplicateValues" dxfId="210" priority="106"/>
  </conditionalFormatting>
  <conditionalFormatting sqref="E11">
    <cfRule type="duplicateValues" dxfId="209" priority="105"/>
  </conditionalFormatting>
  <conditionalFormatting sqref="E11">
    <cfRule type="duplicateValues" dxfId="208" priority="104"/>
  </conditionalFormatting>
  <conditionalFormatting sqref="E19:E20">
    <cfRule type="duplicateValues" dxfId="207" priority="103"/>
  </conditionalFormatting>
  <conditionalFormatting sqref="E22">
    <cfRule type="duplicateValues" dxfId="206" priority="102"/>
  </conditionalFormatting>
  <conditionalFormatting sqref="E135">
    <cfRule type="duplicateValues" dxfId="205" priority="101"/>
  </conditionalFormatting>
  <conditionalFormatting sqref="E40:E42">
    <cfRule type="duplicateValues" dxfId="204" priority="100"/>
  </conditionalFormatting>
  <conditionalFormatting sqref="E13:E14">
    <cfRule type="duplicateValues" dxfId="203" priority="115"/>
  </conditionalFormatting>
  <conditionalFormatting sqref="E146">
    <cfRule type="duplicateValues" dxfId="202" priority="99"/>
  </conditionalFormatting>
  <conditionalFormatting sqref="E43">
    <cfRule type="duplicateValues" dxfId="201" priority="98"/>
  </conditionalFormatting>
  <conditionalFormatting sqref="E164 E128:E131 E111:E115 E136:E145 E1:E8 E79:E82 E84 E28 E86:E92">
    <cfRule type="duplicateValues" dxfId="200" priority="116"/>
  </conditionalFormatting>
  <conditionalFormatting sqref="E164 E23 E128:E131 E111:E116 E136:E145 E1:E10 E79:E82 E84 E28:E29 E86:E93">
    <cfRule type="duplicateValues" dxfId="199" priority="117"/>
  </conditionalFormatting>
  <conditionalFormatting sqref="E44">
    <cfRule type="duplicateValues" dxfId="198" priority="97"/>
  </conditionalFormatting>
  <conditionalFormatting sqref="E121 E126">
    <cfRule type="duplicateValues" dxfId="197" priority="96"/>
  </conditionalFormatting>
  <conditionalFormatting sqref="E34:E35">
    <cfRule type="duplicateValues" dxfId="196" priority="118"/>
  </conditionalFormatting>
  <conditionalFormatting sqref="E117 E48 E24:E25">
    <cfRule type="duplicateValues" dxfId="195" priority="119"/>
  </conditionalFormatting>
  <conditionalFormatting sqref="E135 E85 E83">
    <cfRule type="duplicateValues" dxfId="194" priority="120"/>
  </conditionalFormatting>
  <conditionalFormatting sqref="E150">
    <cfRule type="duplicateValues" dxfId="193" priority="95"/>
  </conditionalFormatting>
  <conditionalFormatting sqref="E110">
    <cfRule type="duplicateValues" dxfId="192" priority="94"/>
  </conditionalFormatting>
  <conditionalFormatting sqref="B155 B159:B160">
    <cfRule type="duplicateValues" dxfId="191" priority="93"/>
  </conditionalFormatting>
  <conditionalFormatting sqref="B156:B158">
    <cfRule type="duplicateValues" dxfId="190" priority="92"/>
  </conditionalFormatting>
  <conditionalFormatting sqref="E154">
    <cfRule type="duplicateValues" dxfId="189" priority="90"/>
  </conditionalFormatting>
  <conditionalFormatting sqref="E154">
    <cfRule type="duplicateValues" dxfId="188" priority="91"/>
  </conditionalFormatting>
  <conditionalFormatting sqref="E155">
    <cfRule type="duplicateValues" dxfId="187" priority="88"/>
  </conditionalFormatting>
  <conditionalFormatting sqref="E155">
    <cfRule type="duplicateValues" dxfId="186" priority="89"/>
  </conditionalFormatting>
  <conditionalFormatting sqref="E156">
    <cfRule type="duplicateValues" dxfId="185" priority="86"/>
  </conditionalFormatting>
  <conditionalFormatting sqref="E156">
    <cfRule type="duplicateValues" dxfId="184" priority="87"/>
  </conditionalFormatting>
  <conditionalFormatting sqref="E157">
    <cfRule type="duplicateValues" dxfId="183" priority="84"/>
  </conditionalFormatting>
  <conditionalFormatting sqref="E157">
    <cfRule type="duplicateValues" dxfId="182" priority="85"/>
  </conditionalFormatting>
  <conditionalFormatting sqref="B162:B163">
    <cfRule type="duplicateValues" dxfId="181" priority="83"/>
  </conditionalFormatting>
  <conditionalFormatting sqref="E162">
    <cfRule type="duplicateValues" dxfId="180" priority="81"/>
  </conditionalFormatting>
  <conditionalFormatting sqref="E162">
    <cfRule type="duplicateValues" dxfId="179" priority="82"/>
  </conditionalFormatting>
  <conditionalFormatting sqref="E158:E161">
    <cfRule type="duplicateValues" dxfId="178" priority="80"/>
  </conditionalFormatting>
  <conditionalFormatting sqref="E147:E149">
    <cfRule type="duplicateValues" dxfId="177" priority="121"/>
  </conditionalFormatting>
  <conditionalFormatting sqref="E50:E52">
    <cfRule type="duplicateValues" dxfId="176" priority="77"/>
  </conditionalFormatting>
  <conditionalFormatting sqref="E50:E52">
    <cfRule type="duplicateValues" dxfId="175" priority="78"/>
  </conditionalFormatting>
  <conditionalFormatting sqref="B50:B61 B74">
    <cfRule type="duplicateValues" dxfId="174" priority="76"/>
  </conditionalFormatting>
  <conditionalFormatting sqref="E50:E58">
    <cfRule type="duplicateValues" dxfId="173" priority="79"/>
  </conditionalFormatting>
  <conditionalFormatting sqref="E51">
    <cfRule type="duplicateValues" dxfId="172" priority="75"/>
  </conditionalFormatting>
  <conditionalFormatting sqref="E52">
    <cfRule type="duplicateValues" dxfId="171" priority="74"/>
  </conditionalFormatting>
  <conditionalFormatting sqref="E53">
    <cfRule type="duplicateValues" dxfId="170" priority="71"/>
  </conditionalFormatting>
  <conditionalFormatting sqref="E53">
    <cfRule type="duplicateValues" dxfId="169" priority="72"/>
  </conditionalFormatting>
  <conditionalFormatting sqref="E53">
    <cfRule type="duplicateValues" dxfId="168" priority="70"/>
  </conditionalFormatting>
  <conditionalFormatting sqref="E53:E54">
    <cfRule type="duplicateValues" dxfId="167" priority="73"/>
  </conditionalFormatting>
  <conditionalFormatting sqref="E57">
    <cfRule type="duplicateValues" dxfId="166" priority="67"/>
  </conditionalFormatting>
  <conditionalFormatting sqref="E55">
    <cfRule type="duplicateValues" dxfId="165" priority="68"/>
  </conditionalFormatting>
  <conditionalFormatting sqref="E56">
    <cfRule type="duplicateValues" dxfId="164" priority="69"/>
  </conditionalFormatting>
  <conditionalFormatting sqref="E58">
    <cfRule type="duplicateValues" dxfId="163" priority="66"/>
  </conditionalFormatting>
  <conditionalFormatting sqref="E59">
    <cfRule type="duplicateValues" dxfId="162" priority="65"/>
  </conditionalFormatting>
  <conditionalFormatting sqref="E60:E61">
    <cfRule type="duplicateValues" dxfId="161" priority="64"/>
  </conditionalFormatting>
  <conditionalFormatting sqref="E60:E61">
    <cfRule type="duplicateValues" dxfId="160" priority="63"/>
  </conditionalFormatting>
  <conditionalFormatting sqref="E74">
    <cfRule type="duplicateValues" dxfId="159" priority="62"/>
  </conditionalFormatting>
  <conditionalFormatting sqref="E93 E29 E9:E10">
    <cfRule type="duplicateValues" dxfId="158" priority="122"/>
  </conditionalFormatting>
  <conditionalFormatting sqref="E33">
    <cfRule type="duplicateValues" dxfId="157" priority="123"/>
  </conditionalFormatting>
  <conditionalFormatting sqref="E37 E15">
    <cfRule type="duplicateValues" dxfId="156" priority="124"/>
  </conditionalFormatting>
  <conditionalFormatting sqref="E38:E39">
    <cfRule type="duplicateValues" dxfId="155" priority="125"/>
  </conditionalFormatting>
  <conditionalFormatting sqref="E101 E45:E46">
    <cfRule type="duplicateValues" dxfId="154" priority="126"/>
  </conditionalFormatting>
  <conditionalFormatting sqref="E102">
    <cfRule type="duplicateValues" dxfId="153" priority="127"/>
  </conditionalFormatting>
  <conditionalFormatting sqref="E107">
    <cfRule type="duplicateValues" dxfId="152" priority="128"/>
  </conditionalFormatting>
  <conditionalFormatting sqref="E108:E109 E47">
    <cfRule type="duplicateValues" dxfId="151" priority="129"/>
  </conditionalFormatting>
  <conditionalFormatting sqref="E75">
    <cfRule type="duplicateValues" dxfId="150" priority="59"/>
  </conditionalFormatting>
  <conditionalFormatting sqref="E75">
    <cfRule type="duplicateValues" dxfId="149" priority="60"/>
  </conditionalFormatting>
  <conditionalFormatting sqref="B75:B78">
    <cfRule type="duplicateValues" dxfId="148" priority="58"/>
  </conditionalFormatting>
  <conditionalFormatting sqref="E75:E78">
    <cfRule type="duplicateValues" dxfId="147" priority="61"/>
  </conditionalFormatting>
  <conditionalFormatting sqref="E76:E77">
    <cfRule type="duplicateValues" dxfId="146" priority="54"/>
  </conditionalFormatting>
  <conditionalFormatting sqref="E76">
    <cfRule type="duplicateValues" dxfId="145" priority="55"/>
  </conditionalFormatting>
  <conditionalFormatting sqref="E77">
    <cfRule type="duplicateValues" dxfId="144" priority="56"/>
  </conditionalFormatting>
  <conditionalFormatting sqref="E78">
    <cfRule type="duplicateValues" dxfId="143" priority="57"/>
  </conditionalFormatting>
  <conditionalFormatting sqref="E116">
    <cfRule type="duplicateValues" dxfId="142" priority="130"/>
  </conditionalFormatting>
  <conditionalFormatting sqref="E117">
    <cfRule type="duplicateValues" dxfId="141" priority="131"/>
  </conditionalFormatting>
  <conditionalFormatting sqref="E127">
    <cfRule type="duplicateValues" dxfId="140" priority="132"/>
  </conditionalFormatting>
  <conditionalFormatting sqref="B127">
    <cfRule type="duplicateValues" dxfId="139" priority="133"/>
  </conditionalFormatting>
  <conditionalFormatting sqref="E21">
    <cfRule type="duplicateValues" dxfId="138" priority="134"/>
  </conditionalFormatting>
  <conditionalFormatting sqref="B164 B161 B128:B131 B1:B61 B135:B153 B121 B126 B101:B102 B107:B117 B74:B94">
    <cfRule type="duplicateValues" dxfId="137" priority="135"/>
  </conditionalFormatting>
  <conditionalFormatting sqref="E164 E128:E131 E111:E117 E48 E1:E25 E28:E44 E79:E94 E135:E146">
    <cfRule type="duplicateValues" dxfId="136" priority="136"/>
  </conditionalFormatting>
  <conditionalFormatting sqref="E133">
    <cfRule type="duplicateValues" dxfId="135" priority="47"/>
  </conditionalFormatting>
  <conditionalFormatting sqref="E134">
    <cfRule type="duplicateValues" dxfId="134" priority="48"/>
  </conditionalFormatting>
  <conditionalFormatting sqref="E134">
    <cfRule type="duplicateValues" dxfId="133" priority="49"/>
  </conditionalFormatting>
  <conditionalFormatting sqref="E132">
    <cfRule type="duplicateValues" dxfId="132" priority="50"/>
  </conditionalFormatting>
  <conditionalFormatting sqref="E132:E133">
    <cfRule type="duplicateValues" dxfId="131" priority="51"/>
  </conditionalFormatting>
  <conditionalFormatting sqref="B132:B134">
    <cfRule type="duplicateValues" dxfId="130" priority="52"/>
  </conditionalFormatting>
  <conditionalFormatting sqref="E132:E134">
    <cfRule type="duplicateValues" dxfId="129" priority="53"/>
  </conditionalFormatting>
  <conditionalFormatting sqref="E118">
    <cfRule type="duplicateValues" dxfId="128" priority="44"/>
  </conditionalFormatting>
  <conditionalFormatting sqref="E120">
    <cfRule type="duplicateValues" dxfId="127" priority="45"/>
  </conditionalFormatting>
  <conditionalFormatting sqref="B120">
    <cfRule type="duplicateValues" dxfId="126" priority="46"/>
  </conditionalFormatting>
  <conditionalFormatting sqref="E124">
    <cfRule type="duplicateValues" dxfId="125" priority="40"/>
  </conditionalFormatting>
  <conditionalFormatting sqref="E125">
    <cfRule type="duplicateValues" dxfId="124" priority="41"/>
  </conditionalFormatting>
  <conditionalFormatting sqref="B125">
    <cfRule type="duplicateValues" dxfId="123" priority="42"/>
  </conditionalFormatting>
  <conditionalFormatting sqref="B124">
    <cfRule type="duplicateValues" dxfId="122" priority="43"/>
  </conditionalFormatting>
  <conditionalFormatting sqref="E122">
    <cfRule type="duplicateValues" dxfId="121" priority="36"/>
  </conditionalFormatting>
  <conditionalFormatting sqref="E123">
    <cfRule type="duplicateValues" dxfId="120" priority="37"/>
  </conditionalFormatting>
  <conditionalFormatting sqref="B123">
    <cfRule type="duplicateValues" dxfId="119" priority="38"/>
  </conditionalFormatting>
  <conditionalFormatting sqref="B122">
    <cfRule type="duplicateValues" dxfId="118" priority="39"/>
  </conditionalFormatting>
  <conditionalFormatting sqref="E100">
    <cfRule type="duplicateValues" dxfId="117" priority="30"/>
  </conditionalFormatting>
  <conditionalFormatting sqref="E95">
    <cfRule type="duplicateValues" dxfId="116" priority="31"/>
  </conditionalFormatting>
  <conditionalFormatting sqref="E96">
    <cfRule type="duplicateValues" dxfId="115" priority="32"/>
  </conditionalFormatting>
  <conditionalFormatting sqref="E97">
    <cfRule type="duplicateValues" dxfId="114" priority="33"/>
  </conditionalFormatting>
  <conditionalFormatting sqref="E98:E99">
    <cfRule type="duplicateValues" dxfId="113" priority="34"/>
  </conditionalFormatting>
  <conditionalFormatting sqref="E95">
    <cfRule type="duplicateValues" dxfId="112" priority="35"/>
  </conditionalFormatting>
  <conditionalFormatting sqref="E106">
    <cfRule type="duplicateValues" dxfId="111" priority="26"/>
  </conditionalFormatting>
  <conditionalFormatting sqref="E103">
    <cfRule type="duplicateValues" dxfId="110" priority="27"/>
  </conditionalFormatting>
  <conditionalFormatting sqref="E104:E105">
    <cfRule type="duplicateValues" dxfId="109" priority="28"/>
  </conditionalFormatting>
  <conditionalFormatting sqref="B103:B106">
    <cfRule type="duplicateValues" dxfId="108" priority="29"/>
  </conditionalFormatting>
  <conditionalFormatting sqref="E163">
    <cfRule type="duplicateValues" dxfId="107" priority="137"/>
  </conditionalFormatting>
  <conditionalFormatting sqref="B154">
    <cfRule type="duplicateValues" dxfId="106" priority="138"/>
  </conditionalFormatting>
  <conditionalFormatting sqref="E151:E153">
    <cfRule type="duplicateValues" dxfId="105" priority="139"/>
  </conditionalFormatting>
  <conditionalFormatting sqref="B62:B63">
    <cfRule type="duplicateValues" dxfId="104" priority="24"/>
  </conditionalFormatting>
  <conditionalFormatting sqref="E62">
    <cfRule type="duplicateValues" dxfId="103" priority="22"/>
  </conditionalFormatting>
  <conditionalFormatting sqref="E62">
    <cfRule type="duplicateValues" dxfId="102" priority="21"/>
  </conditionalFormatting>
  <conditionalFormatting sqref="E63">
    <cfRule type="duplicateValues" dxfId="101" priority="23"/>
  </conditionalFormatting>
  <conditionalFormatting sqref="E64">
    <cfRule type="duplicateValues" dxfId="100" priority="18"/>
  </conditionalFormatting>
  <conditionalFormatting sqref="E64">
    <cfRule type="duplicateValues" dxfId="99" priority="19"/>
  </conditionalFormatting>
  <conditionalFormatting sqref="B64:B73">
    <cfRule type="duplicateValues" dxfId="98" priority="17"/>
  </conditionalFormatting>
  <conditionalFormatting sqref="E64:E67">
    <cfRule type="duplicateValues" dxfId="97" priority="20"/>
  </conditionalFormatting>
  <conditionalFormatting sqref="E65:E66">
    <cfRule type="duplicateValues" dxfId="96" priority="13"/>
  </conditionalFormatting>
  <conditionalFormatting sqref="E65">
    <cfRule type="duplicateValues" dxfId="95" priority="14"/>
  </conditionalFormatting>
  <conditionalFormatting sqref="E66">
    <cfRule type="duplicateValues" dxfId="94" priority="15"/>
  </conditionalFormatting>
  <conditionalFormatting sqref="E67">
    <cfRule type="duplicateValues" dxfId="93" priority="16"/>
  </conditionalFormatting>
  <conditionalFormatting sqref="B62:B73">
    <cfRule type="duplicateValues" dxfId="92" priority="25"/>
  </conditionalFormatting>
  <conditionalFormatting sqref="E70">
    <cfRule type="duplicateValues" dxfId="91" priority="8"/>
  </conditionalFormatting>
  <conditionalFormatting sqref="E68">
    <cfRule type="duplicateValues" dxfId="90" priority="9"/>
  </conditionalFormatting>
  <conditionalFormatting sqref="E69">
    <cfRule type="duplicateValues" dxfId="89" priority="10"/>
  </conditionalFormatting>
  <conditionalFormatting sqref="B68:B70">
    <cfRule type="duplicateValues" dxfId="88" priority="11"/>
  </conditionalFormatting>
  <conditionalFormatting sqref="E68:E70">
    <cfRule type="duplicateValues" dxfId="87" priority="12"/>
  </conditionalFormatting>
  <conditionalFormatting sqref="E71">
    <cfRule type="duplicateValues" dxfId="86" priority="6"/>
  </conditionalFormatting>
  <conditionalFormatting sqref="B71">
    <cfRule type="duplicateValues" dxfId="85" priority="7"/>
  </conditionalFormatting>
  <conditionalFormatting sqref="E16">
    <cfRule type="duplicateValues" dxfId="84" priority="140"/>
  </conditionalFormatting>
  <conditionalFormatting sqref="E11 E30:E32">
    <cfRule type="duplicateValues" dxfId="83" priority="141"/>
  </conditionalFormatting>
  <conditionalFormatting sqref="E36 E12">
    <cfRule type="duplicateValues" dxfId="82" priority="142"/>
  </conditionalFormatting>
  <conditionalFormatting sqref="B95:B100">
    <cfRule type="duplicateValues" dxfId="81" priority="143"/>
  </conditionalFormatting>
  <conditionalFormatting sqref="E72">
    <cfRule type="duplicateValues" dxfId="80" priority="3"/>
  </conditionalFormatting>
  <conditionalFormatting sqref="B72">
    <cfRule type="duplicateValues" dxfId="79" priority="4"/>
  </conditionalFormatting>
  <conditionalFormatting sqref="E72">
    <cfRule type="duplicateValues" dxfId="78" priority="5"/>
  </conditionalFormatting>
  <conditionalFormatting sqref="E73">
    <cfRule type="duplicateValues" dxfId="77" priority="1"/>
  </conditionalFormatting>
  <conditionalFormatting sqref="B73">
    <cfRule type="duplicateValues" dxfId="76" priority="2"/>
  </conditionalFormatting>
  <conditionalFormatting sqref="E119">
    <cfRule type="duplicateValues" dxfId="75" priority="144"/>
  </conditionalFormatting>
  <conditionalFormatting sqref="B118:B119">
    <cfRule type="duplicateValues" dxfId="74" priority="145"/>
  </conditionalFormatting>
  <conditionalFormatting sqref="E26:E27 E49">
    <cfRule type="duplicateValues" dxfId="73" priority="146"/>
  </conditionalFormatting>
  <conditionalFormatting sqref="E85 E83">
    <cfRule type="duplicateValues" dxfId="72" priority="147"/>
  </conditionalFormatting>
  <conditionalFormatting sqref="E17:E18">
    <cfRule type="duplicateValues" dxfId="71" priority="14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70" priority="2"/>
  </conditionalFormatting>
  <conditionalFormatting sqref="A827">
    <cfRule type="duplicateValues" dxfId="69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2421</v>
      </c>
      <c r="B1" s="188"/>
      <c r="C1" s="188"/>
      <c r="D1" s="18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2430</v>
      </c>
      <c r="B18" s="188"/>
      <c r="C18" s="188"/>
      <c r="D18" s="18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8" priority="6"/>
  </conditionalFormatting>
  <conditionalFormatting sqref="B4:B8">
    <cfRule type="duplicateValues" dxfId="67" priority="5"/>
  </conditionalFormatting>
  <conditionalFormatting sqref="A3:A8">
    <cfRule type="duplicateValues" dxfId="66" priority="3"/>
    <cfRule type="duplicateValues" dxfId="65" priority="4"/>
  </conditionalFormatting>
  <conditionalFormatting sqref="B3">
    <cfRule type="duplicateValues" dxfId="64" priority="2"/>
  </conditionalFormatting>
  <conditionalFormatting sqref="B3">
    <cfRule type="duplicateValues" dxfId="6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23.8324421296275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62" priority="99275"/>
  </conditionalFormatting>
  <conditionalFormatting sqref="B7">
    <cfRule type="duplicateValues" dxfId="61" priority="59"/>
    <cfRule type="duplicateValues" dxfId="60" priority="60"/>
    <cfRule type="duplicateValues" dxfId="59" priority="61"/>
  </conditionalFormatting>
  <conditionalFormatting sqref="B7">
    <cfRule type="duplicateValues" dxfId="58" priority="58"/>
  </conditionalFormatting>
  <conditionalFormatting sqref="B7">
    <cfRule type="duplicateValues" dxfId="57" priority="56"/>
    <cfRule type="duplicateValues" dxfId="56" priority="57"/>
  </conditionalFormatting>
  <conditionalFormatting sqref="B7">
    <cfRule type="duplicateValues" dxfId="55" priority="53"/>
    <cfRule type="duplicateValues" dxfId="54" priority="54"/>
    <cfRule type="duplicateValues" dxfId="53" priority="55"/>
  </conditionalFormatting>
  <conditionalFormatting sqref="B7">
    <cfRule type="duplicateValues" dxfId="52" priority="52"/>
  </conditionalFormatting>
  <conditionalFormatting sqref="B7">
    <cfRule type="duplicateValues" dxfId="51" priority="50"/>
    <cfRule type="duplicateValues" dxfId="50" priority="51"/>
  </conditionalFormatting>
  <conditionalFormatting sqref="B7">
    <cfRule type="duplicateValues" dxfId="49" priority="49"/>
  </conditionalFormatting>
  <conditionalFormatting sqref="B7">
    <cfRule type="duplicateValues" dxfId="48" priority="46"/>
    <cfRule type="duplicateValues" dxfId="47" priority="47"/>
    <cfRule type="duplicateValues" dxfId="46" priority="48"/>
  </conditionalFormatting>
  <conditionalFormatting sqref="B7">
    <cfRule type="duplicateValues" dxfId="45" priority="45"/>
  </conditionalFormatting>
  <conditionalFormatting sqref="B7">
    <cfRule type="duplicateValues" dxfId="44" priority="44"/>
  </conditionalFormatting>
  <conditionalFormatting sqref="B9">
    <cfRule type="duplicateValues" dxfId="43" priority="43"/>
  </conditionalFormatting>
  <conditionalFormatting sqref="B9">
    <cfRule type="duplicateValues" dxfId="42" priority="40"/>
    <cfRule type="duplicateValues" dxfId="41" priority="41"/>
    <cfRule type="duplicateValues" dxfId="40" priority="42"/>
  </conditionalFormatting>
  <conditionalFormatting sqref="B9">
    <cfRule type="duplicateValues" dxfId="39" priority="38"/>
    <cfRule type="duplicateValues" dxfId="38" priority="39"/>
  </conditionalFormatting>
  <conditionalFormatting sqref="B9">
    <cfRule type="duplicateValues" dxfId="37" priority="35"/>
    <cfRule type="duplicateValues" dxfId="36" priority="36"/>
    <cfRule type="duplicateValues" dxfId="35" priority="37"/>
  </conditionalFormatting>
  <conditionalFormatting sqref="B9">
    <cfRule type="duplicateValues" dxfId="34" priority="34"/>
  </conditionalFormatting>
  <conditionalFormatting sqref="B9">
    <cfRule type="duplicateValues" dxfId="33" priority="33"/>
  </conditionalFormatting>
  <conditionalFormatting sqref="B9">
    <cfRule type="duplicateValues" dxfId="32" priority="32"/>
  </conditionalFormatting>
  <conditionalFormatting sqref="B9">
    <cfRule type="duplicateValues" dxfId="31" priority="29"/>
    <cfRule type="duplicateValues" dxfId="30" priority="30"/>
    <cfRule type="duplicateValues" dxfId="29" priority="31"/>
  </conditionalFormatting>
  <conditionalFormatting sqref="B9">
    <cfRule type="duplicateValues" dxfId="28" priority="27"/>
    <cfRule type="duplicateValues" dxfId="27" priority="28"/>
  </conditionalFormatting>
  <conditionalFormatting sqref="C9">
    <cfRule type="duplicateValues" dxfId="26" priority="26"/>
  </conditionalFormatting>
  <conditionalFormatting sqref="E3">
    <cfRule type="duplicateValues" dxfId="25" priority="121638"/>
  </conditionalFormatting>
  <conditionalFormatting sqref="E3">
    <cfRule type="duplicateValues" dxfId="24" priority="121639"/>
    <cfRule type="duplicateValues" dxfId="23" priority="121640"/>
  </conditionalFormatting>
  <conditionalFormatting sqref="E3">
    <cfRule type="duplicateValues" dxfId="22" priority="121641"/>
    <cfRule type="duplicateValues" dxfId="21" priority="121642"/>
    <cfRule type="duplicateValues" dxfId="20" priority="121643"/>
    <cfRule type="duplicateValues" dxfId="19" priority="121644"/>
  </conditionalFormatting>
  <conditionalFormatting sqref="B3">
    <cfRule type="duplicateValues" dxfId="18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6" priority="2"/>
  </conditionalFormatting>
  <conditionalFormatting sqref="B1:B1048576">
    <cfRule type="duplicateValues" dxfId="1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2021-06-02T14:30:14Z</dcterms:modified>
</cp:coreProperties>
</file>