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50" i="1"/>
  <c r="A51" i="1"/>
  <c r="A52" i="1"/>
  <c r="A53" i="1"/>
  <c r="A54" i="1"/>
  <c r="A55" i="1"/>
  <c r="A56" i="1"/>
  <c r="A5" i="1" l="1"/>
  <c r="A6" i="1"/>
  <c r="A7" i="1"/>
  <c r="A8" i="1"/>
  <c r="A9" i="1"/>
  <c r="A10" i="1"/>
  <c r="A11" i="1"/>
  <c r="A12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G49" i="1"/>
  <c r="H49" i="1"/>
  <c r="I49" i="1"/>
  <c r="J49" i="1"/>
  <c r="K49" i="1"/>
  <c r="G48" i="1"/>
  <c r="H48" i="1"/>
  <c r="I48" i="1"/>
  <c r="J48" i="1"/>
  <c r="K48" i="1"/>
  <c r="G47" i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G44" i="1"/>
  <c r="H44" i="1"/>
  <c r="I44" i="1"/>
  <c r="J44" i="1"/>
  <c r="K44" i="1"/>
  <c r="G43" i="1"/>
  <c r="H43" i="1"/>
  <c r="I43" i="1"/>
  <c r="J43" i="1"/>
  <c r="K43" i="1"/>
  <c r="G42" i="1"/>
  <c r="H42" i="1"/>
  <c r="I42" i="1"/>
  <c r="J42" i="1"/>
  <c r="K42" i="1"/>
  <c r="G41" i="1"/>
  <c r="H41" i="1"/>
  <c r="I41" i="1"/>
  <c r="J41" i="1"/>
  <c r="K41" i="1"/>
  <c r="G40" i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G17" i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A13" i="1" l="1"/>
  <c r="A14" i="1"/>
  <c r="A15" i="1"/>
  <c r="A16" i="1"/>
  <c r="A10" i="16" l="1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9" i="16"/>
  <c r="A60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B70" i="16"/>
  <c r="A90" i="16" s="1"/>
  <c r="C69" i="16"/>
  <c r="A69" i="16"/>
  <c r="C68" i="16"/>
  <c r="A68" i="16"/>
  <c r="B64" i="16"/>
  <c r="C63" i="16"/>
  <c r="A63" i="16"/>
  <c r="C62" i="16"/>
  <c r="A62" i="16"/>
  <c r="C61" i="16"/>
  <c r="A61" i="16"/>
  <c r="C60" i="16"/>
  <c r="B56" i="16"/>
  <c r="C9" i="16"/>
  <c r="A17" i="1" l="1"/>
  <c r="A18" i="1"/>
  <c r="A19" i="1"/>
  <c r="A20" i="1"/>
  <c r="A21" i="1"/>
  <c r="A22" i="1"/>
  <c r="A23" i="1"/>
  <c r="A24" i="1"/>
  <c r="A25" i="1" l="1"/>
  <c r="A26" i="1"/>
  <c r="A27" i="1"/>
  <c r="A28" i="1"/>
  <c r="A29" i="1"/>
  <c r="A30" i="1"/>
  <c r="A31" i="1"/>
  <c r="A32" i="1"/>
  <c r="A33" i="1"/>
  <c r="A34" i="1" l="1"/>
  <c r="A35" i="1"/>
  <c r="A36" i="1"/>
  <c r="A37" i="1"/>
  <c r="A38" i="1"/>
  <c r="A39" i="1"/>
  <c r="A40" i="1"/>
  <c r="A41" i="1" l="1"/>
  <c r="A47" i="1" l="1"/>
  <c r="A42" i="1" l="1"/>
  <c r="A43" i="1"/>
  <c r="A44" i="1"/>
  <c r="A45" i="1"/>
  <c r="A46" i="1"/>
  <c r="I2" i="16" l="1"/>
  <c r="I4" i="16" l="1"/>
  <c r="I5" i="16"/>
  <c r="I3" i="16"/>
  <c r="G7" i="16"/>
  <c r="A48" i="1" l="1"/>
  <c r="A49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<sst xmlns="http://schemas.openxmlformats.org/spreadsheetml/2006/main" count="13357" uniqueCount="2625">
  <si>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</si>
  <si>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</si>
  <si>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</si>
  <si>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</si>
  <si>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</si>
  <si>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</si>
  <si>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</si>
  <si>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</si>
  <si>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</si>
  <si>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</si>
  <si>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</si>
  <si>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</si>
  <si>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</si>
  <si>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</si>
  <si>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</si>
  <si>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</si>
  <si>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</si>
  <si>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</si>
  <si>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</si>
  <si>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</si>
  <si>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</si>
  <si>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</si>
  <si>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</si>
  <si>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</si>
  <si>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</si>
  <si>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</si>
  <si>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</si>
  <si>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</si>
  <si>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</si>
  <si>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</si>
  <si>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</si>
  <si>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</si>
  <si>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</si>
  <si>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</si>
  <si>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</si>
  <si>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</si>
  <si>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</si>
  <si>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</si>
  <si>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</si>
  <si>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</si>
  <si>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</si>
  <si>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</si>
  <si>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</si>
  <si>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</si>
  <si>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</si>
  <si>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</si>
  <si>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</si>
  <si>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</si>
  <si>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</si>
  <si>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</si>
  <si>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</si>
  <si>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</si>
  <si>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</si>
  <si>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</si>
  <si>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</si>
  <si>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</si>
  <si>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</si>
  <si>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</si>
  <si>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</si>
  <si>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</si>
  <si>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</si>
  <si>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</si>
  <si>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</si>
  <si>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</si>
  <si>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</si>
  <si>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</si>
  <si>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</si>
  <si>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</si>
  <si>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</si>
  <si>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</si>
  <si>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</si>
  <si>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</si>
  <si>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</si>
  <si>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</si>
  <si>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</si>
  <si>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</si>
  <si>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</si>
  <si>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</si>
  <si>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</si>
  <si>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</si>
  <si>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</si>
  <si>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</si>
  <si>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</si>
  <si>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</si>
  <si>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</si>
  <si>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</si>
  <si>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</si>
  <si>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</si>
  <si>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</si>
  <si>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</si>
  <si>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</si>
  <si>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</si>
  <si>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</si>
  <si>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</si>
  <si>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</si>
  <si>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</si>
  <si>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</si>
  <si>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</si>
  <si>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</si>
  <si>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</si>
  <si>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</si>
  <si>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</si>
  <si>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</si>
  <si>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</si>
  <si>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</si>
  <si>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</si>
  <si>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</si>
  <si>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</si>
  <si>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</si>
  <si>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</si>
  <si>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</si>
  <si>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</si>
  <si>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</si>
  <si>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</si>
  <si>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</si>
  <si>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</si>
  <si>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</si>
  <si>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</si>
  <si>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</si>
  <si>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</si>
  <si>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</si>
  <si>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</si>
  <si>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</si>
  <si>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</si>
  <si>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</si>
  <si>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</si>
  <si>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</si>
  <si>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</si>
  <si>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</si>
  <si>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</si>
  <si>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</si>
  <si>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</si>
  <si>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</si>
  <si>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</si>
  <si>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</si>
  <si>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</si>
  <si>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</si>
  <si>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</si>
  <si>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</si>
  <si>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</si>
  <si>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</si>
  <si>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</si>
  <si>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</si>
  <si>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</si>
  <si>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</si>
  <si>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</si>
  <si>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</si>
  <si>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</si>
  <si>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</si>
  <si>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</si>
  <si>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</si>
  <si>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</si>
  <si>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</si>
  <si>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</si>
  <si>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</si>
  <si>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</si>
  <si>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</si>
  <si>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</si>
  <si>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</si>
  <si>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</si>
  <si>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</si>
  <si>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</si>
  <si>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</si>
  <si>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</si>
  <si>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</si>
  <si>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</si>
  <si>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</si>
  <si>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</si>
  <si>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</si>
  <si>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</si>
  <si>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</si>
  <si>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</si>
  <si>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</si>
  <si>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</si>
  <si>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</si>
  <si>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</si>
  <si>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</si>
  <si>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</si>
  <si>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</si>
  <si>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</si>
  <si>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</si>
  <si>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</si>
  <si>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</si>
  <si>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</si>
  <si>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</si>
  <si>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</si>
  <si>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</si>
  <si>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</si>
  <si>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</si>
  <si>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</si>
  <si>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</si>
  <si>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</si>
  <si>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</si>
  <si>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</si>
  <si>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</si>
  <si>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</si>
  <si>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</si>
  <si>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</si>
  <si>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</si>
  <si>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</si>
  <si>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</si>
  <si>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</si>
  <si>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</si>
  <si>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</si>
  <si>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</si>
  <si>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</si>
  <si>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</si>
  <si>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</si>
  <si>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</si>
  <si>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</si>
  <si>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</si>
  <si>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</si>
  <si>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</si>
  <si>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</si>
  <si>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</si>
  <si>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</si>
  <si>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</si>
  <si>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</si>
  <si>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</si>
  <si>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</si>
  <si>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</si>
  <si>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</si>
  <si>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</si>
  <si>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</si>
  <si>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</si>
  <si>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</si>
  <si>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</si>
  <si>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</si>
  <si>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</si>
  <si>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</si>
  <si>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</si>
  <si>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</si>
  <si>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</si>
  <si>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</si>
  <si>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</si>
  <si>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</si>
  <si>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</si>
  <si>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</si>
  <si>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</si>
  <si>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</si>
  <si>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</si>
  <si>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</si>
  <si>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</si>
  <si>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</si>
  <si>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</si>
  <si>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</si>
  <si>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</si>
  <si>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</si>
  <si>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</si>
  <si>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</si>
  <si>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</si>
  <si>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</si>
  <si>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</si>
  <si>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</si>
  <si>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</si>
  <si>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</si>
  <si>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</si>
  <si>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</si>
  <si>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</si>
  <si>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</si>
  <si>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</si>
  <si>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</si>
  <si>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</si>
  <si>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</si>
  <si>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</si>
  <si>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</si>
  <si>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</si>
  <si>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</si>
  <si>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</si>
  <si>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</si>
  <si>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</si>
  <si>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</si>
  <si>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</si>
  <si>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</si>
  <si>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</si>
  <si>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</si>
  <si>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</si>
  <si>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</si>
  <si>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</si>
  <si>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</si>
  <si>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</si>
  <si>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</si>
  <si>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</si>
  <si>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</si>
  <si>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</si>
  <si>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</si>
  <si>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</si>
  <si>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</si>
  <si>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</si>
  <si>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</si>
  <si>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</si>
  <si>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</si>
  <si>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</si>
  <si>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</si>
  <si>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</si>
  <si>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</si>
  <si>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</si>
  <si>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</si>
  <si>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</si>
  <si>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</si>
  <si>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</si>
  <si>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</si>
  <si>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</si>
  <si>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</si>
  <si>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</si>
  <si>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</si>
  <si>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</si>
  <si>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</si>
  <si>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</si>
  <si>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</si>
  <si>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</si>
  <si>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</si>
  <si>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</si>
  <si>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</si>
  <si>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</si>
  <si>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</si>
  <si>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</si>
  <si>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</si>
  <si>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</si>
  <si>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</si>
  <si>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</si>
  <si>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</si>
  <si>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</si>
  <si>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</si>
  <si>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</si>
  <si>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</si>
  <si>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</si>
  <si>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</si>
  <si>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</si>
  <si>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</si>
  <si>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</si>
  <si>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</si>
  <si>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</si>
  <si>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</si>
  <si>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</si>
  <si>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</si>
  <si>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</si>
  <si>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</si>
  <si>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</si>
  <si>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</si>
  <si>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</si>
  <si>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</si>
  <si>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</si>
  <si>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</si>
  <si>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</si>
  <si>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</si>
  <si>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</si>
  <si>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</si>
  <si>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</si>
  <si>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</si>
  <si>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</si>
  <si>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</si>
  <si>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</si>
  <si>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</si>
  <si>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</si>
  <si>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</si>
  <si>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</si>
  <si>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</si>
  <si>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</si>
  <si>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</si>
  <si>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</si>
  <si>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</si>
  <si>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</si>
  <si>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</si>
  <si>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</si>
  <si>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</si>
  <si>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</si>
  <si>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</si>
  <si>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</si>
  <si>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</si>
  <si>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</si>
  <si>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</si>
  <si>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</si>
  <si>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</si>
  <si>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</si>
  <si>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</si>
  <si>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</si>
  <si>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</si>
  <si>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</si>
  <si>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</si>
  <si>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</si>
  <si>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</si>
  <si>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</si>
  <si>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</si>
  <si>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</si>
  <si>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</si>
  <si>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</si>
  <si>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</si>
  <si>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</si>
  <si>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</si>
  <si>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</si>
  <si>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</si>
  <si>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</si>
  <si>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</si>
  <si>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</si>
  <si>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</si>
  <si>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</si>
  <si>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</si>
  <si>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</si>
  <si>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</si>
  <si>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</si>
  <si>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</si>
  <si>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</si>
  <si>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</si>
  <si>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</si>
  <si>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</si>
  <si>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</si>
  <si>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</si>
  <si>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</si>
  <si>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</si>
  <si>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</si>
  <si>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</si>
  <si>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</si>
  <si>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</si>
  <si>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</si>
  <si>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</si>
  <si>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</si>
  <si>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</si>
  <si>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</si>
  <si>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</si>
  <si>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</si>
  <si>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</si>
  <si>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</si>
  <si>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</si>
  <si>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</si>
  <si>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</si>
  <si>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</si>
  <si>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</si>
  <si>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</si>
  <si>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</si>
  <si>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</si>
  <si>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</si>
  <si>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</si>
  <si>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</si>
  <si>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</si>
  <si>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</si>
  <si>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</si>
  <si>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</si>
  <si>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</si>
  <si>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</si>
  <si>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</si>
  <si>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</si>
  <si>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</si>
  <si>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</si>
  <si>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</si>
  <si>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</si>
  <si>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</si>
  <si>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</si>
  <si>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</si>
  <si>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</si>
  <si>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</si>
  <si>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</si>
  <si>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</si>
  <si>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</si>
  <si>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</si>
  <si>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</si>
  <si>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</si>
  <si>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</si>
  <si>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</si>
  <si>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</si>
  <si>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</si>
  <si>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</si>
  <si>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</si>
  <si>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</si>
  <si>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</si>
  <si>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</si>
  <si>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</si>
  <si>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</si>
  <si>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</si>
  <si>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</si>
  <si>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</si>
  <si>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</si>
  <si>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</si>
  <si>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</si>
  <si>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</si>
  <si>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</si>
  <si>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</si>
  <si>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</si>
  <si>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</si>
  <si>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</si>
  <si>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</si>
  <si>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</si>
  <si>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</si>
  <si>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</si>
  <si>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</si>
  <si>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</si>
  <si>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</si>
  <si>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</si>
  <si>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</si>
  <si>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</si>
  <si>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</si>
  <si>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</si>
  <si>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</si>
  <si>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</si>
  <si>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</si>
  <si>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</si>
  <si>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</si>
  <si>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</si>
  <si>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</si>
  <si>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</si>
  <si>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</si>
  <si>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</si>
  <si>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</si>
  <si>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</si>
  <si>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</si>
  <si>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</si>
  <si>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</si>
  <si>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</si>
  <si>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</si>
  <si>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</si>
  <si>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</si>
  <si>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</si>
  <si>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</si>
  <si>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</si>
  <si>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</si>
  <si>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</si>
  <si>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</si>
  <si>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</si>
  <si>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</si>
  <si>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</si>
  <si>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</si>
  <si>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</si>
  <si>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</si>
  <si>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</si>
  <si>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</si>
  <si>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</si>
  <si>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</si>
  <si>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</si>
  <si>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</si>
  <si>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</si>
  <si>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</si>
  <si>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</si>
  <si>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</si>
  <si>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</si>
  <si>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</si>
  <si>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</si>
  <si>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</si>
  <si>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</si>
  <si>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</si>
  <si>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</si>
  <si>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</si>
  <si>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</si>
  <si>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</si>
  <si>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</si>
  <si>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</si>
  <si>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</si>
  <si>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</si>
  <si>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</si>
  <si>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</si>
  <si>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</si>
  <si>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</si>
  <si>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</si>
  <si>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</si>
  <si>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</si>
  <si>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</si>
  <si>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</si>
  <si>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</si>
  <si>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</si>
  <si>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</si>
  <si>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</si>
  <si>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</si>
  <si>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</si>
  <si>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</si>
  <si>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</si>
  <si>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</si>
  <si>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</si>
  <si>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</si>
  <si>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</si>
  <si>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</si>
  <si>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</si>
  <si>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</si>
  <si>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</si>
  <si>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</si>
  <si>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</si>
  <si>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</si>
  <si>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</si>
  <si>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</si>
  <si>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</si>
  <si>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</si>
  <si>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</si>
  <si>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</si>
  <si>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</si>
  <si>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</si>
  <si>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</si>
  <si>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</si>
  <si>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</si>
  <si>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</si>
  <si>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</si>
  <si>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</si>
  <si>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</si>
  <si>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</si>
  <si>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</si>
  <si>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</si>
  <si>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</si>
  <si>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</si>
  <si>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</si>
  <si>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</si>
  <si>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</si>
  <si>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</si>
  <si>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</si>
  <si>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</si>
  <si>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</si>
  <si>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</si>
  <si>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</si>
  <si>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</si>
  <si>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</si>
  <si>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</si>
  <si>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</si>
  <si>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</si>
  <si>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</si>
  <si>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</si>
  <si>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</si>
  <si>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</si>
  <si>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</si>
  <si>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</si>
  <si>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</si>
  <si>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</si>
  <si>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</si>
  <si>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</si>
  <si>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</si>
  <si>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</si>
  <si>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</si>
  <si>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</si>
  <si>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</si>
  <si>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</si>
  <si>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</si>
  <si>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</si>
  <si>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</si>
  <si>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</si>
  <si>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</si>
  <si>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</si>
  <si>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</si>
  <si>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</si>
  <si>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</si>
  <si>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</si>
  <si>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</si>
  <si>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</si>
  <si>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</si>
  <si>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</si>
  <si>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</si>
  <si>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</si>
  <si>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</si>
  <si>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</si>
  <si>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</si>
  <si>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</si>
  <si>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</si>
  <si>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</si>
  <si>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</si>
  <si>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</si>
  <si>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</si>
  <si>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</si>
  <si>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</si>
  <si>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</si>
  <si>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</si>
  <si>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</si>
  <si>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</si>
  <si>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</si>
  <si>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</si>
  <si>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</si>
  <si>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</si>
  <si>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</si>
  <si>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</si>
  <si>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</si>
  <si>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</si>
  <si>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</si>
  <si>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</si>
  <si>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</si>
  <si>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</si>
  <si>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</si>
  <si>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</si>
  <si>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</si>
  <si>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</si>
  <si>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</si>
  <si>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</si>
  <si>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</si>
  <si>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</si>
  <si>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</si>
  <si>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</si>
  <si>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</si>
  <si>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</si>
  <si>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</si>
  <si>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</si>
  <si>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</si>
  <si>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</si>
  <si>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</si>
  <si>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</si>
  <si>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</si>
  <si>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</si>
  <si>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</si>
  <si>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</si>
  <si>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</si>
  <si>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</si>
  <si>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</si>
  <si>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</si>
  <si>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</si>
  <si>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</si>
  <si>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</si>
  <si>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</si>
  <si>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</si>
  <si>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</si>
  <si>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</si>
  <si>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</si>
  <si>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</si>
  <si>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</si>
  <si>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</si>
  <si>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</si>
  <si>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</si>
  <si>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</si>
  <si>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</si>
  <si>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</si>
  <si>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</si>
  <si>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</si>
  <si>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</si>
  <si>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</si>
  <si>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</si>
  <si>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</si>
  <si>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</si>
  <si>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</si>
  <si>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</si>
  <si>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</si>
  <si>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</si>
  <si>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</si>
  <si>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</si>
  <si>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</si>
  <si>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</si>
  <si>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</si>
  <si>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</si>
  <si>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</si>
  <si>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</si>
  <si>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</si>
  <si>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</si>
  <si>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</si>
  <si>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</si>
  <si>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</si>
  <si>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</si>
  <si>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</si>
  <si>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</si>
  <si>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</si>
  <si>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</si>
  <si>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</si>
  <si>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</si>
  <si>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</si>
  <si>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</si>
  <si>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</si>
  <si>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</si>
  <si>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</si>
  <si>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</si>
  <si>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</si>
  <si>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</si>
  <si>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</si>
  <si>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</si>
  <si>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</si>
  <si>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</si>
  <si>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</si>
  <si>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</si>
  <si>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</si>
  <si>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</si>
  <si>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</si>
  <si>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</si>
  <si>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</si>
  <si>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</si>
  <si>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</si>
  <si>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</si>
  <si>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</si>
  <si>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</si>
  <si>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</si>
  <si>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</si>
  <si>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</si>
  <si>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</si>
  <si>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</si>
  <si>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</si>
  <si>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</si>
  <si>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</si>
  <si>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</si>
  <si>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</si>
  <si>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</si>
  <si>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</si>
  <si>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</si>
  <si>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</si>
  <si>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</si>
  <si>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</si>
  <si>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</si>
  <si>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</si>
  <si>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</si>
  <si>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</si>
  <si>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</si>
  <si>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</si>
  <si>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</si>
  <si>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</si>
  <si>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</si>
  <si>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</si>
  <si>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</si>
  <si>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</si>
  <si>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</si>
  <si>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</si>
  <si>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</si>
  <si>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</si>
  <si>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</si>
  <si>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</si>
  <si>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</si>
  <si>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</si>
  <si>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</si>
  <si>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</si>
  <si>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</si>
  <si>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</si>
  <si>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</si>
  <si>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</si>
  <si>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</si>
  <si>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</si>
  <si>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</si>
  <si>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</si>
  <si>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</si>
  <si>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</si>
  <si>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</si>
  <si>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</si>
  <si>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</si>
  <si>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</si>
  <si>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</si>
  <si>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</si>
  <si>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</si>
  <si>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</si>
  <si>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</si>
  <si>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</si>
  <si>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</si>
  <si>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</si>
  <si>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</si>
  <si>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</si>
  <si>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</si>
  <si>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</si>
  <si>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</si>
  <si>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</si>
  <si>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</si>
  <si>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</si>
  <si>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</si>
  <si>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</si>
  <si>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</si>
  <si>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</si>
  <si>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</si>
  <si>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</si>
  <si>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</si>
  <si>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</si>
  <si>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</si>
  <si>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</si>
  <si>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</si>
  <si>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</si>
  <si>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</si>
  <si>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</si>
  <si>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</si>
  <si>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</si>
  <si>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</si>
  <si>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</si>
  <si>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</si>
  <si>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</si>
  <si>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</si>
  <si>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</si>
  <si>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</si>
  <si>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</si>
  <si>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</si>
  <si>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</si>
  <si>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</si>
  <si>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</si>
  <si>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</si>
  <si>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</si>
  <si>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</si>
  <si>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</si>
  <si>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</si>
  <si>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</si>
  <si>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</si>
  <si>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</si>
  <si>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</si>
  <si>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</si>
  <si>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</si>
  <si>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</si>
  <si>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</si>
  <si>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</si>
  <si>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</si>
  <si>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</si>
  <si>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</si>
  <si>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</si>
  <si>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</si>
  <si>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</si>
  <si>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</si>
  <si>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</si>
  <si>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</si>
  <si>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</si>
  <si>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</si>
  <si>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</si>
  <si>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</si>
  <si>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</si>
  <si>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</si>
  <si>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</si>
  <si>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</si>
  <si>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</si>
  <si>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</si>
  <si>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</si>
  <si>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</si>
  <si>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</si>
  <si>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</si>
  <si>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</si>
  <si>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</si>
  <si>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</si>
  <si>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</si>
  <si>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</si>
  <si>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</si>
  <si>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</si>
  <si>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</si>
  <si>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</si>
  <si>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</si>
  <si>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</si>
  <si>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</si>
  <si>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</si>
  <si>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</si>
  <si>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</si>
  <si>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</si>
  <si>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</si>
  <si>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</si>
  <si>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</si>
  <si>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</si>
  <si>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</si>
  <si>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</si>
  <si>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</si>
  <si>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</si>
  <si>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</si>
  <si>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</si>
  <si>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</si>
  <si>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</si>
  <si>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</si>
  <si>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</si>
  <si>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</si>
  <si>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</si>
  <si>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</si>
  <si>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</si>
  <si>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</si>
  <si>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</si>
  <si>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</si>
  <si>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</si>
  <si>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</si>
  <si>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</si>
  <si>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</si>
  <si>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</si>
  <si>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</si>
  <si>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</si>
  <si>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</si>
  <si>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</si>
  <si>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</si>
  <si>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</si>
  <si>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</si>
  <si>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</si>
  <si>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</si>
  <si>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</si>
  <si>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</si>
  <si>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</si>
  <si>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</si>
  <si>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</si>
  <si>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</si>
  <si>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</si>
  <si>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</si>
  <si>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</si>
  <si>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</si>
  <si>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</si>
  <si>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</si>
  <si>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</si>
  <si>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</si>
  <si>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</si>
  <si>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</si>
  <si>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</si>
  <si>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</si>
  <si>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</si>
  <si>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</si>
  <si>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</si>
  <si>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</si>
  <si>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</si>
  <si>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</si>
  <si>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</si>
  <si>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</si>
  <si>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</si>
  <si>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</si>
  <si>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</si>
  <si>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</si>
  <si>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</si>
  <si>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</si>
  <si>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</si>
  <si>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</si>
  <si>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</si>
  <si>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</si>
  <si>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</si>
  <si>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</si>
  <si>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</si>
  <si>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</si>
  <si>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</si>
  <si>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</si>
  <si>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</si>
  <si>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</si>
  <si>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</si>
  <si>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</si>
  <si>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</si>
  <si>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</si>
  <si>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</si>
  <si>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</si>
  <si>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</si>
  <si>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</si>
  <si>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</si>
  <si>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</si>
  <si>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</si>
  <si>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</si>
  <si>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</si>
  <si>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</si>
  <si>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</si>
  <si>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</si>
  <si>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</si>
  <si>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</si>
  <si>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</si>
  <si>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</si>
  <si>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</si>
  <si>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</si>
  <si>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</si>
  <si>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</si>
  <si>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</si>
  <si>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</si>
  <si>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</si>
  <si>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</si>
  <si>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</si>
  <si>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</si>
  <si>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</si>
  <si>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</si>
  <si>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</si>
  <si>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</si>
  <si>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</si>
  <si>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</si>
  <si>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</si>
  <si>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</si>
  <si>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</si>
  <si>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</si>
  <si>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</si>
  <si>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</si>
  <si>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</si>
  <si>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</si>
  <si>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</si>
  <si>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</si>
  <si>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</si>
  <si>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</si>
  <si>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</si>
  <si>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</si>
  <si>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</si>
  <si>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</si>
  <si>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</si>
  <si>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</si>
  <si>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</si>
  <si>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</si>
  <si>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</si>
  <si>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</si>
  <si>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</si>
  <si>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</si>
  <si>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</si>
  <si>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</si>
  <si>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</si>
  <si>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</si>
  <si>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</si>
  <si>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</si>
  <si>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</si>
  <si>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</si>
  <si>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</si>
  <si>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</si>
  <si>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</si>
  <si>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</si>
  <si>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</si>
  <si>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</si>
  <si>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</si>
  <si>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</si>
  <si>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</si>
  <si>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</si>
  <si>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</si>
  <si>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</si>
  <si>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</si>
  <si>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</si>
  <si>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</si>
  <si>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</si>
  <si>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</si>
  <si>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</si>
  <si>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</si>
  <si>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</si>
  <si>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</si>
  <si>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</si>
  <si>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</si>
  <si>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</si>
  <si>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</si>
  <si>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</si>
  <si>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</si>
  <si>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</si>
  <si>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</si>
  <si>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</si>
  <si>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</si>
  <si>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</si>
  <si>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</si>
  <si>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</si>
  <si>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</si>
  <si>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</si>
  <si>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</si>
  <si>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</si>
  <si>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</si>
  <si>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</si>
  <si>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</si>
  <si>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</si>
  <si>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</si>
  <si>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</si>
  <si>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</si>
  <si>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</si>
  <si>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</si>
  <si>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</si>
  <si>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</si>
  <si>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</si>
  <si>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</si>
  <si>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</si>
  <si>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</si>
  <si>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</si>
  <si>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</si>
  <si>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</si>
  <si>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</si>
  <si>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</si>
  <si>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</si>
  <si>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</si>
  <si>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</si>
  <si>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</si>
  <si>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</si>
  <si>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</si>
  <si>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</si>
  <si>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</si>
  <si>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</si>
  <si>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</si>
  <si>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</si>
  <si>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</si>
  <si>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</si>
  <si>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</si>
  <si>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</si>
  <si>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</si>
  <si>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</si>
  <si>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</si>
  <si>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</si>
  <si>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</si>
  <si>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</si>
  <si>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</si>
  <si>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</si>
  <si>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</si>
  <si>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</si>
  <si>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</si>
  <si>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</si>
  <si>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</si>
  <si>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</si>
  <si>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</si>
  <si>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</si>
  <si>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</si>
  <si>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</si>
  <si>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</si>
  <si>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</si>
  <si>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</si>
  <si>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</si>
  <si>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</si>
  <si>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</si>
  <si>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</si>
  <si>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</si>
  <si>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</si>
  <si>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</si>
  <si>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</si>
  <si>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</si>
  <si>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</si>
  <si>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</si>
  <si>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</si>
  <si>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</si>
  <si>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</si>
  <si>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</si>
  <si>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</si>
  <si>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</si>
  <si>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</si>
  <si>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</si>
  <si>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</si>
  <si>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</si>
  <si>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</si>
  <si>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</si>
  <si>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</si>
  <si>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</si>
  <si>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</si>
  <si>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</si>
  <si>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</si>
  <si>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</si>
  <si>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</si>
  <si>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</si>
  <si>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</si>
  <si>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</si>
  <si>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</si>
  <si>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</si>
  <si>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</si>
  <si>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</si>
  <si>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</si>
  <si>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</si>
  <si>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</si>
  <si>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</si>
  <si>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</si>
  <si>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</si>
  <si>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</si>
  <si>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</si>
  <si>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</si>
  <si>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</si>
  <si>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</si>
  <si>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</si>
  <si>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</si>
  <si>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</si>
  <si>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</si>
  <si>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</si>
  <si>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</si>
  <si>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</si>
  <si>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</si>
  <si>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</si>
  <si>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</si>
  <si>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</si>
  <si>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</si>
  <si>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</si>
  <si>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</si>
  <si>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</si>
  <si>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</si>
  <si>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</si>
  <si>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</si>
  <si>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</si>
  <si>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</si>
  <si>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</si>
  <si>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</si>
  <si>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</si>
  <si>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</si>
  <si>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</si>
  <si>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</si>
  <si>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</si>
  <si>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</si>
  <si>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</si>
  <si>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</si>
  <si>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</si>
  <si>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</si>
  <si>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</si>
  <si>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</si>
  <si>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</si>
  <si>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</si>
  <si>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</si>
  <si>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</si>
  <si>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</si>
  <si>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</si>
  <si>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</si>
  <si>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</si>
  <si>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</si>
  <si>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</si>
  <si>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</si>
  <si>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</si>
  <si>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</si>
  <si>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</si>
  <si>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</si>
  <si>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</si>
  <si>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</si>
  <si>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</si>
  <si>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</si>
  <si>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</si>
  <si>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</si>
  <si>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</si>
  <si>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</si>
  <si>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</si>
  <si>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</si>
  <si>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</si>
  <si>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</si>
  <si>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</si>
  <si>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</si>
  <si>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</si>
  <si>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</si>
  <si>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</si>
  <si>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</si>
  <si>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</si>
  <si>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</si>
  <si>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</si>
  <si>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</si>
  <si>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</si>
  <si>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</si>
  <si>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</si>
  <si>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</si>
  <si>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</si>
  <si>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</si>
  <si>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</si>
  <si>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</si>
  <si>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</si>
  <si>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</si>
  <si>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</si>
  <si>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</si>
  <si>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</si>
  <si>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</si>
  <si>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</si>
  <si>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</si>
  <si>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</si>
  <si>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</si>
  <si>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</si>
  <si>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</si>
  <si>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</si>
  <si>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</si>
  <si>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</si>
  <si>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</si>
  <si>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</si>
  <si>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</si>
  <si>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</si>
  <si>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</si>
  <si>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</si>
  <si>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</si>
  <si>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</si>
  <si>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</si>
  <si>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</si>
  <si>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</si>
  <si>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</si>
  <si>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</si>
  <si>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</si>
  <si>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</si>
  <si>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</si>
  <si>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</si>
  <si>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</si>
  <si>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</si>
  <si>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</si>
  <si>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</si>
  <si>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</si>
  <si>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</si>
  <si>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</si>
  <si>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</si>
  <si>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</si>
  <si>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</si>
  <si>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</si>
  <si>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</si>
  <si>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</si>
  <si>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</si>
  <si>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</si>
  <si>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</si>
  <si>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</si>
  <si>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</si>
  <si>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</si>
  <si>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</si>
  <si>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</si>
  <si>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</si>
  <si>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</si>
  <si>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</si>
  <si>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</si>
  <si>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</si>
  <si>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</si>
  <si>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</si>
  <si>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</si>
  <si>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</si>
  <si>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</si>
  <si>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</si>
  <si>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</si>
  <si>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</si>
  <si>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</si>
  <si>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</si>
  <si>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</si>
  <si>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</si>
  <si>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</si>
  <si>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</si>
  <si>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</si>
  <si>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</si>
  <si>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</si>
  <si>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</si>
  <si>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</si>
  <si>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</si>
  <si>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</si>
  <si>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</si>
  <si>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</si>
  <si>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</si>
  <si>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</si>
  <si>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</si>
  <si>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</si>
  <si>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</si>
  <si>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</si>
  <si>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</si>
  <si>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</si>
  <si>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</si>
  <si>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</si>
  <si>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</si>
  <si>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</si>
  <si>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</si>
  <si>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</si>
  <si>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</si>
  <si>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</si>
  <si>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</si>
  <si>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</si>
  <si>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</si>
  <si>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</si>
  <si>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</si>
  <si>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</si>
  <si>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</si>
  <si>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</si>
  <si>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</si>
  <si>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</si>
  <si>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</si>
  <si>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</si>
  <si>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</si>
  <si>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</si>
  <si>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</si>
  <si>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</si>
  <si>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</si>
  <si>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</si>
  <si>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</si>
  <si>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</si>
  <si>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</si>
  <si>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</si>
  <si>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</si>
  <si>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</si>
  <si>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</si>
  <si>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</si>
  <si>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</si>
  <si>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</si>
  <si>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</si>
  <si>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</si>
  <si>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</si>
  <si>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</si>
  <si>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</si>
  <si>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</si>
  <si>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</si>
  <si>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</si>
  <si>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</si>
  <si>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</si>
  <si>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</si>
  <si>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</si>
  <si>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</si>
  <si>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</si>
  <si>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</si>
  <si>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</si>
  <si>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</si>
  <si>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</si>
  <si>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</si>
  <si>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</si>
  <si>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</si>
  <si>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</si>
  <si>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</si>
  <si>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</si>
  <si>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</si>
  <si>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</si>
  <si>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</si>
  <si>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</si>
  <si>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</si>
  <si>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</si>
  <si>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</si>
  <si>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</si>
  <si>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</si>
  <si>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</si>
  <si>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</si>
  <si>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</si>
  <si>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</si>
  <si>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</si>
  <si>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</si>
  <si>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</si>
  <si>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</si>
  <si>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</si>
  <si>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</si>
  <si>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</si>
  <si>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</si>
  <si>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</si>
  <si>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</si>
  <si>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</si>
  <si>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</si>
  <si>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</si>
  <si>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</si>
  <si>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</si>
  <si>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</si>
  <si>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</si>
  <si>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</si>
  <si>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</si>
  <si>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</si>
  <si>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</si>
  <si>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</si>
  <si>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</si>
  <si>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</si>
  <si>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</si>
  <si>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</si>
  <si>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</si>
  <si>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</si>
  <si>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</si>
  <si>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</si>
  <si>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</si>
  <si>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</si>
  <si>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</si>
  <si>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</si>
  <si>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</si>
  <si>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</si>
  <si>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</si>
  <si>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</si>
  <si>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</si>
  <si>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</si>
  <si>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</si>
  <si>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</si>
  <si>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</si>
  <si>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</si>
  <si>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</si>
  <si>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</si>
  <si>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</si>
  <si>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</si>
  <si>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</si>
  <si>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</si>
  <si>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</si>
  <si>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</si>
  <si>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</si>
  <si>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</si>
  <si>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</si>
  <si>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</si>
  <si>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</si>
  <si>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</si>
  <si>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</si>
  <si>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</si>
  <si>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</si>
  <si>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</si>
  <si>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</si>
  <si>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</si>
  <si>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</si>
  <si>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</si>
  <si>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</si>
  <si>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</si>
  <si>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</si>
  <si>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</si>
  <si>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</si>
  <si>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</si>
  <si>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</si>
  <si>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</si>
  <si>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</si>
  <si>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</si>
  <si>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</si>
  <si>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</si>
  <si>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</si>
  <si>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</si>
  <si>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</si>
  <si>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</si>
  <si>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</si>
  <si>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</si>
  <si>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</si>
  <si>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</si>
  <si>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</si>
  <si>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</si>
  <si>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</si>
  <si>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</si>
  <si>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</si>
  <si>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</si>
  <si>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</si>
  <si>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</si>
  <si>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</si>
  <si>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</si>
  <si>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</si>
  <si>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</si>
  <si>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</si>
  <si>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</si>
  <si>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</si>
  <si>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</si>
  <si>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</si>
  <si>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</si>
  <si>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</si>
  <si>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</si>
  <si>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</si>
  <si>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</si>
  <si>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</si>
  <si>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</si>
  <si>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</si>
  <si>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</si>
  <si>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</si>
  <si>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</si>
  <si>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</si>
  <si>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</si>
  <si>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</si>
  <si>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</si>
  <si>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</si>
  <si>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</si>
  <si>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</si>
  <si>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</si>
  <si>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</si>
  <si>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</si>
  <si>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</si>
  <si>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</si>
  <si>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</si>
  <si>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</si>
  <si>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</si>
  <si>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</si>
  <si>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</si>
  <si>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</si>
  <si>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</si>
  <si>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</si>
  <si>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</si>
  <si>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</si>
  <si>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</si>
  <si>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</si>
  <si>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</si>
  <si>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</si>
  <si>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</si>
  <si>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</si>
  <si>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</si>
  <si>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</si>
  <si>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</si>
  <si>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</si>
  <si>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</si>
  <si>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</si>
  <si>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</si>
  <si>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</si>
  <si>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</si>
  <si>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</si>
  <si>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</si>
  <si>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</si>
  <si>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</si>
  <si>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</si>
  <si>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</si>
  <si>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</si>
  <si>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</si>
  <si>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</si>
  <si>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</si>
  <si>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</si>
  <si>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</si>
  <si>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</si>
  <si>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</si>
  <si>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</si>
  <si>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</si>
  <si>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</si>
  <si>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</si>
  <si>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</si>
  <si>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</si>
  <si>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</si>
  <si>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</si>
  <si>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</si>
  <si>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</si>
  <si>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</si>
  <si>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</si>
  <si>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</si>
  <si>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</si>
  <si>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</si>
  <si>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</si>
  <si>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</si>
  <si>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</si>
  <si>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</si>
  <si>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</si>
  <si>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</si>
  <si>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</si>
  <si>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</si>
  <si>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</si>
  <si>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</si>
  <si>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</si>
  <si>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</si>
  <si>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</si>
  <si>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</si>
  <si>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</si>
  <si>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</si>
  <si>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</si>
  <si>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</si>
  <si>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</si>
  <si>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</si>
  <si>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</si>
  <si>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</si>
  <si>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</si>
  <si>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</si>
  <si>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</si>
  <si>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</si>
  <si>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</si>
  <si>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</si>
  <si>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</si>
  <si>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</si>
  <si>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</si>
  <si>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</si>
  <si>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</si>
  <si>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</si>
  <si>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</si>
  <si>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</si>
  <si>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</si>
  <si>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</si>
  <si>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</si>
  <si>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</si>
  <si>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</si>
  <si>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</si>
  <si>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</si>
  <si>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</si>
  <si>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</si>
  <si>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</si>
  <si>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</si>
  <si>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</si>
  <si>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</si>
  <si>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</si>
  <si>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</si>
  <si>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</si>
  <si>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</si>
  <si>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</si>
  <si>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</si>
  <si>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</si>
  <si>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</si>
  <si>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</si>
  <si>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</si>
  <si>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</si>
  <si>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</si>
  <si>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</si>
  <si>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</si>
  <si>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</si>
  <si>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</si>
  <si>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</si>
  <si>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</si>
  <si>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</si>
  <si>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</si>
  <si>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</si>
  <si>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</si>
  <si>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</si>
  <si>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</si>
  <si>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</si>
  <si>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</si>
  <si>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</si>
  <si>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</si>
  <si>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</si>
  <si>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</si>
  <si>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</si>
  <si>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</si>
  <si>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</si>
  <si>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</si>
  <si>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</si>
  <si>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</si>
  <si>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</si>
  <si>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</si>
  <si>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</si>
  <si>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</si>
  <si>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</si>
  <si>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</si>
  <si>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</si>
  <si>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</si>
  <si>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</si>
  <si>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</si>
  <si>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</si>
  <si>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</si>
  <si>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</si>
  <si>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</si>
  <si>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</si>
  <si>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</si>
  <si>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</si>
  <si>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</si>
  <si>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</si>
  <si>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</si>
  <si>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</si>
  <si>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</si>
  <si>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</si>
  <si>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</si>
  <si>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</si>
  <si>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</si>
  <si>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</si>
  <si>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</si>
  <si>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</si>
  <si>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</si>
  <si>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</si>
  <si>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</si>
  <si>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</si>
  <si>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</si>
  <si>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</si>
  <si>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</si>
  <si>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</si>
  <si>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</si>
  <si>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</si>
  <si>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</si>
  <si>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</si>
  <si>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</si>
  <si>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</si>
  <si>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</si>
  <si>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</si>
  <si>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</si>
  <si>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</si>
  <si>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</si>
  <si>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</si>
  <si>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</si>
  <si>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</si>
  <si>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</si>
  <si>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</si>
  <si>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</si>
  <si>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</si>
  <si>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</si>
  <si>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</si>
  <si>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</si>
  <si>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</si>
  <si>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</si>
  <si>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</si>
  <si>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</si>
  <si>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</si>
  <si>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</si>
  <si>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</si>
  <si>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</si>
  <si>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</si>
  <si>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</si>
  <si>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</si>
  <si>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</si>
  <si>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</si>
  <si>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</si>
  <si>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</si>
  <si>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</si>
  <si>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</si>
  <si>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</si>
  <si>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</si>
  <si>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</si>
  <si>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</si>
  <si>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</si>
  <si>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</si>
  <si>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</si>
  <si>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</si>
  <si>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</si>
  <si>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</si>
  <si>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</si>
  <si>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</si>
  <si>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</si>
  <si>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</si>
  <si>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</si>
  <si>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</si>
  <si>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</si>
  <si>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</si>
  <si>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</si>
  <si>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</si>
  <si>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</si>
  <si>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</si>
  <si>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</si>
  <si>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</si>
  <si>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</si>
  <si>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</si>
  <si>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</si>
  <si>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</si>
  <si>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</si>
  <si>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</si>
  <si>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</si>
  <si>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</si>
  <si>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</si>
  <si>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</si>
  <si>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</si>
  <si>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</si>
  <si>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</si>
  <si>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</si>
  <si>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</si>
  <si>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</si>
  <si>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</si>
  <si>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</si>
  <si>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</si>
  <si>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</si>
  <si>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</si>
  <si>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</si>
  <si>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</si>
  <si>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</si>
  <si>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</si>
  <si>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</si>
  <si>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</si>
  <si>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</si>
  <si>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</si>
  <si>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</si>
  <si>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</si>
  <si>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</si>
  <si>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</si>
  <si>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</si>
  <si>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</si>
  <si>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</si>
  <si>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</si>
  <si>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</si>
  <si>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</si>
  <si>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</si>
  <si>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</si>
  <si>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</si>
  <si>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</si>
  <si>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</si>
  <si>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</si>
  <si>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</si>
  <si>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</si>
  <si>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</si>
  <si>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</si>
  <si>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</si>
  <si>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</si>
  <si>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</si>
  <si>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</si>
  <si>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</si>
  <si>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</si>
  <si>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</si>
  <si>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</si>
  <si>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</si>
  <si>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</si>
  <si>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</si>
  <si>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</si>
  <si>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</si>
  <si>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</si>
  <si>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</si>
  <si>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</si>
  <si>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</si>
  <si>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</si>
  <si>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</si>
  <si>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</si>
  <si>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</si>
  <si>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</si>
  <si>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</si>
  <si>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</si>
  <si>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</si>
  <si>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</si>
  <si>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</si>
  <si>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</si>
  <si>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</si>
  <si>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</si>
  <si>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</si>
  <si>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</si>
  <si>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</si>
  <si>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</si>
  <si>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</si>
  <si>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</si>
  <si>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</si>
  <si>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</si>
  <si>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</si>
  <si>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</si>
  <si>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</si>
  <si>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</si>
  <si>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</si>
  <si>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</si>
  <si>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</si>
  <si>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</si>
  <si>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</si>
  <si>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</si>
  <si>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</si>
  <si>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</si>
  <si>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</si>
  <si>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</si>
  <si>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</si>
  <si>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</si>
  <si>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</si>
  <si>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</si>
  <si>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</si>
  <si>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</si>
  <si>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</si>
  <si>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</si>
  <si>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</si>
  <si>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</si>
  <si>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</si>
  <si>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</si>
  <si>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</si>
  <si>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</si>
  <si>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</si>
  <si>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</si>
  <si>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</si>
  <si>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</si>
  <si>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</si>
  <si>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</si>
  <si>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</si>
  <si>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</si>
  <si>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</si>
  <si>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</si>
  <si>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</si>
  <si>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</si>
  <si>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</si>
  <si>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</si>
  <si>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</si>
  <si>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</si>
  <si>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</si>
  <si>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</si>
  <si>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</si>
  <si>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</si>
  <si>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</si>
  <si>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</si>
  <si>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</si>
  <si>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</si>
  <si>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</si>
  <si>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</si>
  <si>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</si>
  <si>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</si>
  <si>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</si>
  <si>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</si>
  <si>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</si>
  <si>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</si>
  <si>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</si>
  <si>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</si>
  <si>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</si>
  <si>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</si>
  <si>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</si>
  <si>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</si>
  <si>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</si>
  <si>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</si>
  <si>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</si>
  <si>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</si>
  <si>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</si>
  <si>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</si>
  <si>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</si>
  <si>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</si>
  <si>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</si>
  <si>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</si>
  <si>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</si>
  <si>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</si>
  <si>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</si>
  <si>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</si>
  <si>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</si>
  <si>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</si>
  <si>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</si>
  <si>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</si>
  <si>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</si>
  <si>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</si>
  <si>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</si>
  <si>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</si>
  <si>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</si>
  <si>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</si>
  <si>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</si>
  <si>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</si>
  <si>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</si>
  <si>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</si>
  <si>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</si>
  <si>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</si>
  <si>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</si>
  <si>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</si>
  <si>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</si>
  <si>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</si>
  <si>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</si>
  <si>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</si>
  <si>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</si>
  <si>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</si>
  <si>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</si>
  <si>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</si>
  <si>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</si>
  <si>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</si>
  <si>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</si>
  <si>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</si>
  <si>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</si>
  <si>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</si>
  <si>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</si>
  <si>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</si>
  <si>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</si>
  <si>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</si>
  <si>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</si>
  <si>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</si>
  <si>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</si>
  <si>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</si>
  <si>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</si>
  <si>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</si>
  <si>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</si>
  <si>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</si>
  <si>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</si>
  <si>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</si>
  <si>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</si>
  <si>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</si>
  <si>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</si>
  <si>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</si>
  <si>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</si>
  <si>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</si>
  <si>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</si>
  <si>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</si>
  <si>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</si>
  <si>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</si>
  <si>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</si>
  <si>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</si>
  <si>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</si>
  <si>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</si>
  <si>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</si>
  <si>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</si>
  <si>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</si>
  <si>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</si>
  <si>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</si>
  <si>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</si>
  <si>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</si>
  <si>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</si>
  <si>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</si>
  <si>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</si>
  <si>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</si>
  <si>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</si>
  <si>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</si>
  <si>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</si>
  <si>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</si>
  <si>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</si>
  <si>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</si>
  <si>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</si>
  <si>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</si>
  <si>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</si>
  <si>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</si>
  <si>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</si>
  <si>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</si>
  <si>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</si>
  <si>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</si>
  <si>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</si>
  <si>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</si>
  <si>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</si>
  <si>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</si>
  <si>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</si>
  <si>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</si>
  <si>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</si>
  <si>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</si>
  <si>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</si>
  <si>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</si>
  <si>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</si>
  <si>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</si>
  <si>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</si>
  <si>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</si>
  <si>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</si>
  <si>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</si>
  <si>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</si>
  <si>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</si>
  <si>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</si>
  <si>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</si>
  <si>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</si>
  <si>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</si>
  <si>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</si>
  <si>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</si>
  <si>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</si>
  <si>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</si>
  <si>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</si>
  <si>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</si>
  <si>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</si>
  <si>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</si>
  <si>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</si>
  <si>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</si>
  <si>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</si>
  <si>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</si>
  <si>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</si>
  <si>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</si>
  <si>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</si>
  <si>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</si>
  <si>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</si>
  <si>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</si>
  <si>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</si>
  <si>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</si>
  <si>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</si>
  <si>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</si>
  <si>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</si>
  <si>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</si>
  <si>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</si>
  <si>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</si>
  <si>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</si>
  <si>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</si>
  <si>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</si>
  <si>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</si>
  <si>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</si>
  <si>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</si>
  <si>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</si>
  <si>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</si>
  <si>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</si>
  <si>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</si>
  <si>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</si>
  <si>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</si>
  <si>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</si>
  <si>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</si>
  <si>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</si>
  <si>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</si>
  <si>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</si>
  <si>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</si>
  <si>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</si>
  <si>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</si>
  <si>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</si>
  <si>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</si>
  <si>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</si>
  <si>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</si>
  <si>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</si>
  <si>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</si>
  <si>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</si>
  <si>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</si>
  <si>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</si>
  <si>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</si>
  <si>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</si>
  <si>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</si>
  <si>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</si>
  <si>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</si>
  <si>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</si>
  <si>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</si>
  <si>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</si>
  <si>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</si>
  <si>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</si>
  <si>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</si>
  <si>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</si>
  <si>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</si>
  <si>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</si>
  <si>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</si>
  <si>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</si>
  <si>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</si>
  <si>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</si>
  <si>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</si>
  <si>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</si>
  <si>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</si>
  <si>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</si>
  <si>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</si>
  <si>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</si>
  <si>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</si>
  <si>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</si>
  <si>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</si>
  <si>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</si>
  <si>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</si>
  <si>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</si>
  <si>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</si>
  <si>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</si>
  <si>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</si>
  <si>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</si>
  <si>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</si>
  <si>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</si>
  <si>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</si>
  <si>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</si>
  <si>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</si>
  <si>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</si>
  <si>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</si>
  <si>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</si>
  <si>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</si>
  <si>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</si>
  <si>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</si>
  <si>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</si>
  <si>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</si>
  <si>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</si>
  <si>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</si>
  <si>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</si>
  <si>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</si>
  <si>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</si>
  <si>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</si>
  <si>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</si>
  <si>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</si>
  <si>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</si>
  <si>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</si>
  <si>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</si>
  <si>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</si>
  <si>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</si>
  <si>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</si>
  <si>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</si>
  <si>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</si>
  <si>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</si>
  <si>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</si>
  <si>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</si>
  <si>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</si>
  <si>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</si>
  <si>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</si>
  <si>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</si>
  <si>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</si>
  <si>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</si>
  <si>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</si>
  <si>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</si>
  <si>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</si>
  <si>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</si>
  <si>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</si>
  <si>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</si>
  <si>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</si>
  <si>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</si>
  <si>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</si>
  <si>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</si>
  <si>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</si>
  <si>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</si>
  <si>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</si>
  <si>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</si>
  <si>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</si>
  <si>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</si>
  <si>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</si>
  <si>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</si>
  <si>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</si>
  <si>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</si>
  <si>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</si>
  <si>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</si>
  <si>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</si>
  <si>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</si>
  <si>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</si>
  <si>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</si>
  <si>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</si>
  <si>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</si>
  <si>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</si>
  <si>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</si>
  <si>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</si>
  <si>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</si>
  <si>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</si>
  <si>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</si>
  <si>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</si>
  <si>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</si>
  <si>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</si>
  <si>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</si>
  <si>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</si>
  <si>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</si>
  <si>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</si>
  <si>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</si>
  <si>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</si>
  <si>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</si>
  <si>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</si>
  <si>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</si>
  <si>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</si>
  <si>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</si>
  <si>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</si>
  <si>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</si>
  <si>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</si>
  <si>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</si>
  <si>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</si>
  <si>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</si>
  <si>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</si>
  <si>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</si>
  <si>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</si>
  <si>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</si>
  <si>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</si>
  <si>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</si>
  <si>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</si>
  <si>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</si>
  <si>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</si>
  <si>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</si>
  <si>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</si>
  <si>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</si>
  <si>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</si>
  <si>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</si>
  <si>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</si>
  <si>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</si>
  <si>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</si>
  <si>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</si>
  <si>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</si>
  <si>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</si>
  <si>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</si>
  <si>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</si>
  <si>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</si>
  <si>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</si>
  <si>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</si>
  <si>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</si>
  <si>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</si>
  <si>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</si>
  <si>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</si>
  <si>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</si>
  <si>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</si>
  <si>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</si>
  <si>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</si>
  <si>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</si>
  <si>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</si>
  <si>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</si>
  <si>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</si>
  <si>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</si>
  <si>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</si>
  <si>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</si>
  <si>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</si>
  <si>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</si>
  <si>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</si>
  <si>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</si>
  <si>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</si>
  <si>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</si>
  <si>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</si>
  <si>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</si>
  <si>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</si>
  <si>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</si>
  <si>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</si>
  <si>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</si>
  <si>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</si>
  <si>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</si>
  <si>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</si>
  <si>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</si>
  <si>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</si>
  <si>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</si>
  <si>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</si>
  <si>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</si>
  <si>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</si>
  <si>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</si>
  <si>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</si>
  <si>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</si>
  <si>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</si>
  <si>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</si>
  <si>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</si>
  <si>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</si>
  <si>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</si>
  <si>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</si>
  <si>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</si>
  <si>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</si>
  <si>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</si>
  <si>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</si>
  <si>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</si>
  <si>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</si>
  <si>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</si>
  <si>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</si>
  <si>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</si>
  <si>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</si>
  <si>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</si>
  <si>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</si>
  <si>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</si>
  <si>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</si>
  <si>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</si>
  <si>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</si>
  <si>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</si>
  <si>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</si>
  <si>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</si>
  <si>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</si>
  <si>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</si>
  <si>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</si>
  <si>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</si>
  <si>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</si>
  <si>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</si>
  <si>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</si>
  <si>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</si>
  <si>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</si>
  <si>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</si>
  <si>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</si>
  <si>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</si>
  <si>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</si>
  <si>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</si>
  <si>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</si>
  <si>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</si>
  <si>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</si>
  <si>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</si>
  <si>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</si>
  <si>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</si>
  <si>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</si>
  <si>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</si>
  <si>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</si>
  <si>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</si>
  <si>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</si>
  <si>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</si>
  <si>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</si>
  <si>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</si>
  <si>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</si>
  <si>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</si>
  <si>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</si>
  <si>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</si>
  <si>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</si>
  <si>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</si>
  <si>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</si>
  <si>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</si>
  <si>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</si>
  <si>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</si>
  <si>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</si>
  <si>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</si>
  <si>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</si>
  <si>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</si>
  <si>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</si>
  <si>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</si>
  <si>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</si>
  <si>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</si>
  <si>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</si>
  <si>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</si>
  <si>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</si>
  <si>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</si>
  <si>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</si>
  <si>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</si>
  <si>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</si>
  <si>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</si>
  <si>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</si>
  <si>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</si>
  <si>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</si>
  <si>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</si>
  <si>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</si>
  <si>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</si>
  <si>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</si>
  <si>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</si>
  <si>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</si>
  <si>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</si>
  <si>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</si>
  <si>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</si>
  <si>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</si>
  <si>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</si>
  <si>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</si>
  <si>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</si>
  <si>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</si>
  <si>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</si>
  <si>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</si>
  <si>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</si>
  <si>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</si>
  <si>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</si>
  <si>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</si>
  <si>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</si>
  <si>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</si>
  <si>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</si>
  <si>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</si>
  <si>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</si>
  <si>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</si>
  <si>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</si>
  <si>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</si>
  <si>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</si>
  <si>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</si>
  <si>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</si>
  <si>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</si>
  <si>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</si>
  <si>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</si>
  <si>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</si>
  <si>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</si>
  <si>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</si>
  <si>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</si>
  <si>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</si>
  <si>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</si>
  <si>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</si>
  <si>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</si>
  <si>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</si>
  <si>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</si>
  <si>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</si>
  <si>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</si>
  <si>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</si>
  <si>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</si>
  <si>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</si>
  <si>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</si>
  <si>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</si>
  <si>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</si>
  <si>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</si>
  <si>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</si>
  <si>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</si>
  <si>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</si>
  <si>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</si>
  <si>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</si>
  <si>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</si>
  <si>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</si>
  <si>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</si>
  <si>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</si>
  <si>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</si>
  <si>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</si>
  <si>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</si>
  <si>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</si>
  <si>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</si>
  <si>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</si>
  <si>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</si>
  <si>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</si>
  <si>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</si>
  <si>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</si>
  <si>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</si>
  <si>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</si>
  <si>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</si>
  <si>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</si>
  <si>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</si>
  <si>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</si>
  <si>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</si>
  <si>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</si>
  <si>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</si>
  <si>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</si>
  <si>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</si>
  <si>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</si>
  <si>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</si>
  <si>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</si>
  <si>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</si>
  <si>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</si>
  <si>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</si>
  <si>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</si>
  <si>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</si>
  <si>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</si>
  <si>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</si>
  <si>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</si>
  <si>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</si>
  <si>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</si>
  <si>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</si>
  <si>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</si>
  <si>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</si>
  <si>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</si>
  <si>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</si>
  <si>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</si>
  <si>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</si>
  <si>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</si>
  <si>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</si>
  <si>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</si>
  <si>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</si>
  <si>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</si>
  <si>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</si>
  <si>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</si>
  <si>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</si>
  <si>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</si>
  <si>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</si>
  <si>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</si>
  <si>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</si>
  <si>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</si>
  <si>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</si>
  <si>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</si>
  <si>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</si>
  <si>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</si>
  <si>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</si>
  <si>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</si>
  <si>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</si>
  <si>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</si>
  <si>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</si>
  <si>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</si>
  <si>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</si>
  <si>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</si>
  <si>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</si>
  <si>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</si>
  <si>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</si>
  <si>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</si>
  <si>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</si>
  <si>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</si>
  <si>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</si>
  <si>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</si>
  <si>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</si>
  <si>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</si>
  <si>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</si>
  <si>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</si>
  <si>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</si>
  <si>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</si>
  <si>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</si>
  <si>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</si>
  <si>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</si>
  <si>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</si>
  <si>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</si>
  <si>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</si>
  <si>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</si>
  <si>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</si>
  <si>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</si>
  <si>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</si>
  <si>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</si>
  <si>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</si>
  <si>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</si>
  <si>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</si>
  <si>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</si>
  <si>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</si>
  <si>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</si>
  <si>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</si>
  <si>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</si>
  <si>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</si>
  <si>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</si>
  <si>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</si>
  <si>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</si>
  <si>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</si>
  <si>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</si>
  <si>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</si>
  <si>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</si>
  <si>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</si>
  <si>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</si>
  <si>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3335908337</t>
  </si>
  <si>
    <t>3335908332</t>
  </si>
  <si>
    <t>3335908322</t>
  </si>
  <si>
    <t>3335908293</t>
  </si>
  <si>
    <t>3335908205</t>
  </si>
  <si>
    <t>3335908198</t>
  </si>
  <si>
    <t xml:space="preserve">Gil Carrera, Santiago </t>
  </si>
  <si>
    <t>3335908719</t>
  </si>
  <si>
    <t>3335908715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</si>
  <si>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</si>
  <si>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</si>
  <si>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</si>
  <si>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</si>
  <si>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</si>
  <si>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</si>
  <si>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</si>
  <si>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3335908648 </t>
  </si>
  <si>
    <t>3335908776</t>
  </si>
  <si>
    <t>3335908775</t>
  </si>
  <si>
    <t>3335908773</t>
  </si>
  <si>
    <t>3335908772</t>
  </si>
  <si>
    <t>3335908770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</si>
  <si>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</si>
  <si>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</si>
  <si>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</si>
  <si>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</si>
  <si>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</si>
  <si>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</si>
  <si>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</si>
  <si>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3335908802</t>
  </si>
  <si>
    <t>3335908821</t>
  </si>
  <si>
    <t>3335908818</t>
  </si>
  <si>
    <t>3335908817</t>
  </si>
  <si>
    <t>3335908815</t>
  </si>
  <si>
    <t>3335908814</t>
  </si>
  <si>
    <t>3335908810</t>
  </si>
  <si>
    <t>3335908809</t>
  </si>
  <si>
    <t>3335908808</t>
  </si>
  <si>
    <t>3335908832</t>
  </si>
  <si>
    <t>3335908831</t>
  </si>
  <si>
    <t>3335908830</t>
  </si>
  <si>
    <t>3335908828</t>
  </si>
  <si>
    <t>3335908827</t>
  </si>
  <si>
    <t>3335908826</t>
  </si>
  <si>
    <t>3335908822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</si>
</sst>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dxfId="125"/>
      <tableStyleElement type="firstColumnStripe" dxfId="1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34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2605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ESTE</v>
      </c>
      <c r="B5" s="124" t="s">
        <v>2610</v>
      </c>
      <c r="C5" s="133">
        <v>44350.443194444444</v>
      </c>
      <c r="D5" s="133" t="s">
        <v>2180</v>
      </c>
      <c r="E5" s="121">
        <v>933</v>
      </c>
      <c r="F5" s="131" t="str">
        <f>VLOOKUP(E5,VIP!$A$2:$O13717,2,0)</f>
        <v>DRBR933</v>
      </c>
      <c r="G5" s="131" t="str">
        <f>VLOOKUP(E5,'LISTADO ATM'!$A$2:$B$897,2,0)</f>
        <v>ATM Hotel Dreams Punta Cana II</v>
      </c>
      <c r="H5" s="131" t="str">
        <f>VLOOKUP(E5,VIP!$A$2:$O18580,7,FALSE)</f>
        <v>Si</v>
      </c>
      <c r="I5" s="131" t="str">
        <f>VLOOKUP(E5,VIP!$A$2:$O10545,8,FALSE)</f>
        <v>Si</v>
      </c>
      <c r="J5" s="131" t="str">
        <f>VLOOKUP(E5,VIP!$A$2:$O10495,8,FALSE)</f>
        <v>Si</v>
      </c>
      <c r="K5" s="131" t="str">
        <f>VLOOKUP(E5,VIP!$A$2:$O14069,6,0)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32" t="s">
        <v>2219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2611</v>
      </c>
      <c r="C6" s="133">
        <v>44350.407673611109</v>
      </c>
      <c r="D6" s="133" t="s">
        <v>2180</v>
      </c>
      <c r="E6" s="121">
        <v>23</v>
      </c>
      <c r="F6" s="131" t="str">
        <f>VLOOKUP(E6,VIP!$A$2:$O13718,2,0)</f>
        <v>DRBR023</v>
      </c>
      <c r="G6" s="131" t="str">
        <f>VLOOKUP(E6,'LISTADO ATM'!$A$2:$B$897,2,0)</f>
        <v xml:space="preserve">ATM Oficina México </v>
      </c>
      <c r="H6" s="131" t="str">
        <f>VLOOKUP(E6,VIP!$A$2:$O18581,7,FALSE)</f>
        <v>Si</v>
      </c>
      <c r="I6" s="131" t="str">
        <f>VLOOKUP(E6,VIP!$A$2:$O10546,8,FALSE)</f>
        <v>Si</v>
      </c>
      <c r="J6" s="131" t="str">
        <f>VLOOKUP(E6,VIP!$A$2:$O10496,8,FALSE)</f>
        <v>Si</v>
      </c>
      <c r="K6" s="131" t="str">
        <f>VLOOKUP(E6,VIP!$A$2:$O14070,6,0)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32" t="s">
        <v>2219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2612</v>
      </c>
      <c r="C7" s="133">
        <v>44350.406585648147</v>
      </c>
      <c r="D7" s="133" t="s">
        <v>2180</v>
      </c>
      <c r="E7" s="121">
        <v>927</v>
      </c>
      <c r="F7" s="131" t="str">
        <f>VLOOKUP(E7,VIP!$A$2:$O13719,2,0)</f>
        <v>DRBR927</v>
      </c>
      <c r="G7" s="131" t="str">
        <f>VLOOKUP(E7,'LISTADO ATM'!$A$2:$B$897,2,0)</f>
        <v>ATM S/M Bravo La Esperilla</v>
      </c>
      <c r="H7" s="131" t="str">
        <f>VLOOKUP(E7,VIP!$A$2:$O18582,7,FALSE)</f>
        <v>Si</v>
      </c>
      <c r="I7" s="131" t="str">
        <f>VLOOKUP(E7,VIP!$A$2:$O10547,8,FALSE)</f>
        <v>Si</v>
      </c>
      <c r="J7" s="131" t="str">
        <f>VLOOKUP(E7,VIP!$A$2:$O10497,8,FALSE)</f>
        <v>Si</v>
      </c>
      <c r="K7" s="131" t="str">
        <f>VLOOKUP(E7,VIP!$A$2:$O14071,6,0)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32" t="s">
        <v>2219</v>
      </c>
    </row>
    <row r="8" spans="1:17" s="93" customFormat="1" ht="18.75" customHeight="1" x14ac:dyDescent="0.25">
      <c r="A8" s="131" t="str">
        <f>VLOOKUP(E8,'LISTADO ATM'!$A$2:$C$898,3,0)</f>
        <v>NORTE</v>
      </c>
      <c r="B8" s="124" t="s">
        <v>2613</v>
      </c>
      <c r="C8" s="133">
        <v>44350.405011574076</v>
      </c>
      <c r="D8" s="133" t="s">
        <v>2180</v>
      </c>
      <c r="E8" s="121">
        <v>756</v>
      </c>
      <c r="F8" s="131" t="str">
        <f>VLOOKUP(E8,VIP!$A$2:$O13720,2,0)</f>
        <v>DRBR756</v>
      </c>
      <c r="G8" s="131" t="str">
        <f>VLOOKUP(E8,'LISTADO ATM'!$A$2:$B$897,2,0)</f>
        <v xml:space="preserve">ATM UNP Villa La Mata (Cotuí) </v>
      </c>
      <c r="H8" s="131" t="str">
        <f>VLOOKUP(E8,VIP!$A$2:$O18583,7,FALSE)</f>
        <v>Si</v>
      </c>
      <c r="I8" s="131" t="str">
        <f>VLOOKUP(E8,VIP!$A$2:$O10548,8,FALSE)</f>
        <v>Si</v>
      </c>
      <c r="J8" s="131" t="str">
        <f>VLOOKUP(E8,VIP!$A$2:$O10498,8,FALSE)</f>
        <v>Si</v>
      </c>
      <c r="K8" s="131" t="str">
        <f>VLOOKUP(E8,VIP!$A$2:$O14072,6,0)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32" t="s">
        <v>2219</v>
      </c>
    </row>
    <row r="9" spans="1:17" s="93" customFormat="1" ht="18.75" customHeight="1" x14ac:dyDescent="0.25">
      <c r="A9" s="131" t="str">
        <f>VLOOKUP(E9,'LISTADO ATM'!$A$2:$C$898,3,0)</f>
        <v>SUR</v>
      </c>
      <c r="B9" s="124" t="s">
        <v>2614</v>
      </c>
      <c r="C9" s="133">
        <v>44350.400092592594</v>
      </c>
      <c r="D9" s="133" t="s">
        <v>2449</v>
      </c>
      <c r="E9" s="121">
        <v>615</v>
      </c>
      <c r="F9" s="131" t="str">
        <f>VLOOKUP(E9,VIP!$A$2:$O13721,2,0)</f>
        <v>DRBR418</v>
      </c>
      <c r="G9" s="131" t="str">
        <f>VLOOKUP(E9,'LISTADO ATM'!$A$2:$B$897,2,0)</f>
        <v xml:space="preserve">ATM Estación Sunix Cabral (Barahona) </v>
      </c>
      <c r="H9" s="131" t="str">
        <f>VLOOKUP(E9,VIP!$A$2:$O18584,7,FALSE)</f>
        <v>Si</v>
      </c>
      <c r="I9" s="131" t="str">
        <f>VLOOKUP(E9,VIP!$A$2:$O10549,8,FALSE)</f>
        <v>Si</v>
      </c>
      <c r="J9" s="131" t="str">
        <f>VLOOKUP(E9,VIP!$A$2:$O10499,8,FALSE)</f>
        <v>Si</v>
      </c>
      <c r="K9" s="131" t="str">
        <f>VLOOKUP(E9,VIP!$A$2:$O14073,6,0)</f>
        <v>NO</v>
      </c>
      <c r="L9" s="122" t="s">
        <v>2418</v>
      </c>
      <c r="M9" s="132" t="s">
        <v>2446</v>
      </c>
      <c r="N9" s="132" t="s">
        <v>2453</v>
      </c>
      <c r="O9" s="131" t="s">
        <v>2454</v>
      </c>
      <c r="P9" s="131"/>
      <c r="Q9" s="132" t="s">
        <v>2418</v>
      </c>
    </row>
    <row r="10" spans="1:17" s="93" customFormat="1" ht="18.75" customHeight="1" x14ac:dyDescent="0.25">
      <c r="A10" s="131" t="str">
        <f>VLOOKUP(E10,'LISTADO ATM'!$A$2:$C$898,3,0)</f>
        <v>SUR</v>
      </c>
      <c r="B10" s="124" t="s">
        <v>2615</v>
      </c>
      <c r="C10" s="133">
        <v>44350.362604166665</v>
      </c>
      <c r="D10" s="133" t="s">
        <v>2180</v>
      </c>
      <c r="E10" s="121">
        <v>311</v>
      </c>
      <c r="F10" s="131" t="str">
        <f>VLOOKUP(E10,VIP!$A$2:$O13722,2,0)</f>
        <v>DRBR381</v>
      </c>
      <c r="G10" s="131" t="str">
        <f>VLOOKUP(E10,'LISTADO ATM'!$A$2:$B$897,2,0)</f>
        <v>ATM Plaza Eroski</v>
      </c>
      <c r="H10" s="131" t="str">
        <f>VLOOKUP(E10,VIP!$A$2:$O18585,7,FALSE)</f>
        <v>Si</v>
      </c>
      <c r="I10" s="131" t="str">
        <f>VLOOKUP(E10,VIP!$A$2:$O10550,8,FALSE)</f>
        <v>Si</v>
      </c>
      <c r="J10" s="131" t="str">
        <f>VLOOKUP(E10,VIP!$A$2:$O10500,8,FALSE)</f>
        <v>Si</v>
      </c>
      <c r="K10" s="131" t="str">
        <f>VLOOKUP(E10,VIP!$A$2:$O14074,6,0)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32" t="s">
        <v>2245</v>
      </c>
    </row>
    <row r="11" spans="1:17" s="93" customFormat="1" ht="18.75" customHeight="1" x14ac:dyDescent="0.25">
      <c r="A11" s="131" t="str">
        <f>VLOOKUP(E11,'LISTADO ATM'!$A$2:$C$898,3,0)</f>
        <v>SUR</v>
      </c>
      <c r="B11" s="124" t="s">
        <v>2616</v>
      </c>
      <c r="C11" s="133">
        <v>44350.35800925926</v>
      </c>
      <c r="D11" s="133" t="s">
        <v>2180</v>
      </c>
      <c r="E11" s="121">
        <v>733</v>
      </c>
      <c r="F11" s="131" t="str">
        <f>VLOOKUP(E11,VIP!$A$2:$O13723,2,0)</f>
        <v>DRBR484</v>
      </c>
      <c r="G11" s="131" t="str">
        <f>VLOOKUP(E11,'LISTADO ATM'!$A$2:$B$897,2,0)</f>
        <v xml:space="preserve">ATM Zona Franca Perdenales </v>
      </c>
      <c r="H11" s="131" t="str">
        <f>VLOOKUP(E11,VIP!$A$2:$O18586,7,FALSE)</f>
        <v>Si</v>
      </c>
      <c r="I11" s="131" t="str">
        <f>VLOOKUP(E11,VIP!$A$2:$O10551,8,FALSE)</f>
        <v>Si</v>
      </c>
      <c r="J11" s="131" t="str">
        <f>VLOOKUP(E11,VIP!$A$2:$O10501,8,FALSE)</f>
        <v>Si</v>
      </c>
      <c r="K11" s="131" t="str">
        <f>VLOOKUP(E11,VIP!$A$2:$O14075,6,0)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32" t="s">
        <v>2219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4" t="s">
        <v>2617</v>
      </c>
      <c r="C12" s="133">
        <v>44350.355162037034</v>
      </c>
      <c r="D12" s="133" t="s">
        <v>2180</v>
      </c>
      <c r="E12" s="121">
        <v>300</v>
      </c>
      <c r="F12" s="131" t="str">
        <f>VLOOKUP(E12,VIP!$A$2:$O13724,2,0)</f>
        <v>DRBR300</v>
      </c>
      <c r="G12" s="131" t="str">
        <f>VLOOKUP(E12,'LISTADO ATM'!$A$2:$B$897,2,0)</f>
        <v xml:space="preserve">ATM S/M Aprezio Los Guaricanos </v>
      </c>
      <c r="H12" s="131" t="str">
        <f>VLOOKUP(E12,VIP!$A$2:$O18587,7,FALSE)</f>
        <v>Si</v>
      </c>
      <c r="I12" s="131" t="str">
        <f>VLOOKUP(E12,VIP!$A$2:$O10552,8,FALSE)</f>
        <v>Si</v>
      </c>
      <c r="J12" s="131" t="str">
        <f>VLOOKUP(E12,VIP!$A$2:$O10502,8,FALSE)</f>
        <v>Si</v>
      </c>
      <c r="K12" s="131" t="str">
        <f>VLOOKUP(E12,VIP!$A$2:$O14076,6,0)</f>
        <v>NO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32" t="s">
        <v>2219</v>
      </c>
    </row>
    <row r="13" spans="1:17" s="93" customFormat="1" ht="18.75" customHeight="1" x14ac:dyDescent="0.25">
      <c r="A13" s="131" t="str">
        <f>VLOOKUP(E13,'LISTADO ATM'!$A$2:$C$898,3,0)</f>
        <v>ESTE</v>
      </c>
      <c r="B13" s="124" t="s">
        <v>2609</v>
      </c>
      <c r="C13" s="133">
        <v>44350.209479166668</v>
      </c>
      <c r="D13" s="133" t="s">
        <v>2180</v>
      </c>
      <c r="E13" s="121">
        <v>822</v>
      </c>
      <c r="F13" s="131" t="str">
        <f>VLOOKUP(E13,VIP!$A$2:$O13717,2,0)</f>
        <v>DRBR822</v>
      </c>
      <c r="G13" s="131" t="str">
        <f>VLOOKUP(E13,'LISTADO ATM'!$A$2:$B$897,2,0)</f>
        <v xml:space="preserve">ATM INDUSPALMA </v>
      </c>
      <c r="H13" s="131" t="str">
        <f>VLOOKUP(E13,VIP!$A$2:$O18580,7,FALSE)</f>
        <v>Si</v>
      </c>
      <c r="I13" s="131" t="str">
        <f>VLOOKUP(E13,VIP!$A$2:$O10545,8,FALSE)</f>
        <v>Si</v>
      </c>
      <c r="J13" s="131" t="str">
        <f>VLOOKUP(E13,VIP!$A$2:$O10495,8,FALSE)</f>
        <v>Si</v>
      </c>
      <c r="K13" s="131" t="str">
        <f>VLOOKUP(E13,VIP!$A$2:$O14069,6,0)</f>
        <v>NO</v>
      </c>
      <c r="L13" s="122" t="s">
        <v>2245</v>
      </c>
      <c r="M13" s="132" t="s">
        <v>2446</v>
      </c>
      <c r="N13" s="132" t="s">
        <v>2453</v>
      </c>
      <c r="O13" s="131" t="s">
        <v>2455</v>
      </c>
      <c r="P13" s="131"/>
      <c r="Q13" s="140" t="s">
        <v>2245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2606</v>
      </c>
      <c r="C14" s="133">
        <v>44350.081782407404</v>
      </c>
      <c r="D14" s="133" t="s">
        <v>2180</v>
      </c>
      <c r="E14" s="121">
        <v>688</v>
      </c>
      <c r="F14" s="131" t="str">
        <f>VLOOKUP(E14,VIP!$A$2:$O13715,2,0)</f>
        <v>DRBR688</v>
      </c>
      <c r="G14" s="131" t="str">
        <f>VLOOKUP(E14,'LISTADO ATM'!$A$2:$B$897,2,0)</f>
        <v>ATM Innova Centro Ave. Kennedy</v>
      </c>
      <c r="H14" s="131" t="str">
        <f>VLOOKUP(E14,VIP!$A$2:$O18578,7,FALSE)</f>
        <v>Si</v>
      </c>
      <c r="I14" s="131" t="str">
        <f>VLOOKUP(E14,VIP!$A$2:$O10543,8,FALSE)</f>
        <v>Si</v>
      </c>
      <c r="J14" s="131" t="str">
        <f>VLOOKUP(E14,VIP!$A$2:$O10493,8,FALSE)</f>
        <v>Si</v>
      </c>
      <c r="K14" s="131" t="str">
        <f>VLOOKUP(E14,VIP!$A$2:$O14067,6,0)</f>
        <v>NO</v>
      </c>
      <c r="L14" s="122" t="s">
        <v>2570</v>
      </c>
      <c r="M14" s="132" t="s">
        <v>2446</v>
      </c>
      <c r="N14" s="132" t="s">
        <v>2453</v>
      </c>
      <c r="O14" s="131" t="s">
        <v>2455</v>
      </c>
      <c r="P14" s="131"/>
      <c r="Q14" s="140" t="s">
        <v>2570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 t="s">
        <v>2607</v>
      </c>
      <c r="C15" s="133">
        <v>44350.06894675926</v>
      </c>
      <c r="D15" s="133" t="s">
        <v>2180</v>
      </c>
      <c r="E15" s="121">
        <v>841</v>
      </c>
      <c r="F15" s="131" t="str">
        <f>VLOOKUP(E15,VIP!$A$2:$O13714,2,0)</f>
        <v>DRBR841</v>
      </c>
      <c r="G15" s="131" t="str">
        <f>VLOOKUP(E15,'LISTADO ATM'!$A$2:$B$897,2,0)</f>
        <v xml:space="preserve">ATM CEA </v>
      </c>
      <c r="H15" s="131" t="str">
        <f>VLOOKUP(E15,VIP!$A$2:$O18577,7,FALSE)</f>
        <v>Si</v>
      </c>
      <c r="I15" s="131" t="str">
        <f>VLOOKUP(E15,VIP!$A$2:$O10542,8,FALSE)</f>
        <v>No</v>
      </c>
      <c r="J15" s="131" t="str">
        <f>VLOOKUP(E15,VIP!$A$2:$O10492,8,FALSE)</f>
        <v>No</v>
      </c>
      <c r="K15" s="131" t="str">
        <f>VLOOKUP(E15,VIP!$A$2:$O14066,6,0)</f>
        <v>NO</v>
      </c>
      <c r="L15" s="122" t="s">
        <v>2556</v>
      </c>
      <c r="M15" s="132" t="s">
        <v>2446</v>
      </c>
      <c r="N15" s="132" t="s">
        <v>2453</v>
      </c>
      <c r="O15" s="131" t="s">
        <v>2455</v>
      </c>
      <c r="P15" s="131"/>
      <c r="Q15" s="140" t="s">
        <v>2556</v>
      </c>
    </row>
    <row r="16" spans="1:17" s="93" customFormat="1" ht="18.75" customHeight="1" x14ac:dyDescent="0.25">
      <c r="A16" s="131" t="str">
        <f>VLOOKUP(E16,'LISTADO ATM'!$A$2:$C$898,3,0)</f>
        <v>NORTE</v>
      </c>
      <c r="B16" s="124" t="s">
        <v>2608</v>
      </c>
      <c r="C16" s="133">
        <v>44350.063680555555</v>
      </c>
      <c r="D16" s="133" t="s">
        <v>2181</v>
      </c>
      <c r="E16" s="121">
        <v>771</v>
      </c>
      <c r="F16" s="131" t="str">
        <f>VLOOKUP(E16,VIP!$A$2:$O13713,2,0)</f>
        <v>DRBR771</v>
      </c>
      <c r="G16" s="131" t="str">
        <f>VLOOKUP(E16,'LISTADO ATM'!$A$2:$B$897,2,0)</f>
        <v xml:space="preserve">ATM UASD Mao </v>
      </c>
      <c r="H16" s="131" t="str">
        <f>VLOOKUP(E16,VIP!$A$2:$O18576,7,FALSE)</f>
        <v>Si</v>
      </c>
      <c r="I16" s="131" t="str">
        <f>VLOOKUP(E16,VIP!$A$2:$O10541,8,FALSE)</f>
        <v>Si</v>
      </c>
      <c r="J16" s="131" t="str">
        <f>VLOOKUP(E16,VIP!$A$2:$O10491,8,FALSE)</f>
        <v>Si</v>
      </c>
      <c r="K16" s="131" t="str">
        <f>VLOOKUP(E16,VIP!$A$2:$O14065,6,0)</f>
        <v>NO</v>
      </c>
      <c r="L16" s="122" t="s">
        <v>2219</v>
      </c>
      <c r="M16" s="132" t="s">
        <v>2446</v>
      </c>
      <c r="N16" s="132" t="s">
        <v>2453</v>
      </c>
      <c r="O16" s="131" t="s">
        <v>2550</v>
      </c>
      <c r="P16" s="131"/>
      <c r="Q16" s="140" t="s">
        <v>2219</v>
      </c>
    </row>
    <row r="17" spans="1:17" s="93" customFormat="1" ht="18.75" customHeight="1" x14ac:dyDescent="0.25">
      <c r="A17" s="131" t="str">
        <f>VLOOKUP(E17,'LISTADO ATM'!$A$2:$C$898,3,0)</f>
        <v>ESTE</v>
      </c>
      <c r="B17" s="124" t="s">
        <v>2602</v>
      </c>
      <c r="C17" s="133">
        <v>44349.9294212963</v>
      </c>
      <c r="D17" s="133" t="s">
        <v>2449</v>
      </c>
      <c r="E17" s="121">
        <v>104</v>
      </c>
      <c r="F17" s="131" t="str">
        <f>VLOOKUP(E17,VIP!$A$2:$O13708,2,0)</f>
        <v>DRBR104</v>
      </c>
      <c r="G17" s="131" t="str">
        <f>VLOOKUP(E17,'LISTADO ATM'!$A$2:$B$897,2,0)</f>
        <v xml:space="preserve">ATM Jumbo Higuey </v>
      </c>
      <c r="H17" s="131" t="str">
        <f>VLOOKUP(E17,VIP!$A$2:$O18571,7,FALSE)</f>
        <v>Si</v>
      </c>
      <c r="I17" s="131" t="str">
        <f>VLOOKUP(E17,VIP!$A$2:$O10536,8,FALSE)</f>
        <v>Si</v>
      </c>
      <c r="J17" s="131" t="str">
        <f>VLOOKUP(E17,VIP!$A$2:$O10486,8,FALSE)</f>
        <v>Si</v>
      </c>
      <c r="K17" s="131" t="str">
        <f>VLOOKUP(E17,VIP!$A$2:$O14060,6,0)</f>
        <v>NO</v>
      </c>
      <c r="L17" s="122" t="s">
        <v>2548</v>
      </c>
      <c r="M17" s="132" t="s">
        <v>2446</v>
      </c>
      <c r="N17" s="132" t="s">
        <v>2453</v>
      </c>
      <c r="O17" s="131" t="s">
        <v>2454</v>
      </c>
      <c r="P17" s="131"/>
      <c r="Q17" s="140" t="s">
        <v>2548</v>
      </c>
    </row>
    <row r="18" spans="1:17" s="93" customFormat="1" ht="18.75" customHeight="1" x14ac:dyDescent="0.25">
      <c r="A18" s="131" t="str">
        <f>VLOOKUP(E18,'LISTADO ATM'!$A$2:$C$898,3,0)</f>
        <v>NORTE</v>
      </c>
      <c r="B18" s="124" t="s">
        <v>2603</v>
      </c>
      <c r="C18" s="133">
        <v>44349.926793981482</v>
      </c>
      <c r="D18" s="133" t="s">
        <v>2555</v>
      </c>
      <c r="E18" s="121">
        <v>388</v>
      </c>
      <c r="F18" s="131" t="str">
        <f>VLOOKUP(E18,VIP!$A$2:$O13707,2,0)</f>
        <v>DRBR388</v>
      </c>
      <c r="G18" s="131" t="str">
        <f>VLOOKUP(E18,'LISTADO ATM'!$A$2:$B$897,2,0)</f>
        <v xml:space="preserve">ATM Multicentro La Sirena Puerto Plata </v>
      </c>
      <c r="H18" s="131" t="str">
        <f>VLOOKUP(E18,VIP!$A$2:$O18570,7,FALSE)</f>
        <v>Si</v>
      </c>
      <c r="I18" s="131" t="str">
        <f>VLOOKUP(E18,VIP!$A$2:$O10535,8,FALSE)</f>
        <v>Si</v>
      </c>
      <c r="J18" s="131" t="str">
        <f>VLOOKUP(E18,VIP!$A$2:$O10485,8,FALSE)</f>
        <v>Si</v>
      </c>
      <c r="K18" s="131" t="str">
        <f>VLOOKUP(E18,VIP!$A$2:$O14059,6,0)</f>
        <v>NO</v>
      </c>
      <c r="L18" s="122" t="s">
        <v>2548</v>
      </c>
      <c r="M18" s="132" t="s">
        <v>2446</v>
      </c>
      <c r="N18" s="132" t="s">
        <v>2453</v>
      </c>
      <c r="O18" s="131" t="s">
        <v>2554</v>
      </c>
      <c r="P18" s="131"/>
      <c r="Q18" s="140" t="s">
        <v>2548</v>
      </c>
    </row>
    <row r="19" spans="1:17" s="93" customFormat="1" ht="18.75" customHeight="1" x14ac:dyDescent="0.25">
      <c r="A19" s="131" t="str">
        <f>VLOOKUP(E19,'LISTADO ATM'!$A$2:$C$898,3,0)</f>
        <v>DISTRITO NACIONAL</v>
      </c>
      <c r="B19" s="124" t="s">
        <v>2604</v>
      </c>
      <c r="C19" s="133">
        <v>44349.924745370372</v>
      </c>
      <c r="D19" s="133" t="s">
        <v>2449</v>
      </c>
      <c r="E19" s="121">
        <v>593</v>
      </c>
      <c r="F19" s="131" t="str">
        <f>VLOOKUP(E19,VIP!$A$2:$O13706,2,0)</f>
        <v>DRBR242</v>
      </c>
      <c r="G19" s="131" t="str">
        <f>VLOOKUP(E19,'LISTADO ATM'!$A$2:$B$897,2,0)</f>
        <v xml:space="preserve">ATM Ministerio Fuerzas Armadas II </v>
      </c>
      <c r="H19" s="131" t="str">
        <f>VLOOKUP(E19,VIP!$A$2:$O18569,7,FALSE)</f>
        <v>Si</v>
      </c>
      <c r="I19" s="131" t="str">
        <f>VLOOKUP(E19,VIP!$A$2:$O10534,8,FALSE)</f>
        <v>Si</v>
      </c>
      <c r="J19" s="131" t="str">
        <f>VLOOKUP(E19,VIP!$A$2:$O10484,8,FALSE)</f>
        <v>Si</v>
      </c>
      <c r="K19" s="131" t="str">
        <f>VLOOKUP(E19,VIP!$A$2:$O14058,6,0)</f>
        <v>NO</v>
      </c>
      <c r="L19" s="122" t="s">
        <v>2418</v>
      </c>
      <c r="M19" s="132" t="s">
        <v>2446</v>
      </c>
      <c r="N19" s="132" t="s">
        <v>2453</v>
      </c>
      <c r="O19" s="131" t="s">
        <v>2454</v>
      </c>
      <c r="P19" s="131"/>
      <c r="Q19" s="140" t="s">
        <v>2418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 t="s">
        <v>2597</v>
      </c>
      <c r="C20" s="133">
        <v>44349.898981481485</v>
      </c>
      <c r="D20" s="133" t="s">
        <v>2180</v>
      </c>
      <c r="E20" s="121">
        <v>953</v>
      </c>
      <c r="F20" s="131" t="str">
        <f>VLOOKUP(E20,VIP!$A$2:$O13705,2,0)</f>
        <v>DRBR01I</v>
      </c>
      <c r="G20" s="131" t="str">
        <f>VLOOKUP(E20,'LISTADO ATM'!$A$2:$B$897,2,0)</f>
        <v xml:space="preserve">ATM Estafeta Dirección General de Pasaportes/Migración </v>
      </c>
      <c r="H20" s="131" t="str">
        <f>VLOOKUP(E20,VIP!$A$2:$O18568,7,FALSE)</f>
        <v>Si</v>
      </c>
      <c r="I20" s="131" t="str">
        <f>VLOOKUP(E20,VIP!$A$2:$O10533,8,FALSE)</f>
        <v>Si</v>
      </c>
      <c r="J20" s="131" t="str">
        <f>VLOOKUP(E20,VIP!$A$2:$O10483,8,FALSE)</f>
        <v>Si</v>
      </c>
      <c r="K20" s="131" t="str">
        <f>VLOOKUP(E20,VIP!$A$2:$O14057,6,0)</f>
        <v>No</v>
      </c>
      <c r="L20" s="122" t="s">
        <v>2570</v>
      </c>
      <c r="M20" s="132" t="s">
        <v>2446</v>
      </c>
      <c r="N20" s="132" t="s">
        <v>2453</v>
      </c>
      <c r="O20" s="131" t="s">
        <v>2455</v>
      </c>
      <c r="P20" s="131"/>
      <c r="Q20" s="140" t="s">
        <v>2570</v>
      </c>
    </row>
    <row r="21" spans="1:17" s="93" customFormat="1" ht="18.75" customHeight="1" x14ac:dyDescent="0.25">
      <c r="A21" s="131" t="str">
        <f>VLOOKUP(E21,'LISTADO ATM'!$A$2:$C$898,3,0)</f>
        <v>SUR</v>
      </c>
      <c r="B21" s="124" t="s">
        <v>2598</v>
      </c>
      <c r="C21" s="133">
        <v>44349.874594907407</v>
      </c>
      <c r="D21" s="133" t="s">
        <v>2470</v>
      </c>
      <c r="E21" s="121">
        <v>825</v>
      </c>
      <c r="F21" s="131" t="str">
        <f>VLOOKUP(E21,VIP!$A$2:$O13704,2,0)</f>
        <v>DRBR825</v>
      </c>
      <c r="G21" s="131" t="str">
        <f>VLOOKUP(E21,'LISTADO ATM'!$A$2:$B$897,2,0)</f>
        <v xml:space="preserve">ATM Estacion Eco Cibeles (Las Matas de Farfán) </v>
      </c>
      <c r="H21" s="131" t="str">
        <f>VLOOKUP(E21,VIP!$A$2:$O18567,7,FALSE)</f>
        <v>Si</v>
      </c>
      <c r="I21" s="131" t="str">
        <f>VLOOKUP(E21,VIP!$A$2:$O10532,8,FALSE)</f>
        <v>Si</v>
      </c>
      <c r="J21" s="131" t="str">
        <f>VLOOKUP(E21,VIP!$A$2:$O10482,8,FALSE)</f>
        <v>Si</v>
      </c>
      <c r="K21" s="131" t="str">
        <f>VLOOKUP(E21,VIP!$A$2:$O14056,6,0)</f>
        <v>NO</v>
      </c>
      <c r="L21" s="122" t="s">
        <v>2549</v>
      </c>
      <c r="M21" s="132" t="s">
        <v>2446</v>
      </c>
      <c r="N21" s="132" t="s">
        <v>2453</v>
      </c>
      <c r="O21" s="131" t="s">
        <v>2553</v>
      </c>
      <c r="P21" s="131"/>
      <c r="Q21" s="140" t="s">
        <v>2442</v>
      </c>
    </row>
    <row r="22" spans="1:17" s="93" customFormat="1" ht="18.75" customHeight="1" x14ac:dyDescent="0.25">
      <c r="A22" s="131" t="str">
        <f>VLOOKUP(E22,'LISTADO ATM'!$A$2:$C$898,3,0)</f>
        <v>SUR</v>
      </c>
      <c r="B22" s="124" t="s">
        <v>2599</v>
      </c>
      <c r="C22" s="133">
        <v>44349.868113425924</v>
      </c>
      <c r="D22" s="133" t="s">
        <v>2180</v>
      </c>
      <c r="E22" s="121">
        <v>455</v>
      </c>
      <c r="F22" s="131" t="str">
        <f>VLOOKUP(E22,VIP!$A$2:$O13702,2,0)</f>
        <v>DRBR455</v>
      </c>
      <c r="G22" s="131" t="str">
        <f>VLOOKUP(E22,'LISTADO ATM'!$A$2:$B$897,2,0)</f>
        <v xml:space="preserve">ATM Oficina Baní II </v>
      </c>
      <c r="H22" s="131" t="str">
        <f>VLOOKUP(E22,VIP!$A$2:$O18565,7,FALSE)</f>
        <v>Si</v>
      </c>
      <c r="I22" s="131" t="str">
        <f>VLOOKUP(E22,VIP!$A$2:$O10530,8,FALSE)</f>
        <v>Si</v>
      </c>
      <c r="J22" s="131" t="str">
        <f>VLOOKUP(E22,VIP!$A$2:$O10480,8,FALSE)</f>
        <v>Si</v>
      </c>
      <c r="K22" s="131" t="str">
        <f>VLOOKUP(E22,VIP!$A$2:$O14054,6,0)</f>
        <v>NO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1"/>
      <c r="Q22" s="140" t="s">
        <v>2219</v>
      </c>
    </row>
    <row r="23" spans="1:17" s="93" customFormat="1" ht="18.75" customHeight="1" x14ac:dyDescent="0.25">
      <c r="A23" s="131" t="str">
        <f>VLOOKUP(E23,'LISTADO ATM'!$A$2:$C$898,3,0)</f>
        <v>ESTE</v>
      </c>
      <c r="B23" s="124" t="s">
        <v>2600</v>
      </c>
      <c r="C23" s="133">
        <v>44349.865949074076</v>
      </c>
      <c r="D23" s="133" t="s">
        <v>2449</v>
      </c>
      <c r="E23" s="121">
        <v>912</v>
      </c>
      <c r="F23" s="131" t="str">
        <f>VLOOKUP(E23,VIP!$A$2:$O13701,2,0)</f>
        <v>DRBR973</v>
      </c>
      <c r="G23" s="131" t="str">
        <f>VLOOKUP(E23,'LISTADO ATM'!$A$2:$B$897,2,0)</f>
        <v xml:space="preserve">ATM Oficina San Pedro II </v>
      </c>
      <c r="H23" s="131" t="str">
        <f>VLOOKUP(E23,VIP!$A$2:$O18564,7,FALSE)</f>
        <v>Si</v>
      </c>
      <c r="I23" s="131" t="str">
        <f>VLOOKUP(E23,VIP!$A$2:$O10529,8,FALSE)</f>
        <v>Si</v>
      </c>
      <c r="J23" s="131" t="str">
        <f>VLOOKUP(E23,VIP!$A$2:$O10479,8,FALSE)</f>
        <v>Si</v>
      </c>
      <c r="K23" s="131" t="str">
        <f>VLOOKUP(E23,VIP!$A$2:$O14053,6,0)</f>
        <v>SI</v>
      </c>
      <c r="L23" s="122" t="s">
        <v>2418</v>
      </c>
      <c r="M23" s="132" t="s">
        <v>2446</v>
      </c>
      <c r="N23" s="132" t="s">
        <v>2453</v>
      </c>
      <c r="O23" s="131" t="s">
        <v>2454</v>
      </c>
      <c r="P23" s="131"/>
      <c r="Q23" s="140" t="s">
        <v>2418</v>
      </c>
    </row>
    <row r="24" spans="1:17" s="93" customFormat="1" ht="18.75" customHeight="1" x14ac:dyDescent="0.25">
      <c r="A24" s="131" t="str">
        <f>VLOOKUP(E24,'LISTADO ATM'!$A$2:$C$898,3,0)</f>
        <v>SUR</v>
      </c>
      <c r="B24" s="124" t="s">
        <v>2601</v>
      </c>
      <c r="C24" s="133">
        <v>44349.842523148145</v>
      </c>
      <c r="D24" s="133" t="s">
        <v>2180</v>
      </c>
      <c r="E24" s="121">
        <v>619</v>
      </c>
      <c r="F24" s="131" t="str">
        <f>VLOOKUP(E24,VIP!$A$2:$O13700,2,0)</f>
        <v>DRBR619</v>
      </c>
      <c r="G24" s="131" t="str">
        <f>VLOOKUP(E24,'LISTADO ATM'!$A$2:$B$897,2,0)</f>
        <v xml:space="preserve">ATM Academia P.N. Hatillo (San Cristóbal) </v>
      </c>
      <c r="H24" s="131" t="str">
        <f>VLOOKUP(E24,VIP!$A$2:$O18563,7,FALSE)</f>
        <v>Si</v>
      </c>
      <c r="I24" s="131" t="str">
        <f>VLOOKUP(E24,VIP!$A$2:$O10528,8,FALSE)</f>
        <v>Si</v>
      </c>
      <c r="J24" s="131" t="str">
        <f>VLOOKUP(E24,VIP!$A$2:$O10478,8,FALSE)</f>
        <v>Si</v>
      </c>
      <c r="K24" s="131" t="str">
        <f>VLOOKUP(E24,VIP!$A$2:$O14052,6,0)</f>
        <v>NO</v>
      </c>
      <c r="L24" s="122" t="s">
        <v>2245</v>
      </c>
      <c r="M24" s="132" t="s">
        <v>2446</v>
      </c>
      <c r="N24" s="132" t="s">
        <v>2453</v>
      </c>
      <c r="O24" s="131" t="s">
        <v>2455</v>
      </c>
      <c r="P24" s="131"/>
      <c r="Q24" s="140" t="s">
        <v>2245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2587</v>
      </c>
      <c r="C25" s="133">
        <v>44349.742060185185</v>
      </c>
      <c r="D25" s="133" t="s">
        <v>2180</v>
      </c>
      <c r="E25" s="121">
        <v>883</v>
      </c>
      <c r="F25" s="131" t="str">
        <f>VLOOKUP(E25,VIP!$A$2:$O13698,2,0)</f>
        <v>DRBR883</v>
      </c>
      <c r="G25" s="131" t="str">
        <f>VLOOKUP(E25,'LISTADO ATM'!$A$2:$B$897,2,0)</f>
        <v xml:space="preserve">ATM Oficina Filadelfia Plaza </v>
      </c>
      <c r="H25" s="131" t="str">
        <f>VLOOKUP(E25,VIP!$A$2:$O18561,7,FALSE)</f>
        <v>Si</v>
      </c>
      <c r="I25" s="131" t="str">
        <f>VLOOKUP(E25,VIP!$A$2:$O10526,8,FALSE)</f>
        <v>Si</v>
      </c>
      <c r="J25" s="131" t="str">
        <f>VLOOKUP(E25,VIP!$A$2:$O10476,8,FALSE)</f>
        <v>Si</v>
      </c>
      <c r="K25" s="131" t="str">
        <f>VLOOKUP(E25,VIP!$A$2:$O14050,6,0)</f>
        <v>NO</v>
      </c>
      <c r="L25" s="122" t="s">
        <v>2466</v>
      </c>
      <c r="M25" s="132" t="s">
        <v>2446</v>
      </c>
      <c r="N25" s="132" t="s">
        <v>2453</v>
      </c>
      <c r="O25" s="131" t="s">
        <v>2455</v>
      </c>
      <c r="P25" s="131"/>
      <c r="Q25" s="140" t="s">
        <v>2466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2588</v>
      </c>
      <c r="C26" s="133">
        <v>44349.738680555558</v>
      </c>
      <c r="D26" s="133" t="s">
        <v>2180</v>
      </c>
      <c r="E26" s="121">
        <v>20</v>
      </c>
      <c r="F26" s="131" t="str">
        <f>VLOOKUP(E26,VIP!$A$2:$O13696,2,0)</f>
        <v>DRBR049</v>
      </c>
      <c r="G26" s="131" t="str">
        <f>VLOOKUP(E26,'LISTADO ATM'!$A$2:$B$897,2,0)</f>
        <v>ATM S/M Aprezio Las Palmas</v>
      </c>
      <c r="H26" s="131" t="str">
        <f>VLOOKUP(E26,VIP!$A$2:$O18559,7,FALSE)</f>
        <v>Si</v>
      </c>
      <c r="I26" s="131" t="str">
        <f>VLOOKUP(E26,VIP!$A$2:$O10524,8,FALSE)</f>
        <v>Si</v>
      </c>
      <c r="J26" s="131" t="str">
        <f>VLOOKUP(E26,VIP!$A$2:$O10474,8,FALSE)</f>
        <v>Si</v>
      </c>
      <c r="K26" s="131" t="str">
        <f>VLOOKUP(E26,VIP!$A$2:$O14048,6,0)</f>
        <v>NO</v>
      </c>
      <c r="L26" s="122" t="s">
        <v>2466</v>
      </c>
      <c r="M26" s="132" t="s">
        <v>2446</v>
      </c>
      <c r="N26" s="132" t="s">
        <v>2453</v>
      </c>
      <c r="O26" s="131" t="s">
        <v>2455</v>
      </c>
      <c r="P26" s="131"/>
      <c r="Q26" s="140" t="s">
        <v>2466</v>
      </c>
    </row>
    <row r="27" spans="1:17" s="93" customFormat="1" ht="18.75" customHeight="1" x14ac:dyDescent="0.25">
      <c r="A27" s="131" t="str">
        <f>VLOOKUP(E27,'LISTADO ATM'!$A$2:$C$898,3,0)</f>
        <v>ESTE</v>
      </c>
      <c r="B27" s="124" t="s">
        <v>2589</v>
      </c>
      <c r="C27" s="133">
        <v>44349.721932870372</v>
      </c>
      <c r="D27" s="133" t="s">
        <v>2180</v>
      </c>
      <c r="E27" s="121">
        <v>121</v>
      </c>
      <c r="F27" s="131" t="str">
        <f>VLOOKUP(E27,VIP!$A$2:$O13693,2,0)</f>
        <v>DRBR121</v>
      </c>
      <c r="G27" s="131" t="str">
        <f>VLOOKUP(E27,'LISTADO ATM'!$A$2:$B$897,2,0)</f>
        <v xml:space="preserve">ATM Oficina Bayaguana </v>
      </c>
      <c r="H27" s="131" t="str">
        <f>VLOOKUP(E27,VIP!$A$2:$O18556,7,FALSE)</f>
        <v>Si</v>
      </c>
      <c r="I27" s="131" t="str">
        <f>VLOOKUP(E27,VIP!$A$2:$O10521,8,FALSE)</f>
        <v>Si</v>
      </c>
      <c r="J27" s="131" t="str">
        <f>VLOOKUP(E27,VIP!$A$2:$O10471,8,FALSE)</f>
        <v>Si</v>
      </c>
      <c r="K27" s="131" t="str">
        <f>VLOOKUP(E27,VIP!$A$2:$O14045,6,0)</f>
        <v>SI</v>
      </c>
      <c r="L27" s="122" t="s">
        <v>2466</v>
      </c>
      <c r="M27" s="132" t="s">
        <v>2446</v>
      </c>
      <c r="N27" s="132" t="s">
        <v>2569</v>
      </c>
      <c r="O27" s="131" t="s">
        <v>2455</v>
      </c>
      <c r="P27" s="131"/>
      <c r="Q27" s="140" t="s">
        <v>2466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2590</v>
      </c>
      <c r="C28" s="133">
        <v>44349.699548611112</v>
      </c>
      <c r="D28" s="133" t="s">
        <v>2180</v>
      </c>
      <c r="E28" s="121">
        <v>810</v>
      </c>
      <c r="F28" s="131" t="str">
        <f>VLOOKUP(E28,VIP!$A$2:$O13692,2,0)</f>
        <v>DRBR810</v>
      </c>
      <c r="G28" s="131" t="str">
        <f>VLOOKUP(E28,'LISTADO ATM'!$A$2:$B$897,2,0)</f>
        <v xml:space="preserve">ATM UNP Multicentro La Sirena José Contreras </v>
      </c>
      <c r="H28" s="131" t="str">
        <f>VLOOKUP(E28,VIP!$A$2:$O18555,7,FALSE)</f>
        <v>Si</v>
      </c>
      <c r="I28" s="131" t="str">
        <f>VLOOKUP(E28,VIP!$A$2:$O10520,8,FALSE)</f>
        <v>Si</v>
      </c>
      <c r="J28" s="131" t="str">
        <f>VLOOKUP(E28,VIP!$A$2:$O10470,8,FALSE)</f>
        <v>Si</v>
      </c>
      <c r="K28" s="131" t="str">
        <f>VLOOKUP(E28,VIP!$A$2:$O14044,6,0)</f>
        <v>NO</v>
      </c>
      <c r="L28" s="122" t="s">
        <v>2219</v>
      </c>
      <c r="M28" s="132" t="s">
        <v>2446</v>
      </c>
      <c r="N28" s="132" t="s">
        <v>2569</v>
      </c>
      <c r="O28" s="131" t="s">
        <v>2455</v>
      </c>
      <c r="P28" s="131"/>
      <c r="Q28" s="140" t="s">
        <v>2219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4" t="s">
        <v>2591</v>
      </c>
      <c r="C29" s="133">
        <v>44349.695763888885</v>
      </c>
      <c r="D29" s="133" t="s">
        <v>2470</v>
      </c>
      <c r="E29" s="121">
        <v>160</v>
      </c>
      <c r="F29" s="131" t="str">
        <f>VLOOKUP(E29,VIP!$A$2:$O13691,2,0)</f>
        <v>DRBR160</v>
      </c>
      <c r="G29" s="131" t="str">
        <f>VLOOKUP(E29,'LISTADO ATM'!$A$2:$B$897,2,0)</f>
        <v xml:space="preserve">ATM Oficina Herrera </v>
      </c>
      <c r="H29" s="131" t="str">
        <f>VLOOKUP(E29,VIP!$A$2:$O18554,7,FALSE)</f>
        <v>Si</v>
      </c>
      <c r="I29" s="131" t="str">
        <f>VLOOKUP(E29,VIP!$A$2:$O10519,8,FALSE)</f>
        <v>Si</v>
      </c>
      <c r="J29" s="131" t="str">
        <f>VLOOKUP(E29,VIP!$A$2:$O10469,8,FALSE)</f>
        <v>Si</v>
      </c>
      <c r="K29" s="131" t="str">
        <f>VLOOKUP(E29,VIP!$A$2:$O14043,6,0)</f>
        <v>NO</v>
      </c>
      <c r="L29" s="122" t="s">
        <v>2548</v>
      </c>
      <c r="M29" s="132" t="s">
        <v>2446</v>
      </c>
      <c r="N29" s="132" t="s">
        <v>2453</v>
      </c>
      <c r="O29" s="131" t="s">
        <v>2471</v>
      </c>
      <c r="P29" s="131"/>
      <c r="Q29" s="140" t="s">
        <v>2548</v>
      </c>
    </row>
    <row r="30" spans="1:17" s="93" customFormat="1" ht="18.75" customHeight="1" x14ac:dyDescent="0.25">
      <c r="A30" s="131" t="str">
        <f>VLOOKUP(E30,'LISTADO ATM'!$A$2:$C$898,3,0)</f>
        <v>ESTE</v>
      </c>
      <c r="B30" s="124" t="s">
        <v>2592</v>
      </c>
      <c r="C30" s="133">
        <v>44349.694988425923</v>
      </c>
      <c r="D30" s="133" t="s">
        <v>2449</v>
      </c>
      <c r="E30" s="121">
        <v>480</v>
      </c>
      <c r="F30" s="131" t="str">
        <f>VLOOKUP(E30,VIP!$A$2:$O13690,2,0)</f>
        <v>DRBR480</v>
      </c>
      <c r="G30" s="131" t="str">
        <f>VLOOKUP(E30,'LISTADO ATM'!$A$2:$B$897,2,0)</f>
        <v>ATM UNP Farmaconal Higuey</v>
      </c>
      <c r="H30" s="131" t="str">
        <f>VLOOKUP(E30,VIP!$A$2:$O18553,7,FALSE)</f>
        <v>N/A</v>
      </c>
      <c r="I30" s="131" t="str">
        <f>VLOOKUP(E30,VIP!$A$2:$O10518,8,FALSE)</f>
        <v>N/A</v>
      </c>
      <c r="J30" s="131" t="str">
        <f>VLOOKUP(E30,VIP!$A$2:$O10468,8,FALSE)</f>
        <v>N/A</v>
      </c>
      <c r="K30" s="131" t="str">
        <f>VLOOKUP(E30,VIP!$A$2:$O14042,6,0)</f>
        <v>N/A</v>
      </c>
      <c r="L30" s="122" t="s">
        <v>2442</v>
      </c>
      <c r="M30" s="132" t="s">
        <v>2446</v>
      </c>
      <c r="N30" s="132" t="s">
        <v>2453</v>
      </c>
      <c r="O30" s="131" t="s">
        <v>2454</v>
      </c>
      <c r="P30" s="131"/>
      <c r="Q30" s="140" t="s">
        <v>2442</v>
      </c>
    </row>
    <row r="31" spans="1:17" s="93" customFormat="1" ht="18.75" customHeight="1" x14ac:dyDescent="0.25">
      <c r="A31" s="131" t="str">
        <f>VLOOKUP(E31,'LISTADO ATM'!$A$2:$C$898,3,0)</f>
        <v>SUR</v>
      </c>
      <c r="B31" s="124" t="s">
        <v>2593</v>
      </c>
      <c r="C31" s="133">
        <v>44349.691944444443</v>
      </c>
      <c r="D31" s="133" t="s">
        <v>2180</v>
      </c>
      <c r="E31" s="121">
        <v>5</v>
      </c>
      <c r="F31" s="131" t="str">
        <f>VLOOKUP(E31,VIP!$A$2:$O13689,2,0)</f>
        <v>DRBR005</v>
      </c>
      <c r="G31" s="131" t="str">
        <f>VLOOKUP(E31,'LISTADO ATM'!$A$2:$B$897,2,0)</f>
        <v>ATM Oficina Autoservicio Villa Ofelia (San Juan)</v>
      </c>
      <c r="H31" s="131" t="str">
        <f>VLOOKUP(E31,VIP!$A$2:$O18552,7,FALSE)</f>
        <v>Si</v>
      </c>
      <c r="I31" s="131" t="str">
        <f>VLOOKUP(E31,VIP!$A$2:$O10517,8,FALSE)</f>
        <v>Si</v>
      </c>
      <c r="J31" s="131" t="str">
        <f>VLOOKUP(E31,VIP!$A$2:$O10467,8,FALSE)</f>
        <v>Si</v>
      </c>
      <c r="K31" s="131" t="str">
        <f>VLOOKUP(E31,VIP!$A$2:$O14041,6,0)</f>
        <v>NO</v>
      </c>
      <c r="L31" s="122" t="s">
        <v>2219</v>
      </c>
      <c r="M31" s="132" t="s">
        <v>2446</v>
      </c>
      <c r="N31" s="132" t="s">
        <v>2569</v>
      </c>
      <c r="O31" s="131" t="s">
        <v>2455</v>
      </c>
      <c r="P31" s="131"/>
      <c r="Q31" s="140" t="s">
        <v>2219</v>
      </c>
    </row>
    <row r="32" spans="1:17" s="93" customFormat="1" ht="18.75" customHeight="1" x14ac:dyDescent="0.25">
      <c r="A32" s="131" t="str">
        <f>VLOOKUP(E32,'LISTADO ATM'!$A$2:$C$898,3,0)</f>
        <v>DISTRITO NACIONAL</v>
      </c>
      <c r="B32" s="124" t="s">
        <v>2594</v>
      </c>
      <c r="C32" s="133">
        <v>44349.690023148149</v>
      </c>
      <c r="D32" s="133" t="s">
        <v>2180</v>
      </c>
      <c r="E32" s="121">
        <v>919</v>
      </c>
      <c r="F32" s="131" t="str">
        <f>VLOOKUP(E32,VIP!$A$2:$O13688,2,0)</f>
        <v>DRBR16F</v>
      </c>
      <c r="G32" s="131" t="str">
        <f>VLOOKUP(E32,'LISTADO ATM'!$A$2:$B$897,2,0)</f>
        <v xml:space="preserve">ATM S/M La Cadena Sarasota </v>
      </c>
      <c r="H32" s="131" t="str">
        <f>VLOOKUP(E32,VIP!$A$2:$O18551,7,FALSE)</f>
        <v>Si</v>
      </c>
      <c r="I32" s="131" t="str">
        <f>VLOOKUP(E32,VIP!$A$2:$O10516,8,FALSE)</f>
        <v>Si</v>
      </c>
      <c r="J32" s="131" t="str">
        <f>VLOOKUP(E32,VIP!$A$2:$O10466,8,FALSE)</f>
        <v>Si</v>
      </c>
      <c r="K32" s="131" t="str">
        <f>VLOOKUP(E32,VIP!$A$2:$O14040,6,0)</f>
        <v>SI</v>
      </c>
      <c r="L32" s="122" t="s">
        <v>2219</v>
      </c>
      <c r="M32" s="132" t="s">
        <v>2446</v>
      </c>
      <c r="N32" s="132" t="s">
        <v>2569</v>
      </c>
      <c r="O32" s="131" t="s">
        <v>2455</v>
      </c>
      <c r="P32" s="131"/>
      <c r="Q32" s="140" t="s">
        <v>2219</v>
      </c>
    </row>
    <row r="33" spans="1:17" s="93" customFormat="1" ht="18.75" customHeight="1" x14ac:dyDescent="0.25">
      <c r="A33" s="131" t="str">
        <f>VLOOKUP(E33,'LISTADO ATM'!$A$2:$C$898,3,0)</f>
        <v>DISTRITO NACIONAL</v>
      </c>
      <c r="B33" s="124" t="s">
        <v>2595</v>
      </c>
      <c r="C33" s="133">
        <v>44349.687395833331</v>
      </c>
      <c r="D33" s="133" t="s">
        <v>2180</v>
      </c>
      <c r="E33" s="121">
        <v>989</v>
      </c>
      <c r="F33" s="131" t="str">
        <f>VLOOKUP(E33,VIP!$A$2:$O13687,2,0)</f>
        <v>DRBR989</v>
      </c>
      <c r="G33" s="131" t="str">
        <f>VLOOKUP(E33,'LISTADO ATM'!$A$2:$B$897,2,0)</f>
        <v xml:space="preserve">ATM Ministerio de Deportes </v>
      </c>
      <c r="H33" s="131" t="str">
        <f>VLOOKUP(E33,VIP!$A$2:$O18550,7,FALSE)</f>
        <v>Si</v>
      </c>
      <c r="I33" s="131" t="str">
        <f>VLOOKUP(E33,VIP!$A$2:$O10515,8,FALSE)</f>
        <v>Si</v>
      </c>
      <c r="J33" s="131" t="str">
        <f>VLOOKUP(E33,VIP!$A$2:$O10465,8,FALSE)</f>
        <v>Si</v>
      </c>
      <c r="K33" s="131" t="str">
        <f>VLOOKUP(E33,VIP!$A$2:$O14039,6,0)</f>
        <v>NO</v>
      </c>
      <c r="L33" s="122" t="s">
        <v>2466</v>
      </c>
      <c r="M33" s="132" t="s">
        <v>2446</v>
      </c>
      <c r="N33" s="132" t="s">
        <v>2569</v>
      </c>
      <c r="O33" s="131" t="s">
        <v>2455</v>
      </c>
      <c r="P33" s="131"/>
      <c r="Q33" s="140" t="s">
        <v>2466</v>
      </c>
    </row>
    <row r="34" spans="1:17" s="93" customFormat="1" ht="18.75" customHeight="1" x14ac:dyDescent="0.25">
      <c r="A34" s="131" t="str">
        <f>VLOOKUP(E34,'LISTADO ATM'!$A$2:$C$898,3,0)</f>
        <v>ESTE</v>
      </c>
      <c r="B34" s="124" t="s">
        <v>2580</v>
      </c>
      <c r="C34" s="133">
        <v>44349.586377314816</v>
      </c>
      <c r="D34" s="133" t="s">
        <v>2180</v>
      </c>
      <c r="E34" s="121">
        <v>923</v>
      </c>
      <c r="F34" s="131" t="str">
        <f>VLOOKUP(E34,VIP!$A$2:$O13684,2,0)</f>
        <v>DRBR923</v>
      </c>
      <c r="G34" s="131" t="str">
        <f>VLOOKUP(E34,'LISTADO ATM'!$A$2:$B$897,2,0)</f>
        <v xml:space="preserve">ATM Agroindustrial San Pedro de Macorís </v>
      </c>
      <c r="H34" s="131" t="str">
        <f>VLOOKUP(E34,VIP!$A$2:$O18547,7,FALSE)</f>
        <v>Si</v>
      </c>
      <c r="I34" s="131" t="str">
        <f>VLOOKUP(E34,VIP!$A$2:$O10512,8,FALSE)</f>
        <v>Si</v>
      </c>
      <c r="J34" s="131" t="str">
        <f>VLOOKUP(E34,VIP!$A$2:$O10462,8,FALSE)</f>
        <v>Si</v>
      </c>
      <c r="K34" s="131" t="str">
        <f>VLOOKUP(E34,VIP!$A$2:$O14036,6,0)</f>
        <v>NO</v>
      </c>
      <c r="L34" s="122" t="s">
        <v>2245</v>
      </c>
      <c r="M34" s="132" t="s">
        <v>2446</v>
      </c>
      <c r="N34" s="132" t="s">
        <v>2569</v>
      </c>
      <c r="O34" s="131" t="s">
        <v>2455</v>
      </c>
      <c r="P34" s="131"/>
      <c r="Q34" s="140" t="s">
        <v>2245</v>
      </c>
    </row>
    <row r="35" spans="1:17" s="93" customFormat="1" ht="18.75" customHeight="1" x14ac:dyDescent="0.25">
      <c r="A35" s="131" t="str">
        <f>VLOOKUP(E35,'LISTADO ATM'!$A$2:$C$898,3,0)</f>
        <v>DISTRITO NACIONAL</v>
      </c>
      <c r="B35" s="124" t="s">
        <v>2581</v>
      </c>
      <c r="C35" s="133">
        <v>44349.584733796299</v>
      </c>
      <c r="D35" s="133" t="s">
        <v>2180</v>
      </c>
      <c r="E35" s="121">
        <v>542</v>
      </c>
      <c r="F35" s="131" t="str">
        <f>VLOOKUP(E35,VIP!$A$2:$O13683,2,0)</f>
        <v>DRBR542</v>
      </c>
      <c r="G35" s="131" t="str">
        <f>VLOOKUP(E35,'LISTADO ATM'!$A$2:$B$897,2,0)</f>
        <v>ATM S/M la Cadena Carretera Mella</v>
      </c>
      <c r="H35" s="131" t="str">
        <f>VLOOKUP(E35,VIP!$A$2:$O18546,7,FALSE)</f>
        <v>NO</v>
      </c>
      <c r="I35" s="131" t="str">
        <f>VLOOKUP(E35,VIP!$A$2:$O10511,8,FALSE)</f>
        <v>SI</v>
      </c>
      <c r="J35" s="131" t="str">
        <f>VLOOKUP(E35,VIP!$A$2:$O10461,8,FALSE)</f>
        <v>SI</v>
      </c>
      <c r="K35" s="131" t="str">
        <f>VLOOKUP(E35,VIP!$A$2:$O14035,6,0)</f>
        <v>NO</v>
      </c>
      <c r="L35" s="122" t="s">
        <v>2219</v>
      </c>
      <c r="M35" s="132" t="s">
        <v>2446</v>
      </c>
      <c r="N35" s="132" t="s">
        <v>2569</v>
      </c>
      <c r="O35" s="131" t="s">
        <v>2455</v>
      </c>
      <c r="P35" s="131"/>
      <c r="Q35" s="140" t="s">
        <v>2219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2582</v>
      </c>
      <c r="C36" s="133">
        <v>44349.581388888888</v>
      </c>
      <c r="D36" s="133" t="s">
        <v>2180</v>
      </c>
      <c r="E36" s="121">
        <v>272</v>
      </c>
      <c r="F36" s="131" t="str">
        <f>VLOOKUP(E36,VIP!$A$2:$O13682,2,0)</f>
        <v>DRBR272</v>
      </c>
      <c r="G36" s="131" t="str">
        <f>VLOOKUP(E36,'LISTADO ATM'!$A$2:$B$897,2,0)</f>
        <v xml:space="preserve">ATM Cámara de Diputados </v>
      </c>
      <c r="H36" s="131" t="str">
        <f>VLOOKUP(E36,VIP!$A$2:$O18545,7,FALSE)</f>
        <v>Si</v>
      </c>
      <c r="I36" s="131" t="str">
        <f>VLOOKUP(E36,VIP!$A$2:$O10510,8,FALSE)</f>
        <v>Si</v>
      </c>
      <c r="J36" s="131" t="str">
        <f>VLOOKUP(E36,VIP!$A$2:$O10460,8,FALSE)</f>
        <v>Si</v>
      </c>
      <c r="K36" s="131" t="str">
        <f>VLOOKUP(E36,VIP!$A$2:$O14034,6,0)</f>
        <v>NO</v>
      </c>
      <c r="L36" s="122" t="s">
        <v>2466</v>
      </c>
      <c r="M36" s="132" t="s">
        <v>2446</v>
      </c>
      <c r="N36" s="132" t="s">
        <v>2569</v>
      </c>
      <c r="O36" s="131" t="s">
        <v>2455</v>
      </c>
      <c r="P36" s="131"/>
      <c r="Q36" s="140" t="s">
        <v>2466</v>
      </c>
    </row>
    <row r="37" spans="1:17" s="93" customFormat="1" ht="18.75" customHeight="1" x14ac:dyDescent="0.25">
      <c r="A37" s="131" t="str">
        <f>VLOOKUP(E37,'LISTADO ATM'!$A$2:$C$898,3,0)</f>
        <v>DISTRITO NACIONAL</v>
      </c>
      <c r="B37" s="124" t="s">
        <v>2583</v>
      </c>
      <c r="C37" s="133">
        <v>44349.569814814815</v>
      </c>
      <c r="D37" s="133" t="s">
        <v>2180</v>
      </c>
      <c r="E37" s="121">
        <v>10</v>
      </c>
      <c r="F37" s="131" t="str">
        <f>VLOOKUP(E37,VIP!$A$2:$O13680,2,0)</f>
        <v>DRBR010</v>
      </c>
      <c r="G37" s="131" t="str">
        <f>VLOOKUP(E37,'LISTADO ATM'!$A$2:$B$897,2,0)</f>
        <v xml:space="preserve">ATM Ministerio Salud Pública </v>
      </c>
      <c r="H37" s="131" t="str">
        <f>VLOOKUP(E37,VIP!$A$2:$O18543,7,FALSE)</f>
        <v>Si</v>
      </c>
      <c r="I37" s="131" t="str">
        <f>VLOOKUP(E37,VIP!$A$2:$O10508,8,FALSE)</f>
        <v>Si</v>
      </c>
      <c r="J37" s="131" t="str">
        <f>VLOOKUP(E37,VIP!$A$2:$O10458,8,FALSE)</f>
        <v>Si</v>
      </c>
      <c r="K37" s="131" t="str">
        <f>VLOOKUP(E37,VIP!$A$2:$O14032,6,0)</f>
        <v>NO</v>
      </c>
      <c r="L37" s="122" t="s">
        <v>2219</v>
      </c>
      <c r="M37" s="132" t="s">
        <v>2446</v>
      </c>
      <c r="N37" s="132" t="s">
        <v>2569</v>
      </c>
      <c r="O37" s="131" t="s">
        <v>2455</v>
      </c>
      <c r="P37" s="131"/>
      <c r="Q37" s="140" t="s">
        <v>2219</v>
      </c>
    </row>
    <row r="38" spans="1:17" s="93" customFormat="1" ht="18.75" customHeight="1" x14ac:dyDescent="0.25">
      <c r="A38" s="131" t="str">
        <f>VLOOKUP(E38,'LISTADO ATM'!$A$2:$C$898,3,0)</f>
        <v>DISTRITO NACIONAL</v>
      </c>
      <c r="B38" s="124" t="s">
        <v>2584</v>
      </c>
      <c r="C38" s="133">
        <v>44349.527928240743</v>
      </c>
      <c r="D38" s="133" t="s">
        <v>2180</v>
      </c>
      <c r="E38" s="121">
        <v>70</v>
      </c>
      <c r="F38" s="131" t="str">
        <f>VLOOKUP(E38,VIP!$A$2:$O13679,2,0)</f>
        <v>DRBR070</v>
      </c>
      <c r="G38" s="131" t="str">
        <f>VLOOKUP(E38,'LISTADO ATM'!$A$2:$B$897,2,0)</f>
        <v xml:space="preserve">ATM Autoservicio Plaza Lama Zona Oriental </v>
      </c>
      <c r="H38" s="131" t="str">
        <f>VLOOKUP(E38,VIP!$A$2:$O18542,7,FALSE)</f>
        <v>Si</v>
      </c>
      <c r="I38" s="131" t="str">
        <f>VLOOKUP(E38,VIP!$A$2:$O10507,8,FALSE)</f>
        <v>Si</v>
      </c>
      <c r="J38" s="131" t="str">
        <f>VLOOKUP(E38,VIP!$A$2:$O10457,8,FALSE)</f>
        <v>Si</v>
      </c>
      <c r="K38" s="131" t="str">
        <f>VLOOKUP(E38,VIP!$A$2:$O14031,6,0)</f>
        <v>NO</v>
      </c>
      <c r="L38" s="122" t="s">
        <v>2219</v>
      </c>
      <c r="M38" s="132" t="s">
        <v>2446</v>
      </c>
      <c r="N38" s="132" t="s">
        <v>2569</v>
      </c>
      <c r="O38" s="131" t="s">
        <v>2455</v>
      </c>
      <c r="P38" s="131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4" t="s">
        <v>2585</v>
      </c>
      <c r="C39" s="133">
        <v>44349.523472222223</v>
      </c>
      <c r="D39" s="133" t="s">
        <v>2449</v>
      </c>
      <c r="E39" s="121">
        <v>696</v>
      </c>
      <c r="F39" s="131" t="str">
        <f>VLOOKUP(E39,VIP!$A$2:$O13678,2,0)</f>
        <v>DRBR696</v>
      </c>
      <c r="G39" s="131" t="str">
        <f>VLOOKUP(E39,'LISTADO ATM'!$A$2:$B$897,2,0)</f>
        <v>ATM Olé Jacobo Majluta</v>
      </c>
      <c r="H39" s="131" t="str">
        <f>VLOOKUP(E39,VIP!$A$2:$O18541,7,FALSE)</f>
        <v>Si</v>
      </c>
      <c r="I39" s="131" t="str">
        <f>VLOOKUP(E39,VIP!$A$2:$O10506,8,FALSE)</f>
        <v>Si</v>
      </c>
      <c r="J39" s="131" t="str">
        <f>VLOOKUP(E39,VIP!$A$2:$O10456,8,FALSE)</f>
        <v>Si</v>
      </c>
      <c r="K39" s="131" t="str">
        <f>VLOOKUP(E39,VIP!$A$2:$O14030,6,0)</f>
        <v>NO</v>
      </c>
      <c r="L39" s="122" t="s">
        <v>2442</v>
      </c>
      <c r="M39" s="132" t="s">
        <v>2446</v>
      </c>
      <c r="N39" s="132" t="s">
        <v>2453</v>
      </c>
      <c r="O39" s="131" t="s">
        <v>2454</v>
      </c>
      <c r="P39" s="131"/>
      <c r="Q39" s="140" t="s">
        <v>2442</v>
      </c>
    </row>
    <row r="40" spans="1:17" ht="18" x14ac:dyDescent="0.25">
      <c r="A40" s="131" t="str">
        <f>VLOOKUP(E40,'LISTADO ATM'!$A$2:$C$898,3,0)</f>
        <v>DISTRITO NACIONAL</v>
      </c>
      <c r="B40" s="124" t="s">
        <v>2578</v>
      </c>
      <c r="C40" s="133">
        <v>44349.402037037034</v>
      </c>
      <c r="D40" s="133" t="s">
        <v>2449</v>
      </c>
      <c r="E40" s="121">
        <v>724</v>
      </c>
      <c r="F40" s="131" t="str">
        <f>VLOOKUP(E40,VIP!$A$2:$O13677,2,0)</f>
        <v>DRBR997</v>
      </c>
      <c r="G40" s="131" t="str">
        <f>VLOOKUP(E40,'LISTADO ATM'!$A$2:$B$897,2,0)</f>
        <v xml:space="preserve">ATM El Huacal I </v>
      </c>
      <c r="H40" s="131" t="str">
        <f>VLOOKUP(E40,VIP!$A$2:$O18540,7,FALSE)</f>
        <v>Si</v>
      </c>
      <c r="I40" s="131" t="str">
        <f>VLOOKUP(E40,VIP!$A$2:$O10505,8,FALSE)</f>
        <v>Si</v>
      </c>
      <c r="J40" s="131" t="str">
        <f>VLOOKUP(E40,VIP!$A$2:$O10455,8,FALSE)</f>
        <v>Si</v>
      </c>
      <c r="K40" s="131" t="str">
        <f>VLOOKUP(E40,VIP!$A$2:$O14029,6,0)</f>
        <v>NO</v>
      </c>
      <c r="L40" s="122" t="s">
        <v>2442</v>
      </c>
      <c r="M40" s="132" t="s">
        <v>2446</v>
      </c>
      <c r="N40" s="132" t="s">
        <v>2453</v>
      </c>
      <c r="O40" s="131" t="s">
        <v>2454</v>
      </c>
      <c r="P40" s="131"/>
      <c r="Q40" s="140" t="s">
        <v>2579</v>
      </c>
    </row>
    <row r="41" spans="1:17" ht="18" x14ac:dyDescent="0.25">
      <c r="A41" s="131" t="str">
        <f>VLOOKUP(E41,'LISTADO ATM'!$A$2:$C$898,3,0)</f>
        <v>DISTRITO NACIONAL</v>
      </c>
      <c r="B41" s="124" t="s">
        <v>2577</v>
      </c>
      <c r="C41" s="133">
        <v>44349.056261574071</v>
      </c>
      <c r="D41" s="133" t="s">
        <v>2180</v>
      </c>
      <c r="E41" s="121">
        <v>240</v>
      </c>
      <c r="F41" s="131" t="str">
        <f>VLOOKUP(E41,VIP!$A$2:$O13676,2,0)</f>
        <v>DRBR24D</v>
      </c>
      <c r="G41" s="131" t="str">
        <f>VLOOKUP(E41,'LISTADO ATM'!$A$2:$B$897,2,0)</f>
        <v xml:space="preserve">ATM Oficina Carrefour I </v>
      </c>
      <c r="H41" s="131" t="str">
        <f>VLOOKUP(E41,VIP!$A$2:$O18539,7,FALSE)</f>
        <v>Si</v>
      </c>
      <c r="I41" s="131" t="str">
        <f>VLOOKUP(E41,VIP!$A$2:$O10504,8,FALSE)</f>
        <v>Si</v>
      </c>
      <c r="J41" s="131" t="str">
        <f>VLOOKUP(E41,VIP!$A$2:$O10454,8,FALSE)</f>
        <v>Si</v>
      </c>
      <c r="K41" s="131" t="str">
        <f>VLOOKUP(E41,VIP!$A$2:$O14028,6,0)</f>
        <v>SI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0" t="s">
        <v>2219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2571</v>
      </c>
      <c r="C42" s="133">
        <v>44348.760717592595</v>
      </c>
      <c r="D42" s="133" t="s">
        <v>2180</v>
      </c>
      <c r="E42" s="121">
        <v>952</v>
      </c>
      <c r="F42" s="131" t="str">
        <f>VLOOKUP(E42,VIP!$A$2:$O13675,2,0)</f>
        <v>DRBR16L</v>
      </c>
      <c r="G42" s="131" t="str">
        <f>VLOOKUP(E42,'LISTADO ATM'!$A$2:$B$897,2,0)</f>
        <v xml:space="preserve">ATM Alvarez Rivas </v>
      </c>
      <c r="H42" s="131" t="str">
        <f>VLOOKUP(E42,VIP!$A$2:$O18538,7,FALSE)</f>
        <v>Si</v>
      </c>
      <c r="I42" s="131" t="str">
        <f>VLOOKUP(E42,VIP!$A$2:$O10503,8,FALSE)</f>
        <v>Si</v>
      </c>
      <c r="J42" s="131" t="str">
        <f>VLOOKUP(E42,VIP!$A$2:$O10453,8,FALSE)</f>
        <v>Si</v>
      </c>
      <c r="K42" s="131" t="str">
        <f>VLOOKUP(E42,VIP!$A$2:$O14027,6,0)</f>
        <v>NO</v>
      </c>
      <c r="L42" s="122" t="s">
        <v>2219</v>
      </c>
      <c r="M42" s="132" t="s">
        <v>2446</v>
      </c>
      <c r="N42" s="145" t="s">
        <v>2558</v>
      </c>
      <c r="O42" s="131" t="s">
        <v>2455</v>
      </c>
      <c r="P42" s="131"/>
      <c r="Q42" s="194" t="s">
        <v>2219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2572</v>
      </c>
      <c r="C43" s="133">
        <v>44348.754803240743</v>
      </c>
      <c r="D43" s="133" t="s">
        <v>2180</v>
      </c>
      <c r="E43" s="121">
        <v>180</v>
      </c>
      <c r="F43" s="131" t="str">
        <f>VLOOKUP(E43,VIP!$A$2:$O13674,2,0)</f>
        <v>DRBR180</v>
      </c>
      <c r="G43" s="131" t="str">
        <f>VLOOKUP(E43,'LISTADO ATM'!$A$2:$B$897,2,0)</f>
        <v xml:space="preserve">ATM Megacentro II </v>
      </c>
      <c r="H43" s="131" t="str">
        <f>VLOOKUP(E43,VIP!$A$2:$O18537,7,FALSE)</f>
        <v>Si</v>
      </c>
      <c r="I43" s="131" t="str">
        <f>VLOOKUP(E43,VIP!$A$2:$O10502,8,FALSE)</f>
        <v>Si</v>
      </c>
      <c r="J43" s="131" t="str">
        <f>VLOOKUP(E43,VIP!$A$2:$O10452,8,FALSE)</f>
        <v>Si</v>
      </c>
      <c r="K43" s="131" t="str">
        <f>VLOOKUP(E43,VIP!$A$2:$O14026,6,0)</f>
        <v>SI</v>
      </c>
      <c r="L43" s="122" t="s">
        <v>2219</v>
      </c>
      <c r="M43" s="132" t="s">
        <v>2446</v>
      </c>
      <c r="N43" s="145" t="s">
        <v>2558</v>
      </c>
      <c r="O43" s="131" t="s">
        <v>2455</v>
      </c>
      <c r="P43" s="131"/>
      <c r="Q43" s="194" t="s">
        <v>2219</v>
      </c>
    </row>
    <row r="44" spans="1:17" s="93" customFormat="1" ht="18" x14ac:dyDescent="0.25">
      <c r="A44" s="131" t="str">
        <f>VLOOKUP(E44,'LISTADO ATM'!$A$2:$C$898,3,0)</f>
        <v>ESTE</v>
      </c>
      <c r="B44" s="124" t="s">
        <v>2573</v>
      </c>
      <c r="C44" s="133">
        <v>44348.728564814817</v>
      </c>
      <c r="D44" s="133" t="s">
        <v>2180</v>
      </c>
      <c r="E44" s="121">
        <v>213</v>
      </c>
      <c r="F44" s="131" t="str">
        <f>VLOOKUP(E44,VIP!$A$2:$O13673,2,0)</f>
        <v>DRBR213</v>
      </c>
      <c r="G44" s="131" t="str">
        <f>VLOOKUP(E44,'LISTADO ATM'!$A$2:$B$897,2,0)</f>
        <v xml:space="preserve">ATM Almacenes Iberia (La Romana) </v>
      </c>
      <c r="H44" s="131" t="str">
        <f>VLOOKUP(E44,VIP!$A$2:$O18536,7,FALSE)</f>
        <v>Si</v>
      </c>
      <c r="I44" s="131" t="str">
        <f>VLOOKUP(E44,VIP!$A$2:$O10501,8,FALSE)</f>
        <v>Si</v>
      </c>
      <c r="J44" s="131" t="str">
        <f>VLOOKUP(E44,VIP!$A$2:$O10451,8,FALSE)</f>
        <v>Si</v>
      </c>
      <c r="K44" s="131" t="str">
        <f>VLOOKUP(E44,VIP!$A$2:$O14025,6,0)</f>
        <v>NO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1"/>
      <c r="Q44" s="194" t="s">
        <v>2245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2574</v>
      </c>
      <c r="C45" s="133">
        <v>44348.645196759258</v>
      </c>
      <c r="D45" s="133" t="s">
        <v>2180</v>
      </c>
      <c r="E45" s="121">
        <v>527</v>
      </c>
      <c r="F45" s="131" t="str">
        <f>VLOOKUP(E45,VIP!$A$2:$O13672,2,0)</f>
        <v>DRBR527</v>
      </c>
      <c r="G45" s="131" t="str">
        <f>VLOOKUP(E45,'LISTADO ATM'!$A$2:$B$897,2,0)</f>
        <v>ATM Oficina Zona Oriental II</v>
      </c>
      <c r="H45" s="131" t="str">
        <f>VLOOKUP(E45,VIP!$A$2:$O18535,7,FALSE)</f>
        <v>Si</v>
      </c>
      <c r="I45" s="131" t="str">
        <f>VLOOKUP(E45,VIP!$A$2:$O10500,8,FALSE)</f>
        <v>Si</v>
      </c>
      <c r="J45" s="131" t="str">
        <f>VLOOKUP(E45,VIP!$A$2:$O10450,8,FALSE)</f>
        <v>Si</v>
      </c>
      <c r="K45" s="131" t="str">
        <f>VLOOKUP(E45,VIP!$A$2:$O14024,6,0)</f>
        <v>SI</v>
      </c>
      <c r="L45" s="122" t="s">
        <v>2466</v>
      </c>
      <c r="M45" s="132" t="s">
        <v>2446</v>
      </c>
      <c r="N45" s="132" t="s">
        <v>2453</v>
      </c>
      <c r="O45" s="131" t="s">
        <v>2455</v>
      </c>
      <c r="P45" s="131"/>
      <c r="Q45" s="194" t="s">
        <v>2466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2575</v>
      </c>
      <c r="C46" s="133">
        <v>44348.628923611112</v>
      </c>
      <c r="D46" s="133" t="s">
        <v>2470</v>
      </c>
      <c r="E46" s="121">
        <v>378</v>
      </c>
      <c r="F46" s="131" t="str">
        <f>VLOOKUP(E46,VIP!$A$2:$O13671,2,0)</f>
        <v>DRBR378</v>
      </c>
      <c r="G46" s="131" t="str">
        <f>VLOOKUP(E46,'LISTADO ATM'!$A$2:$B$897,2,0)</f>
        <v>ATM UNP Villa Flores</v>
      </c>
      <c r="H46" s="131" t="str">
        <f>VLOOKUP(E46,VIP!$A$2:$O18534,7,FALSE)</f>
        <v>N/A</v>
      </c>
      <c r="I46" s="131" t="str">
        <f>VLOOKUP(E46,VIP!$A$2:$O10499,8,FALSE)</f>
        <v>N/A</v>
      </c>
      <c r="J46" s="131" t="str">
        <f>VLOOKUP(E46,VIP!$A$2:$O10449,8,FALSE)</f>
        <v>N/A</v>
      </c>
      <c r="K46" s="131" t="str">
        <f>VLOOKUP(E46,VIP!$A$2:$O14023,6,0)</f>
        <v>N/A</v>
      </c>
      <c r="L46" s="122" t="s">
        <v>2548</v>
      </c>
      <c r="M46" s="132" t="s">
        <v>2446</v>
      </c>
      <c r="N46" s="132" t="s">
        <v>2453</v>
      </c>
      <c r="O46" s="131" t="s">
        <v>2471</v>
      </c>
      <c r="P46" s="131"/>
      <c r="Q46" s="194" t="s">
        <v>2548</v>
      </c>
    </row>
    <row r="47" spans="1:17" s="93" customFormat="1" ht="18" x14ac:dyDescent="0.25">
      <c r="A47" s="131" t="str">
        <f>VLOOKUP(E47,'LISTADO ATM'!$A$2:$C$898,3,0)</f>
        <v>DISTRITO NACIONAL</v>
      </c>
      <c r="B47" s="124">
        <v>3335905175</v>
      </c>
      <c r="C47" s="133">
        <v>44347.645138888889</v>
      </c>
      <c r="D47" s="133" t="s">
        <v>2180</v>
      </c>
      <c r="E47" s="121">
        <v>525</v>
      </c>
      <c r="F47" s="131" t="str">
        <f>VLOOKUP(E47,VIP!$A$2:$O13670,2,0)</f>
        <v>DRBR525</v>
      </c>
      <c r="G47" s="131" t="str">
        <f>VLOOKUP(E47,'LISTADO ATM'!$A$2:$B$897,2,0)</f>
        <v>ATM S/M Bravo Las Americas</v>
      </c>
      <c r="H47" s="131" t="str">
        <f>VLOOKUP(E47,VIP!$A$2:$O18533,7,FALSE)</f>
        <v>Si</v>
      </c>
      <c r="I47" s="131" t="str">
        <f>VLOOKUP(E47,VIP!$A$2:$O10498,8,FALSE)</f>
        <v>Si</v>
      </c>
      <c r="J47" s="131" t="str">
        <f>VLOOKUP(E47,VIP!$A$2:$O10448,8,FALSE)</f>
        <v>Si</v>
      </c>
      <c r="K47" s="131" t="str">
        <f>VLOOKUP(E47,VIP!$A$2:$O14022,6,0)</f>
        <v>NO</v>
      </c>
      <c r="L47" s="122" t="s">
        <v>2219</v>
      </c>
      <c r="M47" s="132" t="s">
        <v>2446</v>
      </c>
      <c r="N47" s="132" t="s">
        <v>2569</v>
      </c>
      <c r="O47" s="131" t="s">
        <v>2455</v>
      </c>
      <c r="P47" s="131"/>
      <c r="Q47" s="194" t="s">
        <v>2219</v>
      </c>
    </row>
    <row r="48" spans="1:17" s="93" customFormat="1" ht="18" x14ac:dyDescent="0.25">
      <c r="A48" s="131" t="str">
        <f>VLOOKUP(E48,'LISTADO ATM'!$A$2:$C$898,3,0)</f>
        <v>DISTRITO NACIONAL</v>
      </c>
      <c r="B48" s="124">
        <v>3335903625</v>
      </c>
      <c r="C48" s="133">
        <v>44346.699374999997</v>
      </c>
      <c r="D48" s="133" t="s">
        <v>2449</v>
      </c>
      <c r="E48" s="121">
        <v>577</v>
      </c>
      <c r="F48" s="131" t="str">
        <f>VLOOKUP(E48,VIP!$A$2:$O13668,2,0)</f>
        <v>DRBR173</v>
      </c>
      <c r="G48" s="131" t="str">
        <f>VLOOKUP(E48,'LISTADO ATM'!$A$2:$B$897,2,0)</f>
        <v xml:space="preserve">ATM Olé Ave. Duarte </v>
      </c>
      <c r="H48" s="131" t="str">
        <f>VLOOKUP(E48,VIP!$A$2:$O18531,7,FALSE)</f>
        <v>Si</v>
      </c>
      <c r="I48" s="131" t="str">
        <f>VLOOKUP(E48,VIP!$A$2:$O10496,8,FALSE)</f>
        <v>Si</v>
      </c>
      <c r="J48" s="131" t="str">
        <f>VLOOKUP(E48,VIP!$A$2:$O10446,8,FALSE)</f>
        <v>Si</v>
      </c>
      <c r="K48" s="131" t="str">
        <f>VLOOKUP(E48,VIP!$A$2:$O14020,6,0)</f>
        <v>SI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1"/>
      <c r="Q48" s="194" t="s">
        <v>2442</v>
      </c>
    </row>
    <row r="49" spans="1:17" s="93" customFormat="1" ht="18" x14ac:dyDescent="0.25">
      <c r="A49" s="131" t="str">
        <f>VLOOKUP(E49,'LISTADO ATM'!$A$2:$C$898,3,0)</f>
        <v>DISTRITO NACIONAL</v>
      </c>
      <c r="B49" s="124">
        <v>3335902746</v>
      </c>
      <c r="C49" s="133">
        <v>44344.587141203701</v>
      </c>
      <c r="D49" s="133" t="s">
        <v>2180</v>
      </c>
      <c r="E49" s="121">
        <v>298</v>
      </c>
      <c r="F49" s="131" t="str">
        <f>VLOOKUP(E49,VIP!$A$2:$O13667,2,0)</f>
        <v>DRBR298</v>
      </c>
      <c r="G49" s="131" t="str">
        <f>VLOOKUP(E49,'LISTADO ATM'!$A$2:$B$897,2,0)</f>
        <v xml:space="preserve">ATM S/M Aprezio Engombe </v>
      </c>
      <c r="H49" s="131" t="str">
        <f>VLOOKUP(E49,VIP!$A$2:$O18530,7,FALSE)</f>
        <v>Si</v>
      </c>
      <c r="I49" s="131" t="str">
        <f>VLOOKUP(E49,VIP!$A$2:$O10495,8,FALSE)</f>
        <v>Si</v>
      </c>
      <c r="J49" s="131" t="str">
        <f>VLOOKUP(E49,VIP!$A$2:$O10445,8,FALSE)</f>
        <v>Si</v>
      </c>
      <c r="K49" s="131" t="str">
        <f>VLOOKUP(E49,VIP!$A$2:$O14019,6,0)</f>
        <v>NO</v>
      </c>
      <c r="L49" s="122" t="s">
        <v>2219</v>
      </c>
      <c r="M49" s="132" t="s">
        <v>2446</v>
      </c>
      <c r="N49" s="132" t="s">
        <v>2446</v>
      </c>
      <c r="O49" s="132" t="s">
        <v>2446</v>
      </c>
      <c r="P49" s="132"/>
      <c r="Q49" s="194" t="s">
        <v>2219</v>
      </c>
    </row>
    <row r="50" spans="1:17" s="93" customFormat="1" ht="18" x14ac:dyDescent="0.25">
      <c r="A50" s="131" t="str">
        <f>VLOOKUP(E50,'LISTADO ATM'!$A$2:$C$898,3,0)</f>
        <v>SUR</v>
      </c>
      <c r="B50" s="124" t="s">
        <v>2618</v>
      </c>
      <c r="C50" s="133">
        <v>44350.6090625</v>
      </c>
      <c r="D50" s="133" t="s">
        <v>2449</v>
      </c>
      <c r="E50" s="121">
        <v>182</v>
      </c>
      <c r="F50" s="131" t="str">
        <f>VLOOKUP(E50,VIP!$A$2:$O13668,2,0)</f>
        <v>DRBR182</v>
      </c>
      <c r="G50" s="131" t="str">
        <f>VLOOKUP(E50,'LISTADO ATM'!$A$2:$B$897,2,0)</f>
        <v xml:space="preserve">ATM Barahona Comb </v>
      </c>
      <c r="H50" s="131" t="str">
        <f>VLOOKUP(E50,VIP!$A$2:$O18531,7,FALSE)</f>
        <v>Si</v>
      </c>
      <c r="I50" s="131" t="str">
        <f>VLOOKUP(E50,VIP!$A$2:$O10496,8,FALSE)</f>
        <v>Si</v>
      </c>
      <c r="J50" s="131" t="str">
        <f>VLOOKUP(E50,VIP!$A$2:$O10446,8,FALSE)</f>
        <v>Si</v>
      </c>
      <c r="K50" s="131" t="str">
        <f>VLOOKUP(E50,VIP!$A$2:$O14020,6,0)</f>
        <v>NO</v>
      </c>
      <c r="L50" s="122" t="s">
        <v>2418</v>
      </c>
      <c r="M50" s="132" t="s">
        <v>2446</v>
      </c>
      <c r="N50" s="132" t="s">
        <v>2453</v>
      </c>
      <c r="O50" s="131" t="s">
        <v>2454</v>
      </c>
      <c r="P50" s="132"/>
      <c r="Q50" s="194" t="s">
        <v>2418</v>
      </c>
    </row>
    <row r="51" spans="1:17" s="93" customFormat="1" ht="18" x14ac:dyDescent="0.25">
      <c r="A51" s="131" t="str">
        <f>VLOOKUP(E51,'LISTADO ATM'!$A$2:$C$898,3,0)</f>
        <v>DISTRITO NACIONAL</v>
      </c>
      <c r="B51" s="124" t="s">
        <v>2619</v>
      </c>
      <c r="C51" s="133">
        <v>44350.591134259259</v>
      </c>
      <c r="D51" s="133" t="s">
        <v>2449</v>
      </c>
      <c r="E51" s="121">
        <v>697</v>
      </c>
      <c r="F51" s="131" t="str">
        <f>VLOOKUP(E51,VIP!$A$2:$O13669,2,0)</f>
        <v>DRBR697</v>
      </c>
      <c r="G51" s="131" t="str">
        <f>VLOOKUP(E51,'LISTADO ATM'!$A$2:$B$897,2,0)</f>
        <v>ATM Hipermercado Olé Ciudad Juan Bosch</v>
      </c>
      <c r="H51" s="131" t="str">
        <f>VLOOKUP(E51,VIP!$A$2:$O18532,7,FALSE)</f>
        <v>Si</v>
      </c>
      <c r="I51" s="131" t="str">
        <f>VLOOKUP(E51,VIP!$A$2:$O10497,8,FALSE)</f>
        <v>Si</v>
      </c>
      <c r="J51" s="131" t="str">
        <f>VLOOKUP(E51,VIP!$A$2:$O10447,8,FALSE)</f>
        <v>Si</v>
      </c>
      <c r="K51" s="131" t="str">
        <f>VLOOKUP(E51,VIP!$A$2:$O14021,6,0)</f>
        <v>NO</v>
      </c>
      <c r="L51" s="122" t="s">
        <v>2418</v>
      </c>
      <c r="M51" s="132" t="s">
        <v>2446</v>
      </c>
      <c r="N51" s="132" t="s">
        <v>2453</v>
      </c>
      <c r="O51" s="131" t="s">
        <v>2454</v>
      </c>
      <c r="P51" s="132"/>
      <c r="Q51" s="194" t="s">
        <v>2418</v>
      </c>
    </row>
    <row r="52" spans="1:17" s="93" customFormat="1" ht="18" x14ac:dyDescent="0.25">
      <c r="A52" s="131" t="str">
        <f>VLOOKUP(E52,'LISTADO ATM'!$A$2:$C$898,3,0)</f>
        <v>NORTE</v>
      </c>
      <c r="B52" s="124" t="s">
        <v>2620</v>
      </c>
      <c r="C52" s="133">
        <v>44350.588518518518</v>
      </c>
      <c r="D52" s="133" t="s">
        <v>2181</v>
      </c>
      <c r="E52" s="121">
        <v>22</v>
      </c>
      <c r="F52" s="131" t="str">
        <f>VLOOKUP(E52,VIP!$A$2:$O13670,2,0)</f>
        <v>DRBR813</v>
      </c>
      <c r="G52" s="131" t="str">
        <f>VLOOKUP(E52,'LISTADO ATM'!$A$2:$B$897,2,0)</f>
        <v>ATM S/M Olimpico (Santiago)</v>
      </c>
      <c r="H52" s="131" t="str">
        <f>VLOOKUP(E52,VIP!$A$2:$O18533,7,FALSE)</f>
        <v>Si</v>
      </c>
      <c r="I52" s="131" t="str">
        <f>VLOOKUP(E52,VIP!$A$2:$O10498,8,FALSE)</f>
        <v>Si</v>
      </c>
      <c r="J52" s="131" t="str">
        <f>VLOOKUP(E52,VIP!$A$2:$O10448,8,FALSE)</f>
        <v>Si</v>
      </c>
      <c r="K52" s="131" t="str">
        <f>VLOOKUP(E52,VIP!$A$2:$O14022,6,0)</f>
        <v>NO</v>
      </c>
      <c r="L52" s="122" t="s">
        <v>2556</v>
      </c>
      <c r="M52" s="132" t="s">
        <v>2446</v>
      </c>
      <c r="N52" s="132" t="s">
        <v>2453</v>
      </c>
      <c r="O52" s="131" t="s">
        <v>2586</v>
      </c>
      <c r="P52" s="132"/>
      <c r="Q52" s="194" t="s">
        <v>2556</v>
      </c>
    </row>
    <row r="53" spans="1:17" s="93" customFormat="1" ht="18" x14ac:dyDescent="0.25">
      <c r="A53" s="131" t="str">
        <f>VLOOKUP(E53,'LISTADO ATM'!$A$2:$C$898,3,0)</f>
        <v>DISTRITO NACIONAL</v>
      </c>
      <c r="B53" s="124" t="s">
        <v>2621</v>
      </c>
      <c r="C53" s="133">
        <v>44350.478391203702</v>
      </c>
      <c r="D53" s="133" t="s">
        <v>2180</v>
      </c>
      <c r="E53" s="121">
        <v>836</v>
      </c>
      <c r="F53" s="131" t="str">
        <f>VLOOKUP(E53,VIP!$A$2:$O13671,2,0)</f>
        <v>DRBR836</v>
      </c>
      <c r="G53" s="131" t="str">
        <f>VLOOKUP(E53,'LISTADO ATM'!$A$2:$B$897,2,0)</f>
        <v xml:space="preserve">ATM UNP Plaza Luperón </v>
      </c>
      <c r="H53" s="131" t="str">
        <f>VLOOKUP(E53,VIP!$A$2:$O18534,7,FALSE)</f>
        <v>Si</v>
      </c>
      <c r="I53" s="131" t="str">
        <f>VLOOKUP(E53,VIP!$A$2:$O10499,8,FALSE)</f>
        <v>Si</v>
      </c>
      <c r="J53" s="131" t="str">
        <f>VLOOKUP(E53,VIP!$A$2:$O10449,8,FALSE)</f>
        <v>Si</v>
      </c>
      <c r="K53" s="131" t="str">
        <f>VLOOKUP(E53,VIP!$A$2:$O14023,6,0)</f>
        <v>NO</v>
      </c>
      <c r="L53" s="122" t="s">
        <v>2466</v>
      </c>
      <c r="M53" s="132" t="s">
        <v>2446</v>
      </c>
      <c r="N53" s="132" t="s">
        <v>2453</v>
      </c>
      <c r="O53" s="131" t="s">
        <v>2455</v>
      </c>
      <c r="P53" s="132"/>
      <c r="Q53" s="194" t="s">
        <v>2466</v>
      </c>
    </row>
    <row r="54" spans="1:17" s="93" customFormat="1" ht="18" x14ac:dyDescent="0.25">
      <c r="A54" s="131" t="str">
        <f>VLOOKUP(E54,'LISTADO ATM'!$A$2:$C$898,3,0)</f>
        <v>SUR</v>
      </c>
      <c r="B54" s="124" t="s">
        <v>2622</v>
      </c>
      <c r="C54" s="133">
        <v>44350.47693287037</v>
      </c>
      <c r="D54" s="133" t="s">
        <v>2180</v>
      </c>
      <c r="E54" s="121">
        <v>84</v>
      </c>
      <c r="F54" s="131" t="str">
        <f>VLOOKUP(E54,VIP!$A$2:$O13672,2,0)</f>
        <v>DRBR084</v>
      </c>
      <c r="G54" s="131" t="str">
        <f>VLOOKUP(E54,'LISTADO ATM'!$A$2:$B$897,2,0)</f>
        <v xml:space="preserve">ATM Oficina Multicentro Sirena San Cristóbal </v>
      </c>
      <c r="H54" s="131" t="str">
        <f>VLOOKUP(E54,VIP!$A$2:$O18535,7,FALSE)</f>
        <v>Si</v>
      </c>
      <c r="I54" s="131" t="str">
        <f>VLOOKUP(E54,VIP!$A$2:$O10500,8,FALSE)</f>
        <v>Si</v>
      </c>
      <c r="J54" s="131" t="str">
        <f>VLOOKUP(E54,VIP!$A$2:$O10450,8,FALSE)</f>
        <v>Si</v>
      </c>
      <c r="K54" s="131" t="str">
        <f>VLOOKUP(E54,VIP!$A$2:$O14024,6,0)</f>
        <v>SI</v>
      </c>
      <c r="L54" s="122" t="s">
        <v>2466</v>
      </c>
      <c r="M54" s="132" t="s">
        <v>2446</v>
      </c>
      <c r="N54" s="132" t="s">
        <v>2453</v>
      </c>
      <c r="O54" s="131" t="s">
        <v>2455</v>
      </c>
      <c r="P54" s="132"/>
      <c r="Q54" s="194" t="s">
        <v>2466</v>
      </c>
    </row>
    <row r="55" spans="1:17" s="93" customFormat="1" ht="18" x14ac:dyDescent="0.25">
      <c r="A55" s="131" t="str">
        <f>VLOOKUP(E55,'LISTADO ATM'!$A$2:$C$898,3,0)</f>
        <v>NORTE</v>
      </c>
      <c r="B55" s="124" t="s">
        <v>2623</v>
      </c>
      <c r="C55" s="133">
        <v>44350.475324074076</v>
      </c>
      <c r="D55" s="133" t="s">
        <v>2555</v>
      </c>
      <c r="E55" s="121">
        <v>351</v>
      </c>
      <c r="F55" s="131" t="str">
        <f>VLOOKUP(E55,VIP!$A$2:$O13673,2,0)</f>
        <v>DRBR351</v>
      </c>
      <c r="G55" s="131" t="str">
        <f>VLOOKUP(E55,'LISTADO ATM'!$A$2:$B$897,2,0)</f>
        <v xml:space="preserve">ATM S/M José Luís (Puerto Plata) </v>
      </c>
      <c r="H55" s="131" t="str">
        <f>VLOOKUP(E55,VIP!$A$2:$O18536,7,FALSE)</f>
        <v>Si</v>
      </c>
      <c r="I55" s="131" t="str">
        <f>VLOOKUP(E55,VIP!$A$2:$O10501,8,FALSE)</f>
        <v>Si</v>
      </c>
      <c r="J55" s="131" t="str">
        <f>VLOOKUP(E55,VIP!$A$2:$O10451,8,FALSE)</f>
        <v>Si</v>
      </c>
      <c r="K55" s="131" t="str">
        <f>VLOOKUP(E55,VIP!$A$2:$O14025,6,0)</f>
        <v>NO</v>
      </c>
      <c r="L55" s="122" t="s">
        <v>2418</v>
      </c>
      <c r="M55" s="132" t="s">
        <v>2446</v>
      </c>
      <c r="N55" s="132" t="s">
        <v>2453</v>
      </c>
      <c r="O55" s="131" t="s">
        <v>2554</v>
      </c>
      <c r="P55" s="132"/>
      <c r="Q55" s="194" t="s">
        <v>2418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2624</v>
      </c>
      <c r="C56" s="133">
        <v>44350.443935185183</v>
      </c>
      <c r="D56" s="133" t="s">
        <v>2180</v>
      </c>
      <c r="E56" s="121">
        <v>672</v>
      </c>
      <c r="F56" s="131" t="str">
        <f>VLOOKUP(E56,VIP!$A$2:$O13674,2,0)</f>
        <v>DRBR672</v>
      </c>
      <c r="G56" s="131" t="str">
        <f>VLOOKUP(E56,'LISTADO ATM'!$A$2:$B$897,2,0)</f>
        <v>ATM Destacamento Policía Nacional La Victoria</v>
      </c>
      <c r="H56" s="131" t="str">
        <f>VLOOKUP(E56,VIP!$A$2:$O18537,7,FALSE)</f>
        <v>Si</v>
      </c>
      <c r="I56" s="131" t="str">
        <f>VLOOKUP(E56,VIP!$A$2:$O10502,8,FALSE)</f>
        <v>Si</v>
      </c>
      <c r="J56" s="131" t="str">
        <f>VLOOKUP(E56,VIP!$A$2:$O10452,8,FALSE)</f>
        <v>Si</v>
      </c>
      <c r="K56" s="131" t="str">
        <f>VLOOKUP(E56,VIP!$A$2:$O14026,6,0)</f>
        <v>SI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2"/>
      <c r="Q56" s="194" t="s">
        <v>2219</v>
      </c>
    </row>
    <row r="105" spans="2:2" x14ac:dyDescent="0.25">
      <c r="B105" s="93"/>
    </row>
    <row r="106" spans="2:2" x14ac:dyDescent="0.25">
      <c r="B106" s="93"/>
    </row>
    <row r="107" spans="2:2" x14ac:dyDescent="0.25">
      <c r="B107" s="93"/>
    </row>
    <row r="108" spans="2:2" x14ac:dyDescent="0.25">
      <c r="B108" s="93"/>
    </row>
    <row r="109" spans="2:2" x14ac:dyDescent="0.25">
      <c r="B109" s="93"/>
    </row>
    <row r="110" spans="2:2" x14ac:dyDescent="0.25">
      <c r="B110" s="93"/>
    </row>
    <row r="111" spans="2:2" x14ac:dyDescent="0.25">
      <c r="B111" s="93"/>
    </row>
    <row r="112" spans="2:2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</sheetData>
  <autoFilter ref="A4:Q4">
    <sortState ref="A5:Q7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9:B41 B2:B4 B57:B1048576">
    <cfRule type="duplicateValues" dxfId="122" priority="176"/>
  </conditionalFormatting>
  <conditionalFormatting sqref="B39:B41 B57:B1048576">
    <cfRule type="duplicateValues" dxfId="121" priority="164"/>
  </conditionalFormatting>
  <conditionalFormatting sqref="B39:B41 B2:B21 B57:B1048576">
    <cfRule type="duplicateValues" dxfId="120" priority="76"/>
  </conditionalFormatting>
  <conditionalFormatting sqref="B57:B1048576 B2:B41">
    <cfRule type="duplicateValues" dxfId="119" priority="21"/>
  </conditionalFormatting>
  <conditionalFormatting sqref="B28:B33">
    <cfRule type="duplicateValues" dxfId="118" priority="122061"/>
  </conditionalFormatting>
  <conditionalFormatting sqref="E57:E1048576 E2:E41">
    <cfRule type="duplicateValues" dxfId="117" priority="20"/>
  </conditionalFormatting>
  <conditionalFormatting sqref="B22:B27">
    <cfRule type="duplicateValues" dxfId="116" priority="122356"/>
  </conditionalFormatting>
  <conditionalFormatting sqref="B34:B41">
    <cfRule type="duplicateValues" dxfId="115" priority="122371"/>
  </conditionalFormatting>
  <conditionalFormatting sqref="B42:B49">
    <cfRule type="duplicateValues" dxfId="114" priority="12"/>
  </conditionalFormatting>
  <conditionalFormatting sqref="B42:B49">
    <cfRule type="duplicateValues" dxfId="113" priority="11"/>
  </conditionalFormatting>
  <conditionalFormatting sqref="B42:B49">
    <cfRule type="duplicateValues" dxfId="112" priority="10"/>
  </conditionalFormatting>
  <conditionalFormatting sqref="B42:B49">
    <cfRule type="duplicateValues" dxfId="111" priority="9"/>
  </conditionalFormatting>
  <conditionalFormatting sqref="E42:E49">
    <cfRule type="duplicateValues" dxfId="110" priority="8"/>
  </conditionalFormatting>
  <conditionalFormatting sqref="B42:B49">
    <cfRule type="duplicateValues" dxfId="109" priority="7"/>
  </conditionalFormatting>
  <conditionalFormatting sqref="B50:B56">
    <cfRule type="duplicateValues" dxfId="108" priority="6"/>
  </conditionalFormatting>
  <conditionalFormatting sqref="B50:B56">
    <cfRule type="duplicateValues" dxfId="107" priority="5"/>
  </conditionalFormatting>
  <conditionalFormatting sqref="B50:B56">
    <cfRule type="duplicateValues" dxfId="106" priority="4"/>
  </conditionalFormatting>
  <conditionalFormatting sqref="B50:B56">
    <cfRule type="duplicateValues" dxfId="105" priority="3"/>
  </conditionalFormatting>
  <conditionalFormatting sqref="E50:E56">
    <cfRule type="duplicateValues" dxfId="104" priority="2"/>
  </conditionalFormatting>
  <conditionalFormatting sqref="B50:B56">
    <cfRule type="duplicateValues" dxfId="103" priority="1"/>
  </conditionalFormatting>
  <conditionalFormatting sqref="B5:B21">
    <cfRule type="duplicateValues" dxfId="0" priority="12237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94" zoomScale="70" zoomScaleNormal="70" workbookViewId="0">
      <selection activeCell="C78" sqref="C7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2563</v>
      </c>
      <c r="G1" s="159"/>
    </row>
    <row r="2" spans="1:9" ht="25.5" customHeight="1" x14ac:dyDescent="0.25">
      <c r="A2" s="163" t="s">
        <v>2451</v>
      </c>
      <c r="B2" s="164"/>
      <c r="C2" s="164"/>
      <c r="D2" s="164"/>
      <c r="E2" s="165"/>
      <c r="F2" s="144" t="s">
        <v>2562</v>
      </c>
      <c r="G2" s="143">
        <f>G3+G4</f>
        <v>54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54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0</v>
      </c>
      <c r="H4" s="144" t="s">
        <v>2567</v>
      </c>
      <c r="I4" s="143">
        <f>'Sin Efectivo'!B79</f>
        <v>5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44" t="s">
        <v>2564</v>
      </c>
      <c r="G7" s="143">
        <f>'Sin Efectivo'!B101</f>
        <v>632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124" t="str">
        <f>VLOOKUP(B9,'[1]LISTADO ATM'!$A$2:$C$822,3,0)</f>
        <v>DISTRITO NACIONAL</v>
      </c>
      <c r="B9" s="124">
        <v>24</v>
      </c>
      <c r="C9" s="146" t="str">
        <f>VLOOKUP(B9,'[1]LISTADO ATM'!$A$2:$B$822,2,0)</f>
        <v xml:space="preserve">ATM Oficina Eusebio Manzueta </v>
      </c>
      <c r="D9" s="125" t="s">
        <v>2551</v>
      </c>
      <c r="E9" s="128">
        <v>3335905172</v>
      </c>
    </row>
    <row r="10" spans="1:9" ht="18" x14ac:dyDescent="0.25">
      <c r="A10" s="124" t="str">
        <f>VLOOKUP(B10,'[1]LISTADO ATM'!$A$2:$C$822,3,0)</f>
        <v>NORTE</v>
      </c>
      <c r="B10" s="124">
        <v>805</v>
      </c>
      <c r="C10" s="146" t="str">
        <f>VLOOKUP(B10,'[1]LISTADO ATM'!$A$2:$B$822,2,0)</f>
        <v xml:space="preserve">ATM Be Live Grand Marién (Puerto Plata) </v>
      </c>
      <c r="D10" s="125" t="s">
        <v>2551</v>
      </c>
      <c r="E10" s="128">
        <v>3335905641</v>
      </c>
    </row>
    <row r="11" spans="1:9" ht="18" x14ac:dyDescent="0.25">
      <c r="A11" s="124" t="str">
        <f>VLOOKUP(B11,'[1]LISTADO ATM'!$A$2:$C$822,3,0)</f>
        <v>ESTE</v>
      </c>
      <c r="B11" s="124">
        <v>399</v>
      </c>
      <c r="C11" s="146" t="str">
        <f>VLOOKUP(B11,'[1]LISTADO ATM'!$A$2:$B$822,2,0)</f>
        <v xml:space="preserve">ATM Oficina La Romana II </v>
      </c>
      <c r="D11" s="125" t="s">
        <v>2551</v>
      </c>
      <c r="E11" s="128">
        <v>3335906669</v>
      </c>
    </row>
    <row r="12" spans="1:9" ht="18" x14ac:dyDescent="0.25">
      <c r="A12" s="124" t="str">
        <f>VLOOKUP(B12,'[1]LISTADO ATM'!$A$2:$C$822,3,0)</f>
        <v>ESTE</v>
      </c>
      <c r="B12" s="124">
        <v>268</v>
      </c>
      <c r="C12" s="146" t="str">
        <f>VLOOKUP(B12,'[1]LISTADO ATM'!$A$2:$B$822,2,0)</f>
        <v xml:space="preserve">ATM Autobanco La Altagracia (Higuey) </v>
      </c>
      <c r="D12" s="125" t="s">
        <v>2551</v>
      </c>
      <c r="E12" s="128">
        <v>3335907343</v>
      </c>
    </row>
    <row r="13" spans="1:9" ht="18" x14ac:dyDescent="0.25">
      <c r="A13" s="124" t="str">
        <f>VLOOKUP(B13,'[1]LISTADO ATM'!$A$2:$C$822,3,0)</f>
        <v>NORTE</v>
      </c>
      <c r="B13" s="124">
        <v>351</v>
      </c>
      <c r="C13" s="146" t="str">
        <f>VLOOKUP(B13,'[1]LISTADO ATM'!$A$2:$B$822,2,0)</f>
        <v xml:space="preserve">ATM S/M José Luís (Puerto Plata) </v>
      </c>
      <c r="D13" s="125" t="s">
        <v>2551</v>
      </c>
      <c r="E13" s="128">
        <v>3335907344</v>
      </c>
    </row>
    <row r="14" spans="1:9" ht="18" x14ac:dyDescent="0.25">
      <c r="A14" s="124" t="str">
        <f>VLOOKUP(B14,'[1]LISTADO ATM'!$A$2:$C$822,3,0)</f>
        <v>ESTE</v>
      </c>
      <c r="B14" s="124">
        <v>963</v>
      </c>
      <c r="C14" s="146" t="str">
        <f>VLOOKUP(B14,'[1]LISTADO ATM'!$A$2:$B$822,2,0)</f>
        <v xml:space="preserve">ATM Multiplaza La Romana </v>
      </c>
      <c r="D14" s="125" t="s">
        <v>2551</v>
      </c>
      <c r="E14" s="128">
        <v>3335907363</v>
      </c>
    </row>
    <row r="15" spans="1:9" ht="18" x14ac:dyDescent="0.25">
      <c r="A15" s="124" t="str">
        <f>VLOOKUP(B15,'[1]LISTADO ATM'!$A$2:$C$822,3,0)</f>
        <v>NORTE</v>
      </c>
      <c r="B15" s="124">
        <v>712</v>
      </c>
      <c r="C15" s="146" t="str">
        <f>VLOOKUP(B15,'[1]LISTADO ATM'!$A$2:$B$822,2,0)</f>
        <v xml:space="preserve">ATM Oficina Imbert </v>
      </c>
      <c r="D15" s="125" t="s">
        <v>2551</v>
      </c>
      <c r="E15" s="128">
        <v>3335907838</v>
      </c>
    </row>
    <row r="16" spans="1:9" ht="18" x14ac:dyDescent="0.25">
      <c r="A16" s="124" t="str">
        <f>VLOOKUP(B16,'[1]LISTADO ATM'!$A$2:$C$822,3,0)</f>
        <v>DISTRITO NACIONAL</v>
      </c>
      <c r="B16" s="124">
        <v>911</v>
      </c>
      <c r="C16" s="146" t="str">
        <f>VLOOKUP(B16,'[1]LISTADO ATM'!$A$2:$B$822,2,0)</f>
        <v xml:space="preserve">ATM Oficina Venezuela II </v>
      </c>
      <c r="D16" s="125" t="s">
        <v>2551</v>
      </c>
      <c r="E16" s="138">
        <v>3335905628</v>
      </c>
    </row>
    <row r="17" spans="1:5" ht="18" x14ac:dyDescent="0.25">
      <c r="A17" s="124" t="str">
        <f>VLOOKUP(B17,'[1]LISTADO ATM'!$A$2:$C$822,3,0)</f>
        <v>DISTRITO NACIONAL</v>
      </c>
      <c r="B17" s="124">
        <v>517</v>
      </c>
      <c r="C17" s="146" t="str">
        <f>VLOOKUP(B17,'[1]LISTADO ATM'!$A$2:$B$822,2,0)</f>
        <v xml:space="preserve">ATM Autobanco Oficina Sans Soucí </v>
      </c>
      <c r="D17" s="125" t="s">
        <v>2551</v>
      </c>
      <c r="E17" s="138">
        <v>3335907304</v>
      </c>
    </row>
    <row r="18" spans="1:5" ht="18" x14ac:dyDescent="0.25">
      <c r="A18" s="124" t="str">
        <f>VLOOKUP(B18,'[1]LISTADO ATM'!$A$2:$C$822,3,0)</f>
        <v>NORTE</v>
      </c>
      <c r="B18" s="124">
        <v>291</v>
      </c>
      <c r="C18" s="146" t="str">
        <f>VLOOKUP(B18,'[1]LISTADO ATM'!$A$2:$B$822,2,0)</f>
        <v xml:space="preserve">ATM S/M Jumbo Las Colinas </v>
      </c>
      <c r="D18" s="125" t="s">
        <v>2551</v>
      </c>
      <c r="E18" s="138">
        <v>3335907321</v>
      </c>
    </row>
    <row r="19" spans="1:5" ht="18" x14ac:dyDescent="0.25">
      <c r="A19" s="124" t="str">
        <f>VLOOKUP(B19,'[1]LISTADO ATM'!$A$2:$C$822,3,0)</f>
        <v>NORTE</v>
      </c>
      <c r="B19" s="124">
        <v>53</v>
      </c>
      <c r="C19" s="146" t="str">
        <f>VLOOKUP(B19,'[1]LISTADO ATM'!$A$2:$B$822,2,0)</f>
        <v xml:space="preserve">ATM Oficina Constanza </v>
      </c>
      <c r="D19" s="125" t="s">
        <v>2551</v>
      </c>
      <c r="E19" s="126">
        <v>3335907743</v>
      </c>
    </row>
    <row r="20" spans="1:5" ht="18" x14ac:dyDescent="0.25">
      <c r="A20" s="124" t="str">
        <f>VLOOKUP(B20,'[1]LISTADO ATM'!$A$2:$C$822,3,0)</f>
        <v>SUR</v>
      </c>
      <c r="B20" s="124">
        <v>733</v>
      </c>
      <c r="C20" s="146" t="str">
        <f>VLOOKUP(B20,'[1]LISTADO ATM'!$A$2:$B$822,2,0)</f>
        <v xml:space="preserve">ATM Zona Franca Perdenales </v>
      </c>
      <c r="D20" s="125" t="s">
        <v>2551</v>
      </c>
      <c r="E20" s="128">
        <v>3335903589</v>
      </c>
    </row>
    <row r="21" spans="1:5" ht="18" x14ac:dyDescent="0.25">
      <c r="A21" s="124" t="str">
        <f>VLOOKUP(B21,'[1]LISTADO ATM'!$A$2:$C$822,3,0)</f>
        <v>SUR</v>
      </c>
      <c r="B21" s="124">
        <v>311</v>
      </c>
      <c r="C21" s="146" t="str">
        <f>VLOOKUP(B21,'[1]LISTADO ATM'!$A$2:$B$822,2,0)</f>
        <v>ATM Plaza Eroski</v>
      </c>
      <c r="D21" s="125" t="s">
        <v>2551</v>
      </c>
      <c r="E21" s="128">
        <v>3335906502</v>
      </c>
    </row>
    <row r="22" spans="1:5" ht="18" x14ac:dyDescent="0.25">
      <c r="A22" s="124" t="str">
        <f>VLOOKUP(B22,'[1]LISTADO ATM'!$A$2:$C$822,3,0)</f>
        <v>ESTE</v>
      </c>
      <c r="B22" s="124">
        <v>608</v>
      </c>
      <c r="C22" s="146" t="str">
        <f>VLOOKUP(B22,'[1]LISTADO ATM'!$A$2:$B$822,2,0)</f>
        <v xml:space="preserve">ATM Oficina Jumbo (San Pedro) </v>
      </c>
      <c r="D22" s="125" t="s">
        <v>2551</v>
      </c>
      <c r="E22" s="128">
        <v>3335906674</v>
      </c>
    </row>
    <row r="23" spans="1:5" ht="18" x14ac:dyDescent="0.25">
      <c r="A23" s="124" t="str">
        <f>VLOOKUP(B23,'[1]LISTADO ATM'!$A$2:$C$822,3,0)</f>
        <v>NORTE</v>
      </c>
      <c r="B23" s="124">
        <v>138</v>
      </c>
      <c r="C23" s="146" t="str">
        <f>VLOOKUP(B23,'[1]LISTADO ATM'!$A$2:$B$822,2,0)</f>
        <v xml:space="preserve">ATM UNP Fantino </v>
      </c>
      <c r="D23" s="125" t="s">
        <v>2551</v>
      </c>
      <c r="E23" s="128">
        <v>3335906957</v>
      </c>
    </row>
    <row r="24" spans="1:5" ht="18" x14ac:dyDescent="0.25">
      <c r="A24" s="124" t="str">
        <f>VLOOKUP(B24,'[1]LISTADO ATM'!$A$2:$C$822,3,0)</f>
        <v>SUR</v>
      </c>
      <c r="B24" s="124">
        <v>984</v>
      </c>
      <c r="C24" s="146" t="str">
        <f>VLOOKUP(B24,'[1]LISTADO ATM'!$A$2:$B$822,2,0)</f>
        <v xml:space="preserve">ATM Oficina Neiba II </v>
      </c>
      <c r="D24" s="125" t="s">
        <v>2551</v>
      </c>
      <c r="E24" s="128">
        <v>3335907342</v>
      </c>
    </row>
    <row r="25" spans="1:5" ht="18" x14ac:dyDescent="0.25">
      <c r="A25" s="124" t="str">
        <f>VLOOKUP(B25,'[1]LISTADO ATM'!$A$2:$C$822,3,0)</f>
        <v>NORTE</v>
      </c>
      <c r="B25" s="124">
        <v>606</v>
      </c>
      <c r="C25" s="146" t="str">
        <f>VLOOKUP(B25,'[1]LISTADO ATM'!$A$2:$B$822,2,0)</f>
        <v xml:space="preserve">ATM UNP Manolo Tavarez Justo </v>
      </c>
      <c r="D25" s="125" t="s">
        <v>2551</v>
      </c>
      <c r="E25" s="128">
        <v>3335907345</v>
      </c>
    </row>
    <row r="26" spans="1:5" ht="18" x14ac:dyDescent="0.25">
      <c r="A26" s="124" t="str">
        <f>VLOOKUP(B26,'[1]LISTADO ATM'!$A$2:$C$822,3,0)</f>
        <v>NORTE</v>
      </c>
      <c r="B26" s="124">
        <v>4</v>
      </c>
      <c r="C26" s="146" t="str">
        <f>VLOOKUP(B26,'[1]LISTADO ATM'!$A$2:$B$822,2,0)</f>
        <v>ATM Avenida Rivas</v>
      </c>
      <c r="D26" s="125" t="s">
        <v>2551</v>
      </c>
      <c r="E26" s="128">
        <v>3335907347</v>
      </c>
    </row>
    <row r="27" spans="1:5" ht="18" x14ac:dyDescent="0.25">
      <c r="A27" s="124" t="str">
        <f>VLOOKUP(B27,'[1]LISTADO ATM'!$A$2:$C$822,3,0)</f>
        <v>NORTE</v>
      </c>
      <c r="B27" s="124">
        <v>763</v>
      </c>
      <c r="C27" s="146" t="str">
        <f>VLOOKUP(B27,'[1]LISTADO ATM'!$A$2:$B$822,2,0)</f>
        <v xml:space="preserve">ATM UNP Montellano </v>
      </c>
      <c r="D27" s="125" t="s">
        <v>2551</v>
      </c>
      <c r="E27" s="128">
        <v>3335907356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46" t="str">
        <f>VLOOKUP(B28,'[1]LISTADO ATM'!$A$2:$B$822,2,0)</f>
        <v xml:space="preserve">ATM Oficina Los Alcarrizos </v>
      </c>
      <c r="D28" s="125" t="s">
        <v>2551</v>
      </c>
      <c r="E28" s="128">
        <v>3335907749</v>
      </c>
    </row>
    <row r="29" spans="1:5" ht="18" x14ac:dyDescent="0.25">
      <c r="A29" s="124" t="str">
        <f>VLOOKUP(B29,'[1]LISTADO ATM'!$A$2:$C$822,3,0)</f>
        <v>DISTRITO NACIONAL</v>
      </c>
      <c r="B29" s="124">
        <v>26</v>
      </c>
      <c r="C29" s="146" t="str">
        <f>VLOOKUP(B29,'[1]LISTADO ATM'!$A$2:$B$822,2,0)</f>
        <v>ATM S/M Jumbo San Isidro</v>
      </c>
      <c r="D29" s="125" t="s">
        <v>2551</v>
      </c>
      <c r="E29" s="128">
        <v>3335907769</v>
      </c>
    </row>
    <row r="30" spans="1:5" ht="18" x14ac:dyDescent="0.25">
      <c r="A30" s="124" t="str">
        <f>VLOOKUP(B30,'[1]LISTADO ATM'!$A$2:$C$822,3,0)</f>
        <v>DISTRITO NACIONAL</v>
      </c>
      <c r="B30" s="124">
        <v>441</v>
      </c>
      <c r="C30" s="146" t="str">
        <f>VLOOKUP(B30,'[1]LISTADO ATM'!$A$2:$B$822,2,0)</f>
        <v>ATM Estacion de Servicio Romulo Betancour</v>
      </c>
      <c r="D30" s="125" t="s">
        <v>2551</v>
      </c>
      <c r="E30" s="128">
        <v>3335907785</v>
      </c>
    </row>
    <row r="31" spans="1:5" ht="18" x14ac:dyDescent="0.25">
      <c r="A31" s="124" t="str">
        <f>VLOOKUP(B31,'[1]LISTADO ATM'!$A$2:$C$822,3,0)</f>
        <v>DISTRITO NACIONAL</v>
      </c>
      <c r="B31" s="124">
        <v>551</v>
      </c>
      <c r="C31" s="146" t="str">
        <f>VLOOKUP(B31,'[1]LISTADO ATM'!$A$2:$B$822,2,0)</f>
        <v xml:space="preserve">ATM Oficina Padre Castellanos </v>
      </c>
      <c r="D31" s="125" t="s">
        <v>2551</v>
      </c>
      <c r="E31" s="128">
        <v>3335907789</v>
      </c>
    </row>
    <row r="32" spans="1:5" ht="18" x14ac:dyDescent="0.25">
      <c r="A32" s="124" t="str">
        <f>VLOOKUP(B32,'[1]LISTADO ATM'!$A$2:$C$822,3,0)</f>
        <v>DISTRITO NACIONAL</v>
      </c>
      <c r="B32" s="124">
        <v>461</v>
      </c>
      <c r="C32" s="146" t="str">
        <f>VLOOKUP(B32,'[1]LISTADO ATM'!$A$2:$B$822,2,0)</f>
        <v xml:space="preserve">ATM Autobanco Sarasota I </v>
      </c>
      <c r="D32" s="125" t="s">
        <v>2551</v>
      </c>
      <c r="E32" s="128">
        <v>3335907826</v>
      </c>
    </row>
    <row r="33" spans="1:5" ht="18" x14ac:dyDescent="0.25">
      <c r="A33" s="124" t="str">
        <f>VLOOKUP(B33,'[1]LISTADO ATM'!$A$2:$C$822,3,0)</f>
        <v>DISTRITO NACIONAL</v>
      </c>
      <c r="B33" s="124">
        <v>415</v>
      </c>
      <c r="C33" s="146" t="str">
        <f>VLOOKUP(B33,'[1]LISTADO ATM'!$A$2:$B$822,2,0)</f>
        <v xml:space="preserve">ATM Autobanco San Martín I </v>
      </c>
      <c r="D33" s="125" t="s">
        <v>2551</v>
      </c>
      <c r="E33" s="128">
        <v>3335907958</v>
      </c>
    </row>
    <row r="34" spans="1:5" ht="18" x14ac:dyDescent="0.25">
      <c r="A34" s="124" t="str">
        <f>VLOOKUP(B34,'[1]LISTADO ATM'!$A$2:$C$822,3,0)</f>
        <v>SUR</v>
      </c>
      <c r="B34" s="124">
        <v>537</v>
      </c>
      <c r="C34" s="146" t="str">
        <f>VLOOKUP(B34,'[1]LISTADO ATM'!$A$2:$B$822,2,0)</f>
        <v xml:space="preserve">ATM Estación Texaco Enriquillo (Barahona) </v>
      </c>
      <c r="D34" s="125" t="s">
        <v>2551</v>
      </c>
      <c r="E34" s="138">
        <v>3335906533</v>
      </c>
    </row>
    <row r="35" spans="1:5" ht="18" x14ac:dyDescent="0.25">
      <c r="A35" s="124" t="str">
        <f>VLOOKUP(B35,'[1]LISTADO ATM'!$A$2:$C$822,3,0)</f>
        <v>DISTRITO NACIONAL</v>
      </c>
      <c r="B35" s="124">
        <v>590</v>
      </c>
      <c r="C35" s="146" t="str">
        <f>VLOOKUP(B35,'[1]LISTADO ATM'!$A$2:$B$822,2,0)</f>
        <v xml:space="preserve">ATM Olé Aut. Las Américas </v>
      </c>
      <c r="D35" s="125" t="s">
        <v>2551</v>
      </c>
      <c r="E35" s="126">
        <v>3335907051</v>
      </c>
    </row>
    <row r="36" spans="1:5" ht="18" x14ac:dyDescent="0.25">
      <c r="A36" s="124" t="str">
        <f>VLOOKUP(B36,'[1]LISTADO ATM'!$A$2:$C$822,3,0)</f>
        <v>DISTRITO NACIONAL</v>
      </c>
      <c r="B36" s="124">
        <v>507</v>
      </c>
      <c r="C36" s="146" t="str">
        <f>VLOOKUP(B36,'[1]LISTADO ATM'!$A$2:$B$822,2,0)</f>
        <v>ATM Estación Sigma Boca Chica</v>
      </c>
      <c r="D36" s="125" t="s">
        <v>2551</v>
      </c>
      <c r="E36" s="138">
        <v>3335907364</v>
      </c>
    </row>
    <row r="37" spans="1:5" ht="18" x14ac:dyDescent="0.25">
      <c r="A37" s="124" t="str">
        <f>VLOOKUP(B37,'[1]LISTADO ATM'!$A$2:$C$822,3,0)</f>
        <v>NORTE</v>
      </c>
      <c r="B37" s="124">
        <v>747</v>
      </c>
      <c r="C37" s="146" t="str">
        <f>VLOOKUP(B37,'[1]LISTADO ATM'!$A$2:$B$822,2,0)</f>
        <v xml:space="preserve">ATM Club BR (Santiago) </v>
      </c>
      <c r="D37" s="125" t="s">
        <v>2551</v>
      </c>
      <c r="E37" s="126">
        <v>3335907366</v>
      </c>
    </row>
    <row r="38" spans="1:5" ht="18" x14ac:dyDescent="0.25">
      <c r="A38" s="124" t="str">
        <f>VLOOKUP(B38,'[1]LISTADO ATM'!$A$2:$C$822,3,0)</f>
        <v>DISTRITO NACIONAL</v>
      </c>
      <c r="B38" s="124">
        <v>580</v>
      </c>
      <c r="C38" s="146" t="str">
        <f>VLOOKUP(B38,'[1]LISTADO ATM'!$A$2:$B$822,2,0)</f>
        <v xml:space="preserve">ATM Edificio Propagas </v>
      </c>
      <c r="D38" s="125" t="s">
        <v>2551</v>
      </c>
      <c r="E38" s="126">
        <v>3335907814</v>
      </c>
    </row>
    <row r="39" spans="1:5" ht="18" x14ac:dyDescent="0.25">
      <c r="A39" s="124" t="str">
        <f>VLOOKUP(B39,'[1]LISTADO ATM'!$A$2:$C$822,3,0)</f>
        <v>NORTE</v>
      </c>
      <c r="B39" s="124">
        <v>350</v>
      </c>
      <c r="C39" s="146" t="str">
        <f>VLOOKUP(B39,'[1]LISTADO ATM'!$A$2:$B$822,2,0)</f>
        <v xml:space="preserve">ATM Oficina Villa Tapia </v>
      </c>
      <c r="D39" s="125" t="s">
        <v>2551</v>
      </c>
      <c r="E39" s="128">
        <v>3335905816</v>
      </c>
    </row>
    <row r="40" spans="1:5" ht="18" x14ac:dyDescent="0.25">
      <c r="A40" s="124" t="str">
        <f>VLOOKUP(B40,'[1]LISTADO ATM'!$A$2:$C$822,3,0)</f>
        <v>NORTE</v>
      </c>
      <c r="B40" s="124">
        <v>63</v>
      </c>
      <c r="C40" s="146" t="str">
        <f>VLOOKUP(B40,'[1]LISTADO ATM'!$A$2:$B$822,2,0)</f>
        <v xml:space="preserve">ATM Oficina Villa Vásquez (Montecristi) </v>
      </c>
      <c r="D40" s="125" t="s">
        <v>2551</v>
      </c>
      <c r="E40" s="128">
        <v>3335907378</v>
      </c>
    </row>
    <row r="41" spans="1:5" ht="18" x14ac:dyDescent="0.25">
      <c r="A41" s="124" t="str">
        <f>VLOOKUP(B41,'[1]LISTADO ATM'!$A$2:$C$822,3,0)</f>
        <v>NORTE</v>
      </c>
      <c r="B41" s="124">
        <v>157</v>
      </c>
      <c r="C41" s="146" t="str">
        <f>VLOOKUP(B41,'[1]LISTADO ATM'!$A$2:$B$822,2,0)</f>
        <v xml:space="preserve">ATM Oficina Samaná </v>
      </c>
      <c r="D41" s="125" t="s">
        <v>2551</v>
      </c>
      <c r="E41" s="128">
        <v>3335908207</v>
      </c>
    </row>
    <row r="42" spans="1:5" ht="18" x14ac:dyDescent="0.25">
      <c r="A42" s="124" t="str">
        <f>VLOOKUP(B42,'[1]LISTADO ATM'!$A$2:$C$822,3,0)</f>
        <v>NORTE</v>
      </c>
      <c r="B42" s="124">
        <v>136</v>
      </c>
      <c r="C42" s="146" t="str">
        <f>VLOOKUP(B42,'[1]LISTADO ATM'!$A$2:$B$822,2,0)</f>
        <v>ATM S/M Xtra (Santiago)</v>
      </c>
      <c r="D42" s="125" t="s">
        <v>2551</v>
      </c>
      <c r="E42" s="128">
        <v>3335908209</v>
      </c>
    </row>
    <row r="43" spans="1:5" ht="18" x14ac:dyDescent="0.25">
      <c r="A43" s="124" t="str">
        <f>VLOOKUP(B43,'[1]LISTADO ATM'!$A$2:$C$822,3,0)</f>
        <v>NORTE</v>
      </c>
      <c r="B43" s="124">
        <v>151</v>
      </c>
      <c r="C43" s="146" t="str">
        <f>VLOOKUP(B43,'[1]LISTADO ATM'!$A$2:$B$822,2,0)</f>
        <v xml:space="preserve">ATM Oficina Nagua </v>
      </c>
      <c r="D43" s="125" t="s">
        <v>2551</v>
      </c>
      <c r="E43" s="128">
        <v>3335908344</v>
      </c>
    </row>
    <row r="44" spans="1:5" ht="18" x14ac:dyDescent="0.25">
      <c r="A44" s="124" t="str">
        <f>VLOOKUP(B44,'[1]LISTADO ATM'!$A$2:$C$822,3,0)</f>
        <v>NORTE</v>
      </c>
      <c r="B44" s="124">
        <v>728</v>
      </c>
      <c r="C44" s="146" t="str">
        <f>VLOOKUP(B44,'[1]LISTADO ATM'!$A$2:$B$822,2,0)</f>
        <v xml:space="preserve">ATM UNP La Vega Oficina Regional Norcentral </v>
      </c>
      <c r="D44" s="125" t="s">
        <v>2551</v>
      </c>
      <c r="E44" s="128">
        <v>3335908363</v>
      </c>
    </row>
    <row r="45" spans="1:5" ht="18" x14ac:dyDescent="0.25">
      <c r="A45" s="124" t="str">
        <f>VLOOKUP(B45,'[1]LISTADO ATM'!$A$2:$C$822,3,0)</f>
        <v>NORTE</v>
      </c>
      <c r="B45" s="124">
        <v>144</v>
      </c>
      <c r="C45" s="146" t="str">
        <f>VLOOKUP(B45,'[1]LISTADO ATM'!$A$2:$B$822,2,0)</f>
        <v xml:space="preserve">ATM Oficina Villa Altagracia </v>
      </c>
      <c r="D45" s="125" t="s">
        <v>2551</v>
      </c>
      <c r="E45" s="128">
        <v>3335908546</v>
      </c>
    </row>
    <row r="46" spans="1:5" ht="18" x14ac:dyDescent="0.25">
      <c r="A46" s="124" t="str">
        <f>VLOOKUP(B46,'[1]LISTADO ATM'!$A$2:$C$822,3,0)</f>
        <v>ESTE</v>
      </c>
      <c r="B46" s="124">
        <v>844</v>
      </c>
      <c r="C46" s="146" t="str">
        <f>VLOOKUP(B46,'[1]LISTADO ATM'!$A$2:$B$822,2,0)</f>
        <v xml:space="preserve">ATM San Juan Shopping Center (Bávaro) </v>
      </c>
      <c r="D46" s="125" t="s">
        <v>2551</v>
      </c>
      <c r="E46" s="138">
        <v>3335904791</v>
      </c>
    </row>
    <row r="47" spans="1:5" ht="18" x14ac:dyDescent="0.25">
      <c r="A47" s="124" t="str">
        <f>VLOOKUP(B47,'[1]LISTADO ATM'!$A$2:$C$822,3,0)</f>
        <v>NORTE</v>
      </c>
      <c r="B47" s="124">
        <v>888</v>
      </c>
      <c r="C47" s="146" t="str">
        <f>VLOOKUP(B47,'[1]LISTADO ATM'!$A$2:$B$822,2,0)</f>
        <v>ATM Oficina galeria 56 II (SFM)</v>
      </c>
      <c r="D47" s="125" t="s">
        <v>2551</v>
      </c>
      <c r="E47" s="126">
        <v>3335907967</v>
      </c>
    </row>
    <row r="48" spans="1:5" ht="18" x14ac:dyDescent="0.25">
      <c r="A48" s="124" t="str">
        <f>VLOOKUP(B48,'[1]LISTADO ATM'!$A$2:$C$822,3,0)</f>
        <v>SUR</v>
      </c>
      <c r="B48" s="124">
        <v>766</v>
      </c>
      <c r="C48" s="146" t="str">
        <f>VLOOKUP(B48,'[1]LISTADO ATM'!$A$2:$B$822,2,0)</f>
        <v xml:space="preserve">ATM Oficina Azua II </v>
      </c>
      <c r="D48" s="125" t="s">
        <v>2551</v>
      </c>
      <c r="E48" s="126">
        <v>3335908190</v>
      </c>
    </row>
    <row r="49" spans="1:5" ht="18" x14ac:dyDescent="0.25">
      <c r="A49" s="124" t="str">
        <f>VLOOKUP(B49,'[1]LISTADO ATM'!$A$2:$C$822,3,0)</f>
        <v>NORTE</v>
      </c>
      <c r="B49" s="124">
        <v>752</v>
      </c>
      <c r="C49" s="146" t="str">
        <f>VLOOKUP(B49,'[1]LISTADO ATM'!$A$2:$B$822,2,0)</f>
        <v xml:space="preserve">ATM UNP Las Carolinas (La Vega) </v>
      </c>
      <c r="D49" s="125" t="s">
        <v>2551</v>
      </c>
      <c r="E49" s="126">
        <v>3335908520</v>
      </c>
    </row>
    <row r="50" spans="1:5" ht="18" x14ac:dyDescent="0.25">
      <c r="A50" s="124" t="str">
        <f>VLOOKUP(B50,'[1]LISTADO ATM'!$A$2:$C$822,3,0)</f>
        <v>ESTE</v>
      </c>
      <c r="B50" s="124">
        <v>429</v>
      </c>
      <c r="C50" s="146" t="str">
        <f>VLOOKUP(B50,'[1]LISTADO ATM'!$A$2:$B$822,2,0)</f>
        <v xml:space="preserve">ATM Oficina Jumbo La Romana </v>
      </c>
      <c r="D50" s="125" t="s">
        <v>2551</v>
      </c>
      <c r="E50" s="128">
        <v>3335904850</v>
      </c>
    </row>
    <row r="51" spans="1:5" ht="18" customHeight="1" x14ac:dyDescent="0.25">
      <c r="A51" s="124" t="str">
        <f>VLOOKUP(B51,'[1]LISTADO ATM'!$A$2:$C$822,3,0)</f>
        <v>NORTE</v>
      </c>
      <c r="B51" s="124">
        <v>189</v>
      </c>
      <c r="C51" s="146" t="str">
        <f>VLOOKUP(B51,'[1]LISTADO ATM'!$A$2:$B$822,2,0)</f>
        <v xml:space="preserve">ATM Comando Regional Cibao Central P.N. </v>
      </c>
      <c r="D51" s="125" t="s">
        <v>2551</v>
      </c>
      <c r="E51" s="128">
        <v>3335908204</v>
      </c>
    </row>
    <row r="52" spans="1:5" ht="18" x14ac:dyDescent="0.25">
      <c r="A52" s="124" t="str">
        <f>VLOOKUP(B52,'[1]LISTADO ATM'!$A$2:$C$822,3,0)</f>
        <v>NORTE</v>
      </c>
      <c r="B52" s="124">
        <v>878</v>
      </c>
      <c r="C52" s="146" t="str">
        <f>VLOOKUP(B52,'[1]LISTADO ATM'!$A$2:$B$822,2,0)</f>
        <v>ATM UNP Cabral Y Baez</v>
      </c>
      <c r="D52" s="125" t="s">
        <v>2551</v>
      </c>
      <c r="E52" s="128">
        <v>3335908219</v>
      </c>
    </row>
    <row r="53" spans="1:5" ht="18" x14ac:dyDescent="0.25">
      <c r="A53" s="124" t="str">
        <f>VLOOKUP(B53,'[1]LISTADO ATM'!$A$2:$C$822,3,0)</f>
        <v>NORTE</v>
      </c>
      <c r="B53" s="124">
        <v>720</v>
      </c>
      <c r="C53" s="146" t="str">
        <f>VLOOKUP(B53,'[1]LISTADO ATM'!$A$2:$B$822,2,0)</f>
        <v xml:space="preserve">ATM OMSA (Santiago) </v>
      </c>
      <c r="D53" s="125" t="s">
        <v>2551</v>
      </c>
      <c r="E53" s="126">
        <v>3335907780</v>
      </c>
    </row>
    <row r="54" spans="1:5" ht="18" x14ac:dyDescent="0.25">
      <c r="A54" s="124" t="e">
        <f>VLOOKUP(B54,'[1]LISTADO ATM'!$A$2:$C$822,3,0)</f>
        <v>#N/A</v>
      </c>
      <c r="B54" s="124"/>
      <c r="C54" s="146" t="e">
        <f>VLOOKUP(B54,'[1]LISTADO ATM'!$A$2:$B$822,2,0)</f>
        <v>#N/A</v>
      </c>
      <c r="D54" s="125" t="s">
        <v>2551</v>
      </c>
      <c r="E54" s="126"/>
    </row>
    <row r="55" spans="1:5" ht="18" x14ac:dyDescent="0.25">
      <c r="A55" s="124" t="e">
        <f>VLOOKUP(B55,'[1]LISTADO ATM'!$A$2:$C$822,3,0)</f>
        <v>#N/A</v>
      </c>
      <c r="B55" s="124"/>
      <c r="C55" s="146" t="e">
        <f>VLOOKUP(B55,'[1]LISTADO ATM'!$A$2:$B$822,2,0)</f>
        <v>#N/A</v>
      </c>
      <c r="D55" s="125" t="s">
        <v>2551</v>
      </c>
      <c r="E55" s="126"/>
    </row>
    <row r="56" spans="1:5" ht="18.75" thickBot="1" x14ac:dyDescent="0.3">
      <c r="A56" s="97" t="s">
        <v>2473</v>
      </c>
      <c r="B56" s="139">
        <f>COUNT(B9:B55)</f>
        <v>45</v>
      </c>
      <c r="C56" s="169"/>
      <c r="D56" s="170"/>
      <c r="E56" s="171"/>
    </row>
    <row r="57" spans="1:5" x14ac:dyDescent="0.25">
      <c r="B57" s="99"/>
      <c r="E57" s="99"/>
    </row>
    <row r="58" spans="1:5" ht="18" x14ac:dyDescent="0.25">
      <c r="A58" s="166" t="s">
        <v>2474</v>
      </c>
      <c r="B58" s="167"/>
      <c r="C58" s="167"/>
      <c r="D58" s="167"/>
      <c r="E58" s="168"/>
    </row>
    <row r="59" spans="1:5" ht="18.75" customHeight="1" x14ac:dyDescent="0.25">
      <c r="A59" s="96" t="s">
        <v>15</v>
      </c>
      <c r="B59" s="96" t="s">
        <v>2416</v>
      </c>
      <c r="C59" s="96" t="s">
        <v>46</v>
      </c>
      <c r="D59" s="96" t="s">
        <v>2419</v>
      </c>
      <c r="E59" s="96" t="s">
        <v>2417</v>
      </c>
    </row>
    <row r="60" spans="1:5" ht="18" x14ac:dyDescent="0.25">
      <c r="A60" s="124" t="str">
        <f>VLOOKUP(B60,'[1]LISTADO ATM'!$A$2:$C$822,3,0)</f>
        <v>DISTRITO NACIONAL</v>
      </c>
      <c r="B60" s="124">
        <v>420</v>
      </c>
      <c r="C60" s="146" t="str">
        <f>VLOOKUP(B60,'[1]LISTADO ATM'!$A$2:$B$822,2,0)</f>
        <v xml:space="preserve">ATM DGII Av. Lincoln </v>
      </c>
      <c r="D60" s="125" t="s">
        <v>2544</v>
      </c>
      <c r="E60" s="126">
        <v>3335905004</v>
      </c>
    </row>
    <row r="61" spans="1:5" ht="18" x14ac:dyDescent="0.25">
      <c r="A61" s="124" t="str">
        <f>VLOOKUP(B61,'[1]LISTADO ATM'!$A$2:$C$822,3,0)</f>
        <v>SUR</v>
      </c>
      <c r="B61" s="124">
        <v>297</v>
      </c>
      <c r="C61" s="146" t="str">
        <f>VLOOKUP(B61,'[1]LISTADO ATM'!$A$2:$B$822,2,0)</f>
        <v xml:space="preserve">ATM S/M Cadena Ocoa </v>
      </c>
      <c r="D61" s="125" t="s">
        <v>2544</v>
      </c>
      <c r="E61" s="126">
        <v>3335907293</v>
      </c>
    </row>
    <row r="62" spans="1:5" ht="18" x14ac:dyDescent="0.25">
      <c r="A62" s="124" t="str">
        <f>VLOOKUP(B62,'[1]LISTADO ATM'!$A$2:$C$822,3,0)</f>
        <v>SUR</v>
      </c>
      <c r="B62" s="124">
        <v>764</v>
      </c>
      <c r="C62" s="146" t="str">
        <f>VLOOKUP(B62,'[1]LISTADO ATM'!$A$2:$B$822,2,0)</f>
        <v xml:space="preserve">ATM Oficina Elías Piña </v>
      </c>
      <c r="D62" s="125" t="s">
        <v>2544</v>
      </c>
      <c r="E62" s="126">
        <v>3335907332</v>
      </c>
    </row>
    <row r="63" spans="1:5" ht="18" x14ac:dyDescent="0.25">
      <c r="A63" s="94" t="str">
        <f>VLOOKUP(B63,'[1]LISTADO ATM'!$A$2:$C$822,3,0)</f>
        <v>DISTRITO NACIONAL</v>
      </c>
      <c r="B63" s="124">
        <v>576</v>
      </c>
      <c r="C63" s="126" t="str">
        <f>VLOOKUP(B63,'[1]LISTADO ATM'!$A$2:$B$822,2,0)</f>
        <v xml:space="preserve">ATM IDSS </v>
      </c>
      <c r="D63" s="125" t="s">
        <v>2544</v>
      </c>
      <c r="E63" s="126">
        <v>3335903643</v>
      </c>
    </row>
    <row r="64" spans="1:5" ht="18.75" thickBot="1" x14ac:dyDescent="0.3">
      <c r="A64" s="97" t="s">
        <v>2473</v>
      </c>
      <c r="B64" s="139">
        <f>COUNT(B60:B63)</f>
        <v>4</v>
      </c>
      <c r="C64" s="169"/>
      <c r="D64" s="170"/>
      <c r="E64" s="171"/>
    </row>
    <row r="65" spans="1:5" ht="15.75" thickBot="1" x14ac:dyDescent="0.3">
      <c r="B65" s="99"/>
      <c r="E65" s="99"/>
    </row>
    <row r="66" spans="1:5" ht="18.75" thickBot="1" x14ac:dyDescent="0.3">
      <c r="A66" s="172" t="s">
        <v>2475</v>
      </c>
      <c r="B66" s="173"/>
      <c r="C66" s="173"/>
      <c r="D66" s="173"/>
      <c r="E66" s="174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" x14ac:dyDescent="0.25">
      <c r="A68" s="124" t="str">
        <f>VLOOKUP(B68,'[1]LISTADO ATM'!$A$2:$C$822,3,0)</f>
        <v>DISTRITO NACIONAL</v>
      </c>
      <c r="B68" s="124">
        <v>593</v>
      </c>
      <c r="C68" s="124" t="str">
        <f>VLOOKUP(B68,'[1]LISTADO ATM'!$A$2:$B$822,2,0)</f>
        <v xml:space="preserve">ATM Ministerio Fuerzas Armadas II </v>
      </c>
      <c r="D68" s="127" t="s">
        <v>2437</v>
      </c>
      <c r="E68" s="128">
        <v>3335902252</v>
      </c>
    </row>
    <row r="69" spans="1:5" ht="18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>
        <v>3335908772</v>
      </c>
    </row>
    <row r="70" spans="1:5" ht="18.75" thickBot="1" x14ac:dyDescent="0.3">
      <c r="A70" s="116"/>
      <c r="B70" s="139">
        <f>COUNT(B68:B69)</f>
        <v>2</v>
      </c>
      <c r="C70" s="105"/>
      <c r="D70" s="105"/>
      <c r="E70" s="105"/>
    </row>
    <row r="71" spans="1:5" ht="15.75" thickBot="1" x14ac:dyDescent="0.3">
      <c r="B71" s="99"/>
      <c r="E71" s="99"/>
    </row>
    <row r="72" spans="1:5" ht="18.75" thickBot="1" x14ac:dyDescent="0.3">
      <c r="A72" s="172" t="s">
        <v>2535</v>
      </c>
      <c r="B72" s="173"/>
      <c r="C72" s="173"/>
      <c r="D72" s="173"/>
      <c r="E72" s="174"/>
    </row>
    <row r="73" spans="1:5" ht="18" customHeight="1" x14ac:dyDescent="0.25">
      <c r="A73" s="96" t="s">
        <v>15</v>
      </c>
      <c r="B73" s="96" t="s">
        <v>2416</v>
      </c>
      <c r="C73" s="96" t="s">
        <v>46</v>
      </c>
      <c r="D73" s="96" t="s">
        <v>2419</v>
      </c>
      <c r="E73" s="96" t="s">
        <v>2417</v>
      </c>
    </row>
    <row r="74" spans="1:5" ht="18" x14ac:dyDescent="0.25">
      <c r="A74" s="94" t="str">
        <f>VLOOKUP(B74,'[1]LISTADO ATM'!$A$2:$C$822,3,0)</f>
        <v>DISTRITO NACIONAL</v>
      </c>
      <c r="B74" s="124">
        <v>577</v>
      </c>
      <c r="C74" s="126" t="str">
        <f>VLOOKUP(B74,'[1]LISTADO ATM'!$A$2:$B$822,2,0)</f>
        <v xml:space="preserve">ATM Olé Ave. Duarte </v>
      </c>
      <c r="D74" s="124" t="s">
        <v>2482</v>
      </c>
      <c r="E74" s="138">
        <v>3335903625</v>
      </c>
    </row>
    <row r="75" spans="1:5" ht="18" x14ac:dyDescent="0.25">
      <c r="A75" s="94" t="str">
        <f>VLOOKUP(B75,'[1]LISTADO ATM'!$A$2:$C$822,3,0)</f>
        <v>DISTRITO NACIONAL</v>
      </c>
      <c r="B75" s="124">
        <v>724</v>
      </c>
      <c r="C75" s="126" t="str">
        <f>VLOOKUP(B75,'[1]LISTADO ATM'!$A$2:$B$822,2,0)</f>
        <v xml:space="preserve">ATM El Huacal I </v>
      </c>
      <c r="D75" s="124" t="s">
        <v>2482</v>
      </c>
      <c r="E75" s="126">
        <v>3335907757</v>
      </c>
    </row>
    <row r="76" spans="1:5" ht="18" customHeight="1" x14ac:dyDescent="0.25">
      <c r="A76" s="94" t="str">
        <f>VLOOKUP(B76,'[1]LISTADO ATM'!$A$2:$C$822,3,0)</f>
        <v>DISTRITO NACIONAL</v>
      </c>
      <c r="B76" s="124">
        <v>696</v>
      </c>
      <c r="C76" s="126" t="str">
        <f>VLOOKUP(B76,'[1]LISTADO ATM'!$A$2:$B$822,2,0)</f>
        <v>ATM Olé Jacobo Majluta</v>
      </c>
      <c r="D76" s="124" t="s">
        <v>2482</v>
      </c>
      <c r="E76" s="126">
        <v>3335908198</v>
      </c>
    </row>
    <row r="77" spans="1:5" ht="18" x14ac:dyDescent="0.25">
      <c r="A77" s="94" t="str">
        <f>VLOOKUP(B77,'[1]LISTADO ATM'!$A$2:$C$822,3,0)</f>
        <v>ESTE</v>
      </c>
      <c r="B77" s="124">
        <v>480</v>
      </c>
      <c r="C77" s="126" t="str">
        <f>VLOOKUP(B77,'[1]LISTADO ATM'!$A$2:$B$822,2,0)</f>
        <v>ATM UNP Farmaconal Higuey</v>
      </c>
      <c r="D77" s="124" t="s">
        <v>2482</v>
      </c>
      <c r="E77" s="126" t="s">
        <v>2596</v>
      </c>
    </row>
    <row r="78" spans="1:5" ht="18" x14ac:dyDescent="0.25">
      <c r="A78" s="94" t="str">
        <f>VLOOKUP(B78,'[1]LISTADO ATM'!$A$2:$C$822,3,0)</f>
        <v>SUR</v>
      </c>
      <c r="B78" s="124">
        <v>825</v>
      </c>
      <c r="C78" s="126" t="str">
        <f>VLOOKUP(B78,'[1]LISTADO ATM'!$A$2:$B$822,2,0)</f>
        <v xml:space="preserve">ATM Estacion Eco Cibeles (Las Matas de Farfán) </v>
      </c>
      <c r="D78" s="124" t="s">
        <v>2482</v>
      </c>
      <c r="E78" s="126">
        <v>3335908775</v>
      </c>
    </row>
    <row r="79" spans="1:5" ht="18.75" thickBot="1" x14ac:dyDescent="0.3">
      <c r="A79" s="116" t="s">
        <v>2473</v>
      </c>
      <c r="B79" s="139">
        <f>COUNT(B74:B78)</f>
        <v>5</v>
      </c>
      <c r="C79" s="105"/>
      <c r="D79" s="105"/>
      <c r="E79" s="105"/>
    </row>
    <row r="80" spans="1:5" ht="18" customHeight="1" thickBot="1" x14ac:dyDescent="0.3">
      <c r="B80" s="99"/>
      <c r="E80" s="99"/>
    </row>
    <row r="81" spans="1:5" ht="18.75" customHeight="1" x14ac:dyDescent="0.25">
      <c r="A81" s="175" t="s">
        <v>2476</v>
      </c>
      <c r="B81" s="176"/>
      <c r="C81" s="176"/>
      <c r="D81" s="176"/>
      <c r="E81" s="177"/>
    </row>
    <row r="82" spans="1:5" ht="18" x14ac:dyDescent="0.25">
      <c r="A82" s="96" t="s">
        <v>15</v>
      </c>
      <c r="B82" s="96" t="s">
        <v>2416</v>
      </c>
      <c r="C82" s="98" t="s">
        <v>46</v>
      </c>
      <c r="D82" s="129" t="s">
        <v>2419</v>
      </c>
      <c r="E82" s="129" t="s">
        <v>2417</v>
      </c>
    </row>
    <row r="83" spans="1:5" ht="18" x14ac:dyDescent="0.25">
      <c r="A83" s="94" t="str">
        <f>VLOOKUP(B83,'[1]LISTADO ATM'!$A$2:$C$822,3,0)</f>
        <v>DISTRITO NACIONAL</v>
      </c>
      <c r="B83" s="124">
        <v>378</v>
      </c>
      <c r="C83" s="126" t="str">
        <f>VLOOKUP(B83,'[1]LISTADO ATM'!$A$2:$B$822,2,0)</f>
        <v>ATM UNP Villa Flores</v>
      </c>
      <c r="D83" s="142" t="s">
        <v>2548</v>
      </c>
      <c r="E83" s="126">
        <v>3335906874</v>
      </c>
    </row>
    <row r="84" spans="1:5" ht="18.75" customHeight="1" x14ac:dyDescent="0.25">
      <c r="A84" s="94" t="str">
        <f>VLOOKUP(B84,'[1]LISTADO ATM'!$A$2:$C$822,3,0)</f>
        <v>SUR</v>
      </c>
      <c r="B84" s="124">
        <v>880</v>
      </c>
      <c r="C84" s="126" t="str">
        <f>VLOOKUP(B84,'[1]LISTADO ATM'!$A$2:$B$822,2,0)</f>
        <v xml:space="preserve">ATM Autoservicio Barahona II </v>
      </c>
      <c r="D84" s="142" t="s">
        <v>2548</v>
      </c>
      <c r="E84" s="126">
        <v>3335907331</v>
      </c>
    </row>
    <row r="85" spans="1:5" ht="18" x14ac:dyDescent="0.25">
      <c r="A85" s="94" t="str">
        <f>VLOOKUP(B85,'[1]LISTADO ATM'!$A$2:$C$822,3,0)</f>
        <v>NORTE</v>
      </c>
      <c r="B85" s="124">
        <v>388</v>
      </c>
      <c r="C85" s="126" t="str">
        <f>VLOOKUP(B85,'[1]LISTADO ATM'!$A$2:$B$822,2,0)</f>
        <v xml:space="preserve">ATM Multicentro La Sirena Puerto Plata </v>
      </c>
      <c r="D85" s="142" t="s">
        <v>2548</v>
      </c>
      <c r="E85" s="126">
        <v>3335908053</v>
      </c>
    </row>
    <row r="86" spans="1:5" ht="18" x14ac:dyDescent="0.25">
      <c r="A86" s="94" t="str">
        <f>VLOOKUP(B86,'[1]LISTADO ATM'!$A$2:$C$822,3,0)</f>
        <v>DISTRITO NACIONAL</v>
      </c>
      <c r="B86" s="124">
        <v>160</v>
      </c>
      <c r="C86" s="126" t="str">
        <f>VLOOKUP(B86,'[1]LISTADO ATM'!$A$2:$B$822,2,0)</f>
        <v xml:space="preserve">ATM Oficina Herrera </v>
      </c>
      <c r="D86" s="142" t="s">
        <v>2548</v>
      </c>
      <c r="E86" s="126">
        <v>3335908649</v>
      </c>
    </row>
    <row r="87" spans="1:5" ht="18.75" customHeight="1" thickBot="1" x14ac:dyDescent="0.3">
      <c r="A87" s="97" t="s">
        <v>2473</v>
      </c>
      <c r="B87" s="139">
        <f>COUNT(B83:B86)</f>
        <v>4</v>
      </c>
      <c r="C87" s="105"/>
      <c r="D87" s="130"/>
      <c r="E87" s="130"/>
    </row>
    <row r="88" spans="1:5" ht="15.75" customHeight="1" thickBot="1" x14ac:dyDescent="0.3">
      <c r="B88" s="99"/>
      <c r="E88" s="99"/>
    </row>
    <row r="89" spans="1:5" ht="15.75" customHeight="1" thickBot="1" x14ac:dyDescent="0.3">
      <c r="A89" s="178" t="s">
        <v>2477</v>
      </c>
      <c r="B89" s="179"/>
      <c r="C89" s="93" t="s">
        <v>2412</v>
      </c>
      <c r="D89" s="99"/>
      <c r="E89" s="99"/>
    </row>
    <row r="90" spans="1:5" ht="15.75" customHeight="1" thickBot="1" x14ac:dyDescent="0.3">
      <c r="A90" s="180">
        <f>+B70+B79+B87</f>
        <v>11</v>
      </c>
      <c r="B90" s="181"/>
    </row>
    <row r="91" spans="1:5" ht="15.75" customHeight="1" thickBot="1" x14ac:dyDescent="0.3">
      <c r="B91" s="99"/>
      <c r="E91" s="99"/>
    </row>
    <row r="92" spans="1:5" ht="15.75" customHeight="1" thickBot="1" x14ac:dyDescent="0.3">
      <c r="A92" s="172" t="s">
        <v>2478</v>
      </c>
      <c r="B92" s="173"/>
      <c r="C92" s="173"/>
      <c r="D92" s="173"/>
      <c r="E92" s="174"/>
    </row>
    <row r="93" spans="1:5" ht="15.75" customHeight="1" x14ac:dyDescent="0.25">
      <c r="A93" s="100" t="s">
        <v>15</v>
      </c>
      <c r="B93" s="100" t="s">
        <v>2416</v>
      </c>
      <c r="C93" s="98" t="s">
        <v>46</v>
      </c>
      <c r="D93" s="182" t="s">
        <v>2419</v>
      </c>
      <c r="E93" s="183"/>
    </row>
    <row r="94" spans="1:5" ht="15.75" customHeight="1" x14ac:dyDescent="0.25">
      <c r="A94" s="141" t="str">
        <f>VLOOKUP(B94,'[1]LISTADO ATM'!$A$2:$C$822,3,0)</f>
        <v>NORTE</v>
      </c>
      <c r="B94" s="124">
        <v>964</v>
      </c>
      <c r="C94" s="124" t="str">
        <f>VLOOKUP(B94,'[1]LISTADO ATM'!$A$2:$B$822,2,0)</f>
        <v>ATM Hotel Sunscape (Norte)</v>
      </c>
      <c r="D94" s="156" t="s">
        <v>2552</v>
      </c>
      <c r="E94" s="157"/>
    </row>
    <row r="95" spans="1:5" ht="15.75" customHeight="1" x14ac:dyDescent="0.25">
      <c r="A95" s="141" t="str">
        <f>VLOOKUP(B95,'[1]LISTADO ATM'!$A$2:$C$822,3,0)</f>
        <v>DISTRITO NACIONAL</v>
      </c>
      <c r="B95" s="124">
        <v>725</v>
      </c>
      <c r="C95" s="124" t="str">
        <f>VLOOKUP(B95,'[1]LISTADO ATM'!$A$2:$B$822,2,0)</f>
        <v xml:space="preserve">ATM El Huacal II  </v>
      </c>
      <c r="D95" s="156" t="s">
        <v>2576</v>
      </c>
      <c r="E95" s="157"/>
    </row>
    <row r="96" spans="1:5" ht="15.75" customHeight="1" x14ac:dyDescent="0.25">
      <c r="A96" s="141" t="str">
        <f>VLOOKUP(B96,'[1]LISTADO ATM'!$A$2:$C$822,3,0)</f>
        <v>DISTRITO NACIONAL</v>
      </c>
      <c r="B96" s="124">
        <v>578</v>
      </c>
      <c r="C96" s="124" t="str">
        <f>VLOOKUP(B96,'[1]LISTADO ATM'!$A$2:$B$822,2,0)</f>
        <v xml:space="preserve">ATM Procuraduría General de la República </v>
      </c>
      <c r="D96" s="156" t="s">
        <v>2552</v>
      </c>
      <c r="E96" s="157"/>
    </row>
    <row r="97" spans="1:5" ht="15.75" customHeight="1" x14ac:dyDescent="0.25">
      <c r="A97" s="141" t="str">
        <f>VLOOKUP(B97,'[1]LISTADO ATM'!$A$2:$C$822,3,0)</f>
        <v>SUR</v>
      </c>
      <c r="B97" s="124">
        <v>615</v>
      </c>
      <c r="C97" s="124" t="str">
        <f>VLOOKUP(B97,'[1]LISTADO ATM'!$A$2:$B$822,2,0)</f>
        <v xml:space="preserve">ATM Estación Sunix Cabral (Barahona) </v>
      </c>
      <c r="D97" s="156" t="s">
        <v>2552</v>
      </c>
      <c r="E97" s="157"/>
    </row>
    <row r="98" spans="1:5" ht="15.75" customHeight="1" x14ac:dyDescent="0.25">
      <c r="A98" s="141" t="str">
        <f>VLOOKUP(B98,'[1]LISTADO ATM'!$A$2:$C$822,3,0)</f>
        <v>DISTRITO NACIONAL</v>
      </c>
      <c r="B98" s="124">
        <v>672</v>
      </c>
      <c r="C98" s="124" t="str">
        <f>VLOOKUP(B98,'[1]LISTADO ATM'!$A$2:$B$822,2,0)</f>
        <v>ATM Destacamento Policía Nacional La Victoria</v>
      </c>
      <c r="D98" s="156" t="s">
        <v>2552</v>
      </c>
      <c r="E98" s="157"/>
    </row>
    <row r="99" spans="1:5" ht="15.75" customHeight="1" x14ac:dyDescent="0.25">
      <c r="A99" s="141" t="str">
        <f>VLOOKUP(B99,'[1]LISTADO ATM'!$A$2:$C$822,3,0)</f>
        <v>SUR</v>
      </c>
      <c r="B99" s="124">
        <v>873</v>
      </c>
      <c r="C99" s="124" t="str">
        <f>VLOOKUP(B99,'[1]LISTADO ATM'!$A$2:$B$822,2,0)</f>
        <v xml:space="preserve">ATM Centro de Caja San Cristóbal II </v>
      </c>
      <c r="D99" s="156" t="s">
        <v>2576</v>
      </c>
      <c r="E99" s="157"/>
    </row>
    <row r="100" spans="1:5" ht="15.75" customHeight="1" x14ac:dyDescent="0.25">
      <c r="A100" s="141" t="str">
        <f>VLOOKUP(B100,'[1]LISTADO ATM'!$A$2:$C$822,3,0)</f>
        <v>DISTRITO NACIONAL</v>
      </c>
      <c r="B100" s="124">
        <v>557</v>
      </c>
      <c r="C100" s="124" t="str">
        <f>VLOOKUP(B100,'[1]LISTADO ATM'!$A$2:$B$822,2,0)</f>
        <v xml:space="preserve">ATM Multicentro La Sirena Ave. Mella </v>
      </c>
      <c r="D100" s="156" t="s">
        <v>2576</v>
      </c>
      <c r="E100" s="157"/>
    </row>
    <row r="101" spans="1:5" ht="18" x14ac:dyDescent="0.25">
      <c r="A101" s="141" t="str">
        <f>VLOOKUP(B101,'[1]LISTADO ATM'!$A$2:$C$822,3,0)</f>
        <v>NORTE</v>
      </c>
      <c r="B101" s="124">
        <v>632</v>
      </c>
      <c r="C101" s="124" t="str">
        <f>VLOOKUP(B101,'[1]LISTADO ATM'!$A$2:$B$822,2,0)</f>
        <v xml:space="preserve">ATM Autobanco Gurabo </v>
      </c>
      <c r="D101" s="156" t="s">
        <v>2552</v>
      </c>
      <c r="E101" s="157"/>
    </row>
    <row r="102" spans="1:5" ht="18" x14ac:dyDescent="0.25">
      <c r="A102" s="141" t="str">
        <f>VLOOKUP(B102,'[1]LISTADO ATM'!$A$2:$C$822,3,0)</f>
        <v>SUR</v>
      </c>
      <c r="B102" s="124">
        <v>616</v>
      </c>
      <c r="C102" s="124" t="str">
        <f>VLOOKUP(B102,'[1]LISTADO ATM'!$A$2:$B$822,2,0)</f>
        <v xml:space="preserve">ATM 5ta. Brigada Barahona </v>
      </c>
      <c r="D102" s="156" t="s">
        <v>2552</v>
      </c>
      <c r="E102" s="157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6" t="s">
        <v>2552</v>
      </c>
      <c r="E103" s="157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6" t="s">
        <v>2552</v>
      </c>
      <c r="E104" s="157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6" t="s">
        <v>2552</v>
      </c>
      <c r="E105" s="157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6" t="s">
        <v>2552</v>
      </c>
      <c r="E106" s="157"/>
    </row>
    <row r="107" spans="1:5" ht="18.75" thickBot="1" x14ac:dyDescent="0.3">
      <c r="A107" s="116" t="s">
        <v>2473</v>
      </c>
      <c r="B107" s="139">
        <f>COUNT(B94:B106)</f>
        <v>13</v>
      </c>
      <c r="C107" s="107"/>
      <c r="D107" s="107"/>
      <c r="E107" s="108"/>
    </row>
  </sheetData>
  <mergeCells count="27">
    <mergeCell ref="D104:E104"/>
    <mergeCell ref="D105:E105"/>
    <mergeCell ref="D106:E106"/>
    <mergeCell ref="A81:E81"/>
    <mergeCell ref="A89:B89"/>
    <mergeCell ref="A90:B90"/>
    <mergeCell ref="A92:E92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F1:G1"/>
    <mergeCell ref="A1:E1"/>
    <mergeCell ref="A2:E2"/>
    <mergeCell ref="A7:E7"/>
    <mergeCell ref="C56:E56"/>
    <mergeCell ref="A58:E58"/>
    <mergeCell ref="C64:E64"/>
    <mergeCell ref="A66:E66"/>
    <mergeCell ref="A72:E72"/>
  </mergeCells>
  <phoneticPr fontId="46" type="noConversion"/>
  <conditionalFormatting sqref="E28:E33 E15">
    <cfRule type="duplicateValues" dxfId="102" priority="40"/>
  </conditionalFormatting>
  <conditionalFormatting sqref="E86">
    <cfRule type="duplicateValues" dxfId="101" priority="41"/>
  </conditionalFormatting>
  <conditionalFormatting sqref="E100">
    <cfRule type="duplicateValues" dxfId="100" priority="38"/>
  </conditionalFormatting>
  <conditionalFormatting sqref="E100">
    <cfRule type="duplicateValues" dxfId="99" priority="39"/>
  </conditionalFormatting>
  <conditionalFormatting sqref="B103:B105">
    <cfRule type="duplicateValues" dxfId="98" priority="37"/>
  </conditionalFormatting>
  <conditionalFormatting sqref="B101:B102">
    <cfRule type="duplicateValues" dxfId="97" priority="36"/>
  </conditionalFormatting>
  <conditionalFormatting sqref="E101:E106">
    <cfRule type="duplicateValues" dxfId="96" priority="34"/>
  </conditionalFormatting>
  <conditionalFormatting sqref="E101:E106">
    <cfRule type="duplicateValues" dxfId="95" priority="35"/>
  </conditionalFormatting>
  <conditionalFormatting sqref="B107 B64:B67 B1:B42 B78:B84 B86:B99 B49:B62 B69:B75">
    <cfRule type="duplicateValues" dxfId="94" priority="42"/>
  </conditionalFormatting>
  <conditionalFormatting sqref="E107 E79:E84 E1:E14 E16:E18 E20:E27 E87:E99 E34:E37 E56:E62 E64:E67 E69:E74">
    <cfRule type="duplicateValues" dxfId="93" priority="43"/>
  </conditionalFormatting>
  <conditionalFormatting sqref="E107">
    <cfRule type="duplicateValues" dxfId="92" priority="44"/>
  </conditionalFormatting>
  <conditionalFormatting sqref="B100 B106">
    <cfRule type="duplicateValues" dxfId="91" priority="45"/>
  </conditionalFormatting>
  <conditionalFormatting sqref="E40">
    <cfRule type="duplicateValues" dxfId="90" priority="30"/>
  </conditionalFormatting>
  <conditionalFormatting sqref="E39">
    <cfRule type="duplicateValues" dxfId="89" priority="32"/>
  </conditionalFormatting>
  <conditionalFormatting sqref="E39:E40">
    <cfRule type="duplicateValues" dxfId="88" priority="33"/>
  </conditionalFormatting>
  <conditionalFormatting sqref="B54:B55">
    <cfRule type="duplicateValues" dxfId="87" priority="28"/>
  </conditionalFormatting>
  <conditionalFormatting sqref="E54">
    <cfRule type="duplicateValues" dxfId="86" priority="27"/>
  </conditionalFormatting>
  <conditionalFormatting sqref="E55">
    <cfRule type="duplicateValues" dxfId="85" priority="26"/>
  </conditionalFormatting>
  <conditionalFormatting sqref="E78">
    <cfRule type="duplicateValues" dxfId="84" priority="46"/>
  </conditionalFormatting>
  <conditionalFormatting sqref="B63">
    <cfRule type="duplicateValues" dxfId="83" priority="24"/>
  </conditionalFormatting>
  <conditionalFormatting sqref="E63">
    <cfRule type="duplicateValues" dxfId="82" priority="25"/>
  </conditionalFormatting>
  <conditionalFormatting sqref="B76">
    <cfRule type="duplicateValues" dxfId="81" priority="22"/>
  </conditionalFormatting>
  <conditionalFormatting sqref="E76">
    <cfRule type="duplicateValues" dxfId="80" priority="23"/>
  </conditionalFormatting>
  <conditionalFormatting sqref="E85">
    <cfRule type="duplicateValues" dxfId="79" priority="20"/>
  </conditionalFormatting>
  <conditionalFormatting sqref="B85">
    <cfRule type="duplicateValues" dxfId="78" priority="21"/>
  </conditionalFormatting>
  <conditionalFormatting sqref="B43:B49">
    <cfRule type="duplicateValues" dxfId="77" priority="19"/>
  </conditionalFormatting>
  <conditionalFormatting sqref="B43:B45">
    <cfRule type="duplicateValues" dxfId="76" priority="18"/>
  </conditionalFormatting>
  <conditionalFormatting sqref="E43:E44">
    <cfRule type="duplicateValues" dxfId="75" priority="17"/>
  </conditionalFormatting>
  <conditionalFormatting sqref="E45">
    <cfRule type="duplicateValues" dxfId="74" priority="16"/>
  </conditionalFormatting>
  <conditionalFormatting sqref="B46:B49">
    <cfRule type="duplicateValues" dxfId="73" priority="14"/>
  </conditionalFormatting>
  <conditionalFormatting sqref="E46">
    <cfRule type="duplicateValues" dxfId="72" priority="15"/>
  </conditionalFormatting>
  <conditionalFormatting sqref="E47">
    <cfRule type="duplicateValues" dxfId="71" priority="13"/>
  </conditionalFormatting>
  <conditionalFormatting sqref="E48">
    <cfRule type="duplicateValues" dxfId="70" priority="12"/>
  </conditionalFormatting>
  <conditionalFormatting sqref="E49">
    <cfRule type="duplicateValues" dxfId="69" priority="11"/>
  </conditionalFormatting>
  <conditionalFormatting sqref="E51">
    <cfRule type="duplicateValues" dxfId="68" priority="7"/>
  </conditionalFormatting>
  <conditionalFormatting sqref="B50:B52">
    <cfRule type="duplicateValues" dxfId="67" priority="8"/>
  </conditionalFormatting>
  <conditionalFormatting sqref="E50">
    <cfRule type="duplicateValues" dxfId="66" priority="9"/>
  </conditionalFormatting>
  <conditionalFormatting sqref="E52">
    <cfRule type="duplicateValues" dxfId="65" priority="10"/>
  </conditionalFormatting>
  <conditionalFormatting sqref="B53">
    <cfRule type="duplicateValues" dxfId="64" priority="5"/>
  </conditionalFormatting>
  <conditionalFormatting sqref="E53">
    <cfRule type="duplicateValues" dxfId="63" priority="6"/>
  </conditionalFormatting>
  <conditionalFormatting sqref="E75 E38 E19">
    <cfRule type="duplicateValues" dxfId="62" priority="47"/>
  </conditionalFormatting>
  <conditionalFormatting sqref="B68">
    <cfRule type="duplicateValues" dxfId="61" priority="3"/>
  </conditionalFormatting>
  <conditionalFormatting sqref="E68">
    <cfRule type="duplicateValues" dxfId="60" priority="4"/>
  </conditionalFormatting>
  <conditionalFormatting sqref="B77">
    <cfRule type="duplicateValues" dxfId="59" priority="1"/>
  </conditionalFormatting>
  <conditionalFormatting sqref="E77">
    <cfRule type="duplicateValues" dxfId="58" priority="2"/>
  </conditionalFormatting>
  <conditionalFormatting sqref="B39:B42 B49:B53">
    <cfRule type="duplicateValues" dxfId="57" priority="122299"/>
  </conditionalFormatting>
  <conditionalFormatting sqref="E41:E42">
    <cfRule type="duplicateValues" dxfId="56" priority="122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2021-06-03T19:11:30Z</dcterms:modified>
</cp:coreProperties>
</file>