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5\"/>
    </mc:Choice>
  </mc:AlternateContent>
  <bookViews>
    <workbookView xWindow="0" yWindow="0" windowWidth="14490" windowHeight="909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9" i="1" l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F9" i="1" l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9" i="1"/>
  <c r="A10" i="1"/>
  <c r="A11" i="1"/>
  <c r="A12" i="1"/>
  <c r="A13" i="1"/>
  <c r="A14" i="1"/>
  <c r="A15" i="1"/>
  <c r="A16" i="1"/>
  <c r="A17" i="1"/>
  <c r="A18" i="1"/>
  <c r="A19" i="1"/>
  <c r="F20" i="1" l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0" i="1"/>
  <c r="A21" i="1"/>
  <c r="A22" i="1"/>
  <c r="A23" i="1"/>
  <c r="A24" i="1"/>
  <c r="A25" i="1"/>
  <c r="A26" i="1"/>
  <c r="A27" i="1"/>
  <c r="A28" i="1"/>
  <c r="A29" i="1"/>
  <c r="A30" i="1"/>
  <c r="A31" i="1"/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A32" i="1"/>
  <c r="A33" i="1"/>
  <c r="A34" i="1"/>
  <c r="A35" i="1"/>
  <c r="A36" i="1" l="1"/>
  <c r="A37" i="1"/>
  <c r="A38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 l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52" i="1"/>
  <c r="A53" i="1"/>
  <c r="A54" i="1"/>
  <c r="A55" i="1"/>
  <c r="A56" i="1"/>
  <c r="A57" i="1"/>
  <c r="A58" i="1"/>
  <c r="A59" i="1"/>
  <c r="B73" i="16"/>
  <c r="B39" i="16"/>
  <c r="B62" i="16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84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0" i="1" l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 l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A94" i="1"/>
  <c r="A95" i="1"/>
  <c r="A96" i="1"/>
  <c r="A97" i="1"/>
  <c r="A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A99" i="1"/>
  <c r="A100" i="1"/>
  <c r="A101" i="1"/>
  <c r="A102" i="1"/>
  <c r="A103" i="1"/>
  <c r="A104" i="1"/>
  <c r="A105" i="1"/>
  <c r="F106" i="1"/>
  <c r="G106" i="1"/>
  <c r="H106" i="1"/>
  <c r="I106" i="1"/>
  <c r="J106" i="1"/>
  <c r="K106" i="1"/>
  <c r="A106" i="1"/>
  <c r="F107" i="1" l="1"/>
  <c r="G107" i="1"/>
  <c r="H107" i="1"/>
  <c r="I107" i="1"/>
  <c r="J107" i="1"/>
  <c r="K107" i="1"/>
  <c r="A107" i="1"/>
  <c r="F108" i="1" l="1"/>
  <c r="G108" i="1"/>
  <c r="H108" i="1"/>
  <c r="I108" i="1"/>
  <c r="J108" i="1"/>
  <c r="K108" i="1"/>
  <c r="F109" i="1"/>
  <c r="G109" i="1"/>
  <c r="H109" i="1"/>
  <c r="I109" i="1"/>
  <c r="J109" i="1"/>
  <c r="K109" i="1"/>
  <c r="A108" i="1"/>
  <c r="A109" i="1"/>
  <c r="A110" i="1" l="1"/>
  <c r="F110" i="1"/>
  <c r="G110" i="1"/>
  <c r="H110" i="1"/>
  <c r="I110" i="1"/>
  <c r="J110" i="1"/>
  <c r="K110" i="1"/>
  <c r="G118" i="1"/>
  <c r="H118" i="1"/>
  <c r="I118" i="1"/>
  <c r="J118" i="1"/>
  <c r="K118" i="1"/>
  <c r="G117" i="1"/>
  <c r="H117" i="1"/>
  <c r="I117" i="1"/>
  <c r="J117" i="1"/>
  <c r="K117" i="1"/>
  <c r="G116" i="1"/>
  <c r="H116" i="1"/>
  <c r="I116" i="1"/>
  <c r="J116" i="1"/>
  <c r="K116" i="1"/>
  <c r="G115" i="1"/>
  <c r="H115" i="1"/>
  <c r="I115" i="1"/>
  <c r="J115" i="1"/>
  <c r="K115" i="1"/>
  <c r="G114" i="1"/>
  <c r="H114" i="1"/>
  <c r="I114" i="1"/>
  <c r="J114" i="1"/>
  <c r="K114" i="1"/>
  <c r="G113" i="1"/>
  <c r="H113" i="1"/>
  <c r="I113" i="1"/>
  <c r="J113" i="1"/>
  <c r="K113" i="1"/>
  <c r="G112" i="1"/>
  <c r="H112" i="1"/>
  <c r="I112" i="1"/>
  <c r="J112" i="1"/>
  <c r="K112" i="1"/>
  <c r="G111" i="1"/>
  <c r="H111" i="1"/>
  <c r="I111" i="1"/>
  <c r="J111" i="1"/>
  <c r="K111" i="1"/>
  <c r="F118" i="1"/>
  <c r="F117" i="1"/>
  <c r="F116" i="1"/>
  <c r="F115" i="1"/>
  <c r="F114" i="1"/>
  <c r="F113" i="1"/>
  <c r="F112" i="1"/>
  <c r="F111" i="1"/>
  <c r="A111" i="1" l="1"/>
  <c r="A112" i="1"/>
  <c r="A113" i="1" l="1"/>
  <c r="A114" i="1"/>
  <c r="A115" i="1" l="1"/>
  <c r="A116" i="1"/>
  <c r="A117" i="1"/>
  <c r="A118" i="1" l="1"/>
  <c r="I2" i="16" l="1"/>
  <c r="I4" i="16" l="1"/>
  <c r="I5" i="16"/>
  <c r="I3" i="16"/>
  <c r="G7" i="16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<sst xmlns="http://schemas.openxmlformats.org/spreadsheetml/2006/main" count="13808" uniqueCount="2702">
  <si>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</si>
  <si>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</si>
  <si>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</si>
  <si>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</si>
  <si>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</si>
  <si>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</si>
  <si>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</si>
  <si>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</si>
  <si>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</si>
  <si>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</si>
  <si>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</si>
  <si>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</si>
  <si>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</si>
  <si>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</si>
  <si>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</si>
  <si>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</si>
  <si>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</si>
  <si>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</si>
  <si>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</si>
  <si>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</si>
  <si>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</si>
  <si>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</si>
  <si>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</si>
  <si>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</si>
  <si>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</si>
  <si>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</si>
  <si>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</si>
  <si>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</si>
  <si>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</si>
  <si>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</si>
  <si>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</si>
  <si>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</si>
  <si>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</si>
  <si>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</si>
  <si>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</si>
  <si>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</si>
  <si>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</si>
  <si>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</si>
  <si>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</si>
  <si>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</si>
  <si>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</si>
  <si>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</si>
  <si>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</si>
  <si>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</si>
  <si>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</si>
  <si>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</si>
  <si>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</si>
  <si>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</si>
  <si>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</si>
  <si>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</si>
  <si>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</si>
  <si>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</si>
  <si>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</si>
  <si>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</si>
  <si>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</si>
  <si>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</si>
  <si>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</si>
  <si>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</si>
  <si>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</si>
  <si>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</si>
  <si>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</si>
  <si>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</si>
  <si>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</si>
  <si>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</si>
  <si>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</si>
  <si>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</si>
  <si>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</si>
  <si>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</si>
  <si>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</si>
  <si>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</si>
  <si>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</si>
  <si>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</si>
  <si>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</si>
  <si>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</si>
  <si>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</si>
  <si>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</si>
  <si>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</si>
  <si>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</si>
  <si>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</si>
  <si>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</si>
  <si>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</si>
  <si>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</si>
  <si>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</si>
  <si>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</si>
  <si>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</si>
  <si>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</si>
  <si>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</si>
  <si>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</si>
  <si>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</si>
  <si>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</si>
  <si>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</si>
  <si>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</si>
  <si>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</si>
  <si>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</si>
  <si>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</si>
  <si>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</si>
  <si>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</si>
  <si>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</si>
  <si>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</si>
  <si>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</si>
  <si>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</si>
  <si>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</si>
  <si>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</si>
  <si>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</si>
  <si>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</si>
  <si>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</si>
  <si>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</si>
  <si>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</si>
  <si>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</si>
  <si>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</si>
  <si>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</si>
  <si>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</si>
  <si>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</si>
  <si>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</si>
  <si>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</si>
  <si>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</si>
  <si>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</si>
  <si>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</si>
  <si>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</si>
  <si>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</si>
  <si>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</si>
  <si>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</si>
  <si>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</si>
  <si>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</si>
  <si>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</si>
  <si>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</si>
  <si>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</si>
  <si>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</si>
  <si>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</si>
  <si>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</si>
  <si>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</si>
  <si>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</si>
  <si>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</si>
  <si>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</si>
  <si>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</si>
  <si>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</si>
  <si>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</si>
  <si>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</si>
  <si>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</si>
  <si>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</si>
  <si>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</si>
  <si>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</si>
  <si>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</si>
  <si>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</si>
  <si>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</si>
  <si>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</si>
  <si>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</si>
  <si>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</si>
  <si>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</si>
  <si>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</si>
  <si>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</si>
  <si>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</si>
  <si>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</si>
  <si>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</si>
  <si>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</si>
  <si>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</si>
  <si>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</si>
  <si>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</si>
  <si>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</si>
  <si>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</si>
  <si>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</si>
  <si>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</si>
  <si>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</si>
  <si>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</si>
  <si>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</si>
  <si>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</si>
  <si>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</si>
  <si>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</si>
  <si>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</si>
  <si>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</si>
  <si>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</si>
  <si>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</si>
  <si>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</si>
  <si>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</si>
  <si>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</si>
  <si>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</si>
  <si>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</si>
  <si>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</si>
  <si>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</si>
  <si>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</si>
  <si>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</si>
  <si>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</si>
  <si>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</si>
  <si>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</si>
  <si>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</si>
  <si>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</si>
  <si>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</si>
  <si>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</si>
  <si>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</si>
  <si>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</si>
  <si>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</si>
  <si>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</si>
  <si>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</si>
  <si>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</si>
  <si>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</si>
  <si>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</si>
  <si>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</si>
  <si>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</si>
  <si>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</si>
  <si>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</si>
  <si>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</si>
  <si>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</si>
  <si>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</si>
  <si>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</si>
  <si>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</si>
  <si>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</si>
  <si>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</si>
  <si>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</si>
  <si>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</si>
  <si>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</si>
  <si>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</si>
  <si>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</si>
  <si>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</si>
  <si>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</si>
  <si>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</si>
  <si>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</si>
  <si>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</si>
  <si>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</si>
  <si>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</si>
  <si>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</si>
  <si>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</si>
  <si>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</si>
  <si>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</si>
  <si>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</si>
  <si>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</si>
  <si>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</si>
  <si>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</si>
  <si>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</si>
  <si>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</si>
  <si>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</si>
  <si>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</si>
  <si>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</si>
  <si>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</si>
  <si>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</si>
  <si>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</si>
  <si>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</si>
  <si>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</si>
  <si>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</si>
  <si>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</si>
  <si>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</si>
  <si>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</si>
  <si>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</si>
  <si>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</si>
  <si>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</si>
  <si>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</si>
  <si>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</si>
  <si>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</si>
  <si>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</si>
  <si>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</si>
  <si>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</si>
  <si>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</si>
  <si>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</si>
  <si>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</si>
  <si>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</si>
  <si>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</si>
  <si>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</si>
  <si>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</si>
  <si>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</si>
  <si>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</si>
  <si>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</si>
  <si>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</si>
  <si>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</si>
  <si>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</si>
  <si>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</si>
  <si>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</si>
  <si>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</si>
  <si>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</si>
  <si>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</si>
  <si>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</si>
  <si>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</si>
  <si>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</si>
  <si>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</si>
  <si>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</si>
  <si>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</si>
  <si>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</si>
  <si>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</si>
  <si>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</si>
  <si>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</si>
  <si>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</si>
  <si>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</si>
  <si>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</si>
  <si>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</si>
  <si>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</si>
  <si>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</si>
  <si>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</si>
  <si>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</si>
  <si>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</si>
  <si>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</si>
  <si>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</si>
  <si>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</si>
  <si>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</si>
  <si>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</si>
  <si>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</si>
  <si>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</si>
  <si>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</si>
  <si>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</si>
  <si>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</si>
  <si>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</si>
  <si>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</si>
  <si>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</si>
  <si>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</si>
  <si>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</si>
  <si>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</si>
  <si>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</si>
  <si>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</si>
  <si>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</si>
  <si>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</si>
  <si>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</si>
  <si>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</si>
  <si>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</si>
  <si>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</si>
  <si>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</si>
  <si>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</si>
  <si>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</si>
  <si>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</si>
  <si>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</si>
  <si>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</si>
  <si>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</si>
  <si>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</si>
  <si>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</si>
  <si>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</si>
  <si>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</si>
  <si>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</si>
  <si>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</si>
  <si>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</si>
  <si>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</si>
  <si>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</si>
  <si>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</si>
  <si>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</si>
  <si>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</si>
  <si>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</si>
  <si>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</si>
  <si>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</si>
  <si>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</si>
  <si>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</si>
  <si>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</si>
  <si>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</si>
  <si>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</si>
  <si>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</si>
  <si>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</si>
  <si>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</si>
  <si>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</si>
  <si>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</si>
  <si>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</si>
  <si>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</si>
  <si>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</si>
  <si>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</si>
  <si>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</si>
  <si>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</si>
  <si>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</si>
  <si>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</si>
  <si>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</si>
  <si>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</si>
  <si>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</si>
  <si>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</si>
  <si>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</si>
  <si>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</si>
  <si>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</si>
  <si>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</si>
  <si>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</si>
  <si>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</si>
  <si>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</si>
  <si>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</si>
  <si>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</si>
  <si>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</si>
  <si>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</si>
  <si>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</si>
  <si>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</si>
  <si>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</si>
  <si>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</si>
  <si>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</si>
  <si>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</si>
  <si>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</si>
  <si>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</si>
  <si>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</si>
  <si>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</si>
  <si>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</si>
  <si>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</si>
  <si>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</si>
  <si>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</si>
  <si>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</si>
  <si>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</si>
  <si>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</si>
  <si>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</si>
  <si>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</si>
  <si>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</si>
  <si>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</si>
  <si>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</si>
  <si>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</si>
  <si>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</si>
  <si>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</si>
  <si>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</si>
  <si>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</si>
  <si>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</si>
  <si>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</si>
  <si>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</si>
  <si>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</si>
  <si>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</si>
  <si>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</si>
  <si>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</si>
  <si>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</si>
  <si>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</si>
  <si>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</si>
  <si>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</si>
  <si>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</si>
  <si>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</si>
  <si>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</si>
  <si>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</si>
  <si>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</si>
  <si>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</si>
  <si>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</si>
  <si>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</si>
  <si>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</si>
  <si>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</si>
  <si>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</si>
  <si>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</si>
  <si>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</si>
  <si>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</si>
  <si>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</si>
  <si>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</si>
  <si>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</si>
  <si>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</si>
  <si>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</si>
  <si>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</si>
  <si>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</si>
  <si>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</si>
  <si>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</si>
  <si>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</si>
  <si>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</si>
  <si>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</si>
  <si>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</si>
  <si>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</si>
  <si>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</si>
  <si>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</si>
  <si>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</si>
  <si>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</si>
  <si>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</si>
  <si>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</si>
  <si>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</si>
  <si>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</si>
  <si>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</si>
  <si>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</si>
  <si>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</si>
  <si>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</si>
  <si>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</si>
  <si>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</si>
  <si>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</si>
  <si>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</si>
  <si>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</si>
  <si>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</si>
  <si>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</si>
  <si>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</si>
  <si>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</si>
  <si>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</si>
  <si>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</si>
  <si>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</si>
  <si>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</si>
  <si>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</si>
  <si>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</si>
  <si>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</si>
  <si>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</si>
  <si>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</si>
  <si>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</si>
  <si>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</si>
  <si>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</si>
  <si>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</si>
  <si>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</si>
  <si>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</si>
  <si>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</si>
  <si>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</si>
  <si>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</si>
  <si>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</si>
  <si>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</si>
  <si>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</si>
  <si>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</si>
  <si>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</si>
  <si>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</si>
  <si>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</si>
  <si>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</si>
  <si>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</si>
  <si>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</si>
  <si>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</si>
  <si>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</si>
  <si>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</si>
  <si>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</si>
  <si>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</si>
  <si>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</si>
  <si>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</si>
  <si>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</si>
  <si>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</si>
  <si>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</si>
  <si>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</si>
  <si>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</si>
  <si>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</si>
  <si>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</si>
  <si>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</si>
  <si>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</si>
  <si>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</si>
  <si>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</si>
  <si>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</si>
  <si>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</si>
  <si>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</si>
  <si>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</si>
  <si>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</si>
  <si>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</si>
  <si>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</si>
  <si>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</si>
  <si>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</si>
  <si>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</si>
  <si>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</si>
  <si>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</si>
  <si>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</si>
  <si>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</si>
  <si>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</si>
  <si>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</si>
  <si>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</si>
  <si>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</si>
  <si>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</si>
  <si>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</si>
  <si>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</si>
  <si>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</si>
  <si>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</si>
  <si>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</si>
  <si>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</si>
  <si>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</si>
  <si>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</si>
  <si>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</si>
  <si>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</si>
  <si>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</si>
  <si>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</si>
  <si>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</si>
  <si>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</si>
  <si>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</si>
  <si>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</si>
  <si>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</si>
  <si>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</si>
  <si>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</si>
  <si>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</si>
  <si>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</si>
  <si>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</si>
  <si>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</si>
  <si>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</si>
  <si>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</si>
  <si>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</si>
  <si>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</si>
  <si>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</si>
  <si>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</si>
  <si>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</si>
  <si>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</si>
  <si>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</si>
  <si>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</si>
  <si>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</si>
  <si>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</si>
  <si>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</si>
  <si>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</si>
  <si>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</si>
  <si>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</si>
  <si>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</si>
  <si>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</si>
  <si>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</si>
  <si>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</si>
  <si>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</si>
  <si>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</si>
  <si>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</si>
  <si>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</si>
  <si>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</si>
  <si>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</si>
  <si>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</si>
  <si>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</si>
  <si>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</si>
  <si>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</si>
  <si>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</si>
  <si>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</si>
  <si>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</si>
  <si>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</si>
  <si>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</si>
  <si>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</si>
  <si>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</si>
  <si>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</si>
  <si>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</si>
  <si>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</si>
  <si>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</si>
  <si>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</si>
  <si>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</si>
  <si>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</si>
  <si>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</si>
  <si>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</si>
  <si>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</si>
  <si>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</si>
  <si>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</si>
  <si>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</si>
  <si>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</si>
  <si>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</si>
  <si>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</si>
  <si>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</si>
  <si>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</si>
  <si>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</si>
  <si>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</si>
  <si>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</si>
  <si>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</si>
  <si>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</si>
  <si>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</si>
  <si>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</si>
  <si>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</si>
  <si>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</si>
  <si>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</si>
  <si>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</si>
  <si>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</si>
  <si>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</si>
  <si>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</si>
  <si>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</si>
  <si>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</si>
  <si>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</si>
  <si>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</si>
  <si>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</si>
  <si>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</si>
  <si>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</si>
  <si>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</si>
  <si>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</si>
  <si>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</si>
  <si>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</si>
  <si>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</si>
  <si>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</si>
  <si>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</si>
  <si>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</si>
  <si>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</si>
  <si>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</si>
  <si>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</si>
  <si>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</si>
  <si>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</si>
  <si>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</si>
  <si>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</si>
  <si>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</si>
  <si>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</si>
  <si>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</si>
  <si>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</si>
  <si>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</si>
  <si>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</si>
  <si>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</si>
  <si>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</si>
  <si>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</si>
  <si>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</si>
  <si>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</si>
  <si>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</si>
  <si>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</si>
  <si>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</si>
  <si>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</si>
  <si>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</si>
  <si>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</si>
  <si>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</si>
  <si>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</si>
  <si>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</si>
  <si>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</si>
  <si>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</si>
  <si>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</si>
  <si>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</si>
  <si>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</si>
  <si>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</si>
  <si>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</si>
  <si>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</si>
  <si>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</si>
  <si>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</si>
  <si>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</si>
  <si>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</si>
  <si>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</si>
  <si>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</si>
  <si>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</si>
  <si>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</si>
  <si>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</si>
  <si>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</si>
  <si>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</si>
  <si>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</si>
  <si>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</si>
  <si>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</si>
  <si>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</si>
  <si>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</si>
  <si>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</si>
  <si>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</si>
  <si>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</si>
  <si>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</si>
  <si>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</si>
  <si>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</si>
  <si>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</si>
  <si>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</si>
  <si>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</si>
  <si>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</si>
  <si>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</si>
  <si>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</si>
  <si>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</si>
  <si>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</si>
  <si>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</si>
  <si>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</si>
  <si>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</si>
  <si>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</si>
  <si>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</si>
  <si>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</si>
  <si>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</si>
  <si>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</si>
  <si>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</si>
  <si>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</si>
  <si>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</si>
  <si>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</si>
  <si>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</si>
  <si>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</si>
  <si>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</si>
  <si>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</si>
  <si>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</si>
  <si>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</si>
  <si>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</si>
  <si>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</si>
  <si>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</si>
  <si>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</si>
  <si>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</si>
  <si>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</si>
  <si>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</si>
  <si>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</si>
  <si>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</si>
  <si>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</si>
  <si>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</si>
  <si>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</si>
  <si>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</si>
  <si>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</si>
  <si>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</si>
  <si>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</si>
  <si>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</si>
  <si>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</si>
  <si>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</si>
  <si>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</si>
  <si>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</si>
  <si>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</si>
  <si>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</si>
  <si>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</si>
  <si>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</si>
  <si>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</si>
  <si>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</si>
  <si>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</si>
  <si>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</si>
  <si>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</si>
  <si>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</si>
  <si>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</si>
  <si>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</si>
  <si>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</si>
  <si>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</si>
  <si>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</si>
  <si>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</si>
  <si>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</si>
  <si>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</si>
  <si>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</si>
  <si>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</si>
  <si>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</si>
  <si>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</si>
  <si>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</si>
  <si>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</si>
  <si>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</si>
  <si>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</si>
  <si>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</si>
  <si>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</si>
  <si>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</si>
  <si>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</si>
  <si>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</si>
  <si>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</si>
  <si>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</si>
  <si>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</si>
  <si>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</si>
  <si>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</si>
  <si>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</si>
  <si>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</si>
  <si>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</si>
  <si>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</si>
  <si>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</si>
  <si>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</si>
  <si>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</si>
  <si>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</si>
  <si>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</si>
  <si>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</si>
  <si>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</si>
  <si>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</si>
  <si>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</si>
  <si>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</si>
  <si>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</si>
  <si>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</si>
  <si>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</si>
  <si>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</si>
  <si>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</si>
  <si>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</si>
  <si>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</si>
  <si>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</si>
  <si>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</si>
  <si>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</si>
  <si>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</si>
  <si>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</si>
  <si>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</si>
  <si>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</si>
  <si>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</si>
  <si>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</si>
  <si>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</si>
  <si>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</si>
  <si>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</si>
  <si>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</si>
  <si>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</si>
  <si>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</si>
  <si>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</si>
  <si>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</si>
  <si>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</si>
  <si>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</si>
  <si>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</si>
  <si>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</si>
  <si>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</si>
  <si>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</si>
  <si>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</si>
  <si>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</si>
  <si>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</si>
  <si>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</si>
  <si>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</si>
  <si>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</si>
  <si>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</si>
  <si>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</si>
  <si>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</si>
  <si>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</si>
  <si>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</si>
  <si>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</si>
  <si>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</si>
  <si>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</si>
  <si>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</si>
  <si>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</si>
  <si>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</si>
  <si>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</si>
  <si>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</si>
  <si>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</si>
  <si>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</si>
  <si>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</si>
  <si>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</si>
  <si>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</si>
  <si>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</si>
  <si>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</si>
  <si>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</si>
  <si>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</si>
  <si>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</si>
  <si>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</si>
  <si>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</si>
  <si>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</si>
  <si>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</si>
  <si>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</si>
  <si>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</si>
  <si>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</si>
  <si>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</si>
  <si>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</si>
  <si>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</si>
  <si>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</si>
  <si>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</si>
  <si>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</si>
  <si>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</si>
  <si>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</si>
  <si>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</si>
  <si>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</si>
  <si>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</si>
  <si>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</si>
  <si>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</si>
  <si>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</si>
  <si>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</si>
  <si>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</si>
  <si>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</si>
  <si>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</si>
  <si>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</si>
  <si>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</si>
  <si>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</si>
  <si>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</si>
  <si>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</si>
  <si>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</si>
  <si>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</si>
  <si>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</si>
  <si>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</si>
  <si>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</si>
  <si>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</si>
  <si>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</si>
  <si>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</si>
  <si>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</si>
  <si>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</si>
  <si>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</si>
  <si>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</si>
  <si>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</si>
  <si>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</si>
  <si>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</si>
  <si>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</si>
  <si>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</si>
  <si>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</si>
  <si>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</si>
  <si>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</si>
  <si>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</si>
  <si>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</si>
  <si>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</si>
  <si>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</si>
  <si>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</si>
  <si>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</si>
  <si>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</si>
  <si>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</si>
  <si>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</si>
  <si>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</si>
  <si>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</si>
  <si>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</si>
  <si>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</si>
  <si>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</si>
  <si>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</si>
  <si>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</si>
  <si>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</si>
  <si>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</si>
  <si>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</si>
  <si>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</si>
  <si>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</si>
  <si>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</si>
  <si>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</si>
  <si>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</si>
  <si>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</si>
  <si>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</si>
  <si>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</si>
  <si>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</si>
  <si>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</si>
  <si>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</si>
  <si>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</si>
  <si>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</si>
  <si>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</si>
  <si>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</si>
  <si>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</si>
  <si>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</si>
  <si>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</si>
  <si>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</si>
  <si>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</si>
  <si>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</si>
  <si>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</si>
  <si>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</si>
  <si>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</si>
  <si>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</si>
  <si>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</si>
  <si>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</si>
  <si>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</si>
  <si>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</si>
  <si>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</si>
  <si>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</si>
  <si>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</si>
  <si>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</si>
  <si>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</si>
  <si>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</si>
  <si>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</si>
  <si>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</si>
  <si>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</si>
  <si>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</si>
  <si>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</si>
  <si>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</si>
  <si>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</si>
  <si>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</si>
  <si>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</si>
  <si>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</si>
  <si>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</si>
  <si>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</si>
  <si>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</si>
  <si>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</si>
  <si>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</si>
  <si>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</si>
  <si>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</si>
  <si>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</si>
  <si>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</si>
  <si>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</si>
  <si>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</si>
  <si>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</si>
  <si>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</si>
  <si>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</si>
  <si>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</si>
  <si>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</si>
  <si>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</si>
  <si>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</si>
  <si>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</si>
  <si>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</si>
  <si>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</si>
  <si>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</si>
  <si>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</si>
  <si>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</si>
  <si>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</si>
  <si>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</si>
  <si>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</si>
  <si>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</si>
  <si>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</si>
  <si>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</si>
  <si>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</si>
  <si>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</si>
  <si>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</si>
  <si>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</si>
  <si>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</si>
  <si>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</si>
  <si>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</si>
  <si>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</si>
  <si>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</si>
  <si>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</si>
  <si>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</si>
  <si>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</si>
  <si>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</si>
  <si>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</si>
  <si>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</si>
  <si>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</si>
  <si>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</si>
  <si>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</si>
  <si>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</si>
  <si>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</si>
  <si>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</si>
  <si>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</si>
  <si>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</si>
  <si>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</si>
  <si>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</si>
  <si>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</si>
  <si>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</si>
  <si>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</si>
  <si>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</si>
  <si>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</si>
  <si>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</si>
  <si>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</si>
  <si>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</si>
  <si>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</si>
  <si>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</si>
  <si>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</si>
  <si>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</si>
  <si>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</si>
  <si>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</si>
  <si>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</si>
  <si>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</si>
  <si>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</si>
  <si>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</si>
  <si>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</si>
  <si>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</si>
  <si>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</si>
  <si>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</si>
  <si>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</si>
  <si>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</si>
  <si>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</si>
  <si>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</si>
  <si>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</si>
  <si>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</si>
  <si>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</si>
  <si>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</si>
  <si>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</si>
  <si>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</si>
  <si>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</si>
  <si>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</si>
  <si>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</si>
  <si>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</si>
  <si>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</si>
  <si>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</si>
  <si>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</si>
  <si>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</si>
  <si>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</si>
  <si>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</si>
  <si>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</si>
  <si>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</si>
  <si>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</si>
  <si>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</si>
  <si>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</si>
  <si>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</si>
  <si>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</si>
  <si>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</si>
  <si>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</si>
  <si>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</si>
  <si>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</si>
  <si>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</si>
  <si>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</si>
  <si>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</si>
  <si>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</si>
  <si>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</si>
  <si>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</si>
  <si>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</si>
  <si>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</si>
  <si>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</si>
  <si>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</si>
  <si>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</si>
  <si>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</si>
  <si>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</si>
  <si>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</si>
  <si>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</si>
  <si>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</si>
  <si>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</si>
  <si>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</si>
  <si>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</si>
  <si>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</si>
  <si>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</si>
  <si>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</si>
  <si>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</si>
  <si>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</si>
  <si>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</si>
  <si>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</si>
  <si>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</si>
  <si>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</si>
  <si>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</si>
  <si>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</si>
  <si>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</si>
  <si>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</si>
  <si>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</si>
  <si>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</si>
  <si>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</si>
  <si>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</si>
  <si>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</si>
  <si>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</si>
  <si>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</si>
  <si>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</si>
  <si>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</si>
  <si>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</si>
  <si>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</si>
  <si>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</si>
  <si>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</si>
  <si>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</si>
  <si>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</si>
  <si>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</si>
  <si>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</si>
  <si>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</si>
  <si>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</si>
  <si>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</si>
  <si>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</si>
  <si>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</si>
  <si>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</si>
  <si>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</si>
  <si>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</si>
  <si>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</si>
  <si>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</si>
  <si>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</si>
  <si>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</si>
  <si>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</si>
  <si>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</si>
  <si>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</si>
  <si>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</si>
  <si>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</si>
  <si>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</si>
  <si>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</si>
  <si>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</si>
  <si>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</si>
  <si>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</si>
  <si>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</si>
  <si>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</si>
  <si>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</si>
  <si>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</si>
  <si>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</si>
  <si>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</si>
  <si>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</si>
  <si>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</si>
  <si>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</si>
  <si>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</si>
  <si>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</si>
  <si>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</si>
  <si>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</si>
  <si>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</si>
  <si>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</si>
  <si>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</si>
  <si>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</si>
  <si>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</si>
  <si>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</si>
  <si>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</si>
  <si>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</si>
  <si>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</si>
  <si>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</si>
  <si>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</si>
  <si>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</si>
  <si>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</si>
  <si>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</si>
  <si>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</si>
  <si>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</si>
  <si>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</si>
  <si>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</si>
  <si>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</si>
  <si>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</si>
  <si>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</si>
  <si>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</si>
  <si>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</si>
  <si>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</si>
  <si>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</si>
  <si>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</si>
  <si>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</si>
  <si>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</si>
  <si>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</si>
  <si>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</si>
  <si>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</si>
  <si>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</si>
  <si>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</si>
  <si>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</si>
  <si>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</si>
  <si>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</si>
  <si>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</si>
  <si>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</si>
  <si>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</si>
  <si>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</si>
  <si>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</si>
  <si>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</si>
  <si>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</si>
  <si>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</si>
  <si>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</si>
  <si>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</si>
  <si>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</si>
  <si>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</si>
  <si>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</si>
  <si>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</si>
  <si>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</si>
  <si>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</si>
  <si>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</si>
  <si>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</si>
  <si>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</si>
  <si>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</si>
  <si>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</si>
  <si>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</si>
  <si>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</si>
  <si>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</si>
  <si>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</si>
  <si>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</si>
  <si>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</si>
  <si>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</si>
  <si>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</si>
  <si>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</si>
  <si>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</si>
  <si>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</si>
  <si>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</si>
  <si>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</si>
  <si>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</si>
  <si>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</si>
  <si>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</si>
  <si>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</si>
  <si>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</si>
  <si>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</si>
  <si>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</si>
  <si>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</si>
  <si>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</si>
  <si>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</si>
  <si>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</si>
  <si>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</si>
  <si>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</si>
  <si>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</si>
  <si>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</si>
  <si>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</si>
  <si>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</si>
  <si>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</si>
  <si>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</si>
  <si>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</si>
  <si>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</si>
  <si>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</si>
  <si>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</si>
  <si>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</si>
  <si>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</si>
  <si>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</si>
  <si>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</si>
  <si>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</si>
  <si>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</si>
  <si>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</si>
  <si>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</si>
  <si>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</si>
  <si>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</si>
  <si>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</si>
  <si>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</si>
  <si>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</si>
  <si>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</si>
  <si>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</si>
  <si>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</si>
  <si>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</si>
  <si>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</si>
  <si>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</si>
  <si>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</si>
  <si>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</si>
  <si>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</si>
  <si>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</si>
  <si>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</si>
  <si>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</si>
  <si>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</si>
  <si>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</si>
  <si>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</si>
  <si>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</si>
  <si>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</si>
  <si>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</si>
  <si>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</si>
  <si>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</si>
  <si>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</si>
  <si>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</si>
  <si>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</si>
  <si>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</si>
  <si>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</si>
  <si>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</si>
  <si>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</si>
  <si>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</si>
  <si>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</si>
  <si>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</si>
  <si>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</si>
  <si>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</si>
  <si>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</si>
  <si>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</si>
  <si>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</si>
  <si>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</si>
  <si>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</si>
  <si>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</si>
  <si>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</si>
  <si>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</si>
  <si>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</si>
  <si>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</si>
  <si>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</si>
  <si>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</si>
  <si>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</si>
  <si>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</si>
  <si>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</si>
  <si>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</si>
  <si>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</si>
  <si>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</si>
  <si>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</si>
  <si>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</si>
  <si>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</si>
  <si>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</si>
  <si>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</si>
  <si>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</si>
  <si>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</si>
  <si>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</si>
  <si>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</si>
  <si>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</si>
  <si>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</si>
  <si>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</si>
  <si>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</si>
  <si>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</si>
  <si>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</si>
  <si>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</si>
  <si>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</si>
  <si>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</si>
  <si>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</si>
  <si>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</si>
  <si>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</si>
  <si>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</si>
  <si>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</si>
  <si>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</si>
  <si>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</si>
  <si>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</si>
  <si>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</si>
  <si>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</si>
  <si>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</si>
  <si>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</si>
  <si>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</si>
  <si>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</si>
  <si>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</si>
  <si>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</si>
  <si>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</si>
  <si>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</si>
  <si>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</si>
  <si>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</si>
  <si>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</si>
  <si>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</si>
  <si>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</si>
  <si>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</si>
  <si>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</si>
  <si>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</si>
  <si>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</si>
  <si>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</si>
  <si>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</si>
  <si>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</si>
  <si>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</si>
  <si>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</si>
  <si>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</si>
  <si>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</si>
  <si>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</si>
  <si>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</si>
  <si>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</si>
  <si>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</si>
  <si>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</si>
  <si>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</si>
  <si>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</si>
  <si>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</si>
  <si>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</si>
  <si>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</si>
  <si>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</si>
  <si>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</si>
  <si>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</si>
  <si>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</si>
  <si>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</si>
  <si>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</si>
  <si>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</si>
  <si>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</si>
  <si>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</si>
  <si>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</si>
  <si>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</si>
  <si>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</si>
  <si>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</si>
  <si>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</si>
  <si>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</si>
  <si>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</si>
  <si>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</si>
  <si>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</si>
  <si>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</si>
  <si>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</si>
  <si>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</si>
  <si>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</si>
  <si>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</si>
  <si>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</si>
  <si>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</si>
  <si>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</si>
  <si>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</si>
  <si>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</si>
  <si>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</si>
  <si>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</si>
  <si>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</si>
  <si>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</si>
  <si>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</si>
  <si>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</si>
  <si>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</si>
  <si>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</si>
  <si>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</si>
  <si>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</si>
  <si>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</si>
  <si>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</si>
  <si>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</si>
  <si>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</si>
  <si>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</si>
  <si>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</si>
  <si>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</si>
  <si>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</si>
  <si>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</si>
  <si>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</si>
  <si>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</si>
  <si>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</si>
  <si>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</si>
  <si>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</si>
  <si>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</si>
  <si>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</si>
  <si>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</si>
  <si>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</si>
  <si>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</si>
  <si>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</si>
  <si>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</si>
  <si>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</si>
  <si>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</si>
  <si>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</si>
  <si>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</si>
  <si>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</si>
  <si>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</si>
  <si>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</si>
  <si>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</si>
  <si>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</si>
  <si>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</si>
  <si>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</si>
  <si>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</si>
  <si>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</si>
  <si>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</si>
  <si>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</si>
  <si>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</si>
  <si>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</si>
  <si>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</si>
  <si>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</si>
  <si>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</si>
  <si>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</si>
  <si>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</si>
  <si>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</si>
  <si>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</si>
  <si>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</si>
  <si>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</si>
  <si>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</si>
  <si>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</si>
  <si>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</si>
  <si>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</si>
  <si>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</si>
  <si>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</si>
  <si>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</si>
  <si>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</si>
  <si>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</si>
  <si>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</si>
  <si>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</si>
  <si>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</si>
  <si>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</si>
  <si>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</si>
  <si>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</si>
  <si>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</si>
  <si>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</si>
  <si>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</si>
  <si>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</si>
  <si>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</si>
  <si>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</si>
  <si>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</si>
  <si>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</si>
  <si>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</si>
  <si>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</si>
  <si>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</si>
  <si>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</si>
  <si>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</si>
  <si>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</si>
  <si>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</si>
  <si>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</si>
  <si>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</si>
  <si>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</si>
  <si>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</si>
  <si>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</si>
  <si>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</si>
  <si>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</si>
  <si>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</si>
  <si>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</si>
  <si>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</si>
  <si>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</si>
  <si>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</si>
  <si>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</si>
  <si>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</si>
  <si>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</si>
  <si>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</si>
  <si>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</si>
  <si>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</si>
  <si>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</si>
  <si>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</si>
  <si>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</si>
  <si>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</si>
  <si>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</si>
  <si>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</si>
  <si>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</si>
  <si>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</si>
  <si>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</si>
  <si>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</si>
  <si>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</si>
  <si>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</si>
  <si>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</si>
  <si>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</si>
  <si>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</si>
  <si>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</si>
  <si>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</si>
  <si>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</si>
  <si>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</si>
  <si>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</si>
  <si>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</si>
  <si>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</si>
  <si>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</si>
  <si>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</si>
  <si>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</si>
  <si>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</si>
  <si>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</si>
  <si>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</si>
  <si>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</si>
  <si>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</si>
  <si>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</si>
  <si>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</si>
  <si>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</si>
  <si>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</si>
  <si>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</si>
  <si>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</si>
  <si>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</si>
  <si>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</si>
  <si>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</si>
  <si>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</si>
  <si>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</si>
  <si>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</si>
  <si>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</si>
  <si>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</si>
  <si>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</si>
  <si>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</si>
  <si>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</si>
  <si>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</si>
  <si>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</si>
  <si>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</si>
  <si>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</si>
  <si>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</si>
  <si>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</si>
  <si>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</si>
  <si>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</si>
  <si>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</si>
  <si>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</si>
  <si>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</si>
  <si>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</si>
  <si>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</si>
  <si>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</si>
  <si>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</si>
  <si>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</si>
  <si>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</si>
  <si>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</si>
  <si>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</si>
  <si>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</si>
  <si>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</si>
  <si>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</si>
  <si>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</si>
  <si>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</si>
  <si>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</si>
  <si>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</si>
  <si>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</si>
  <si>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</si>
  <si>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</si>
  <si>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</si>
  <si>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</si>
  <si>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</si>
  <si>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</si>
  <si>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</si>
  <si>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</si>
  <si>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</si>
  <si>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</si>
  <si>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</si>
  <si>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</si>
  <si>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</si>
  <si>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</si>
  <si>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</si>
  <si>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</si>
  <si>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</si>
  <si>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</si>
  <si>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</si>
  <si>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</si>
  <si>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</si>
  <si>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</si>
  <si>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</si>
  <si>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</si>
  <si>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</si>
  <si>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</si>
  <si>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</si>
  <si>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</si>
  <si>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</si>
  <si>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</si>
  <si>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</si>
  <si>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</si>
  <si>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</si>
  <si>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</si>
  <si>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</si>
  <si>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</si>
  <si>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</si>
  <si>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</si>
  <si>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</si>
  <si>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</si>
  <si>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</si>
  <si>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</si>
  <si>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</si>
  <si>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</si>
  <si>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</si>
  <si>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</si>
  <si>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</si>
  <si>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</si>
  <si>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</si>
  <si>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</si>
  <si>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</si>
  <si>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</si>
  <si>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</si>
  <si>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</si>
  <si>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</si>
  <si>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</si>
  <si>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</si>
  <si>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</si>
  <si>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</si>
  <si>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</si>
  <si>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</si>
  <si>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</si>
  <si>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</si>
  <si>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</si>
  <si>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</si>
  <si>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</si>
  <si>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</si>
  <si>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</si>
  <si>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</si>
  <si>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</si>
  <si>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</si>
  <si>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</si>
  <si>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</si>
  <si>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</si>
  <si>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</si>
  <si>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</si>
  <si>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</si>
  <si>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</si>
  <si>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</si>
  <si>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</si>
  <si>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</si>
  <si>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</si>
  <si>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</si>
  <si>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</si>
  <si>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</si>
  <si>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</si>
  <si>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</si>
  <si>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</si>
  <si>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</si>
  <si>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</si>
  <si>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</si>
  <si>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</si>
  <si>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</si>
  <si>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</si>
  <si>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</si>
  <si>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</si>
  <si>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</si>
  <si>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</si>
  <si>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</si>
  <si>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</si>
  <si>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</si>
  <si>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</si>
  <si>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</si>
  <si>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</si>
  <si>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</si>
  <si>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</si>
  <si>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</si>
  <si>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</si>
  <si>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</si>
  <si>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</si>
  <si>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</si>
  <si>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</si>
  <si>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</si>
  <si>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</si>
  <si>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</si>
  <si>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</si>
  <si>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</si>
  <si>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</si>
  <si>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</si>
  <si>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</si>
  <si>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</si>
  <si>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</si>
  <si>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</si>
  <si>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</si>
  <si>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</si>
  <si>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</si>
  <si>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</si>
  <si>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</si>
  <si>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</si>
  <si>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</si>
  <si>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</si>
  <si>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</si>
  <si>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</si>
  <si>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</si>
  <si>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</si>
  <si>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</si>
  <si>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</si>
  <si>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</si>
  <si>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</si>
  <si>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</si>
  <si>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</si>
  <si>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</si>
  <si>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</si>
  <si>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</si>
  <si>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</si>
  <si>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</si>
  <si>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</si>
  <si>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</si>
  <si>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</si>
  <si>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</si>
  <si>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</si>
  <si>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</si>
  <si>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</si>
  <si>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</si>
  <si>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</si>
  <si>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</si>
  <si>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</si>
  <si>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</si>
  <si>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</si>
  <si>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</si>
  <si>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</si>
  <si>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</si>
  <si>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</si>
  <si>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</si>
  <si>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</si>
  <si>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</si>
  <si>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</si>
  <si>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</si>
  <si>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</si>
  <si>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</si>
  <si>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</si>
  <si>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</si>
  <si>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</si>
  <si>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</si>
  <si>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</si>
  <si>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</si>
  <si>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</si>
  <si>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</si>
  <si>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</si>
  <si>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</si>
  <si>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</si>
  <si>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</si>
  <si>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</si>
  <si>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</si>
  <si>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</si>
  <si>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</si>
  <si>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</si>
  <si>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</si>
  <si>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</si>
  <si>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</si>
  <si>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</si>
  <si>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</si>
  <si>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</si>
  <si>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</si>
  <si>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</si>
  <si>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</si>
  <si>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</si>
  <si>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</si>
  <si>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</si>
  <si>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</si>
  <si>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</si>
  <si>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</si>
  <si>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</si>
  <si>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</si>
  <si>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</si>
  <si>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</si>
  <si>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</si>
  <si>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</si>
  <si>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</si>
  <si>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</si>
  <si>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</si>
  <si>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</si>
  <si>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</si>
  <si>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</si>
  <si>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</si>
  <si>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</si>
  <si>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</si>
  <si>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</si>
  <si>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</si>
  <si>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</si>
  <si>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</si>
  <si>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</si>
  <si>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</si>
  <si>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</si>
  <si>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</si>
  <si>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</si>
  <si>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</si>
  <si>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</si>
  <si>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</si>
  <si>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</si>
  <si>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</si>
  <si>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</si>
  <si>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</si>
  <si>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</si>
  <si>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</si>
  <si>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</si>
  <si>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</si>
  <si>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</si>
  <si>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</si>
  <si>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</si>
  <si>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</si>
  <si>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</si>
  <si>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</si>
  <si>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</si>
  <si>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</si>
  <si>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</si>
  <si>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</si>
  <si>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</si>
  <si>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</si>
  <si>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</si>
  <si>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</si>
  <si>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</si>
  <si>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</si>
  <si>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</si>
  <si>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</si>
  <si>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</si>
  <si>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</si>
  <si>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</si>
  <si>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</si>
  <si>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</si>
  <si>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</si>
  <si>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</si>
  <si>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</si>
  <si>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</si>
  <si>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</si>
  <si>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</si>
  <si>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</si>
  <si>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</si>
  <si>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</si>
  <si>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</si>
  <si>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</si>
  <si>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</si>
  <si>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</si>
  <si>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</si>
  <si>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</si>
  <si>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</si>
  <si>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</si>
  <si>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</si>
  <si>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</si>
  <si>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</si>
  <si>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</si>
  <si>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</si>
  <si>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</si>
  <si>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</si>
  <si>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</si>
  <si>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</si>
  <si>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</si>
  <si>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</si>
  <si>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</si>
  <si>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</si>
  <si>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</si>
  <si>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</si>
  <si>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</si>
  <si>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</si>
  <si>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</si>
  <si>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</si>
  <si>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</si>
  <si>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</si>
  <si>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</si>
  <si>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</si>
  <si>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</si>
  <si>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</si>
  <si>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</si>
  <si>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</si>
  <si>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</si>
  <si>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</si>
  <si>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</si>
  <si>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</si>
  <si>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</si>
  <si>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</si>
  <si>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</si>
  <si>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</si>
  <si>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</si>
  <si>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</si>
  <si>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</si>
  <si>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</si>
  <si>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</si>
  <si>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</si>
  <si>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</si>
  <si>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</si>
  <si>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</si>
  <si>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</si>
  <si>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</si>
  <si>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</si>
  <si>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</si>
  <si>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</si>
  <si>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</si>
  <si>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</si>
  <si>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</si>
  <si>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</si>
  <si>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</si>
  <si>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</si>
  <si>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</si>
  <si>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</si>
  <si>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</si>
  <si>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</si>
  <si>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</si>
  <si>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</si>
  <si>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</si>
  <si>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</si>
  <si>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</si>
  <si>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</si>
  <si>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</si>
  <si>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</si>
  <si>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</si>
  <si>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</si>
  <si>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</si>
  <si>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</si>
  <si>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</si>
  <si>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</si>
  <si>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</si>
  <si>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</si>
  <si>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</si>
  <si>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</si>
  <si>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</si>
  <si>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</si>
  <si>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</si>
  <si>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</si>
  <si>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</si>
  <si>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</si>
  <si>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</si>
  <si>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</si>
  <si>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</si>
  <si>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</si>
  <si>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</si>
  <si>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</si>
  <si>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</si>
  <si>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</si>
  <si>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</si>
  <si>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</si>
  <si>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</si>
  <si>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</si>
  <si>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</si>
  <si>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</si>
  <si>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</si>
  <si>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</si>
  <si>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</si>
  <si>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</si>
  <si>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</si>
  <si>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</si>
  <si>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</si>
  <si>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</si>
  <si>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</si>
  <si>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</si>
  <si>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</si>
  <si>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</si>
  <si>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</si>
  <si>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</si>
  <si>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</si>
  <si>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</si>
  <si>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</si>
  <si>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</si>
  <si>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</si>
  <si>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</si>
  <si>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</si>
  <si>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</si>
  <si>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</si>
  <si>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</si>
  <si>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</si>
  <si>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</si>
  <si>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</si>
  <si>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</si>
  <si>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</si>
  <si>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</si>
  <si>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</si>
  <si>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</si>
  <si>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</si>
  <si>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</si>
  <si>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</si>
  <si>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</si>
  <si>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</si>
  <si>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</si>
  <si>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</si>
  <si>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</si>
  <si>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</si>
  <si>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</si>
  <si>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</si>
  <si>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</si>
  <si>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</si>
  <si>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</si>
  <si>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</si>
  <si>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</si>
  <si>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</si>
  <si>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</si>
  <si>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</si>
  <si>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</si>
  <si>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</si>
  <si>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</si>
  <si>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</si>
  <si>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</si>
  <si>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</si>
  <si>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</si>
  <si>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</si>
  <si>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</si>
  <si>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</si>
  <si>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</si>
  <si>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</si>
  <si>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</si>
  <si>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</si>
  <si>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</si>
  <si>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</si>
  <si>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</si>
  <si>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</si>
  <si>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</si>
  <si>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</si>
  <si>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</si>
  <si>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</si>
  <si>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</si>
  <si>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</si>
  <si>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</si>
  <si>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</si>
  <si>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</si>
  <si>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</si>
  <si>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</si>
  <si>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</si>
  <si>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</si>
  <si>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</si>
  <si>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</si>
  <si>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</si>
  <si>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</si>
  <si>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</si>
  <si>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</si>
  <si>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</si>
  <si>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</si>
  <si>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</si>
  <si>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</si>
  <si>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</si>
  <si>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</si>
  <si>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</si>
  <si>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</si>
  <si>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</si>
  <si>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</si>
  <si>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</si>
  <si>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</si>
  <si>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</si>
  <si>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</si>
  <si>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</si>
  <si>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</si>
  <si>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</si>
  <si>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</si>
  <si>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</si>
  <si>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</si>
  <si>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</si>
  <si>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</si>
  <si>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</si>
  <si>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</si>
  <si>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</si>
  <si>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</si>
  <si>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</si>
  <si>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</si>
  <si>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</si>
  <si>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</si>
  <si>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</si>
  <si>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</si>
  <si>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</si>
  <si>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</si>
  <si>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</si>
  <si>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</si>
  <si>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</si>
  <si>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</si>
  <si>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</si>
  <si>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</si>
  <si>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</si>
  <si>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</si>
  <si>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</si>
  <si>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</si>
  <si>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</si>
  <si>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</si>
  <si>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</si>
  <si>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</si>
  <si>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</si>
  <si>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</si>
  <si>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</si>
  <si>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</si>
  <si>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</si>
  <si>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</si>
  <si>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</si>
  <si>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</si>
  <si>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</si>
  <si>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</si>
  <si>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</si>
  <si>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</si>
  <si>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</si>
  <si>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</si>
  <si>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</si>
  <si>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</si>
  <si>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</si>
  <si>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</si>
  <si>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</si>
  <si>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</si>
  <si>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</si>
  <si>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</si>
  <si>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</si>
  <si>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</si>
  <si>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</si>
  <si>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</si>
  <si>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</si>
  <si>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</si>
  <si>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</si>
  <si>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</si>
  <si>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</si>
  <si>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</si>
  <si>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</si>
  <si>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</si>
  <si>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</si>
  <si>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</si>
  <si>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</si>
  <si>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</si>
  <si>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</si>
  <si>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</si>
  <si>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</si>
  <si>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</si>
  <si>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</si>
  <si>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</si>
  <si>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</si>
  <si>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</si>
  <si>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</si>
  <si>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</si>
  <si>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</si>
  <si>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</si>
  <si>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</si>
  <si>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</si>
  <si>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</si>
  <si>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</si>
  <si>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</si>
  <si>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</si>
  <si>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</si>
  <si>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</si>
  <si>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</si>
  <si>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</si>
  <si>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</si>
  <si>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</si>
  <si>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</si>
  <si>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</si>
  <si>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</si>
  <si>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</si>
  <si>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</si>
  <si>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</si>
  <si>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</si>
  <si>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</si>
  <si>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</si>
  <si>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</si>
  <si>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</si>
  <si>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</si>
  <si>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</si>
  <si>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</si>
  <si>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</si>
  <si>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</si>
  <si>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</si>
  <si>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</si>
  <si>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</si>
  <si>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</si>
  <si>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</si>
  <si>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</si>
  <si>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</si>
  <si>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</si>
  <si>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</si>
  <si>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</si>
  <si>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</si>
  <si>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</si>
  <si>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</si>
  <si>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</si>
  <si>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</si>
  <si>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</si>
  <si>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</si>
  <si>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</si>
  <si>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</si>
  <si>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</si>
  <si>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</si>
  <si>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</si>
  <si>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</si>
  <si>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</si>
  <si>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</si>
  <si>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</si>
  <si>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</si>
  <si>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</si>
  <si>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</si>
  <si>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</si>
  <si>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</si>
  <si>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</si>
  <si>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</si>
  <si>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</si>
  <si>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</si>
  <si>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</si>
  <si>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</si>
  <si>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</si>
  <si>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</si>
  <si>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</si>
  <si>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</si>
  <si>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</si>
  <si>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</si>
  <si>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</si>
  <si>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</si>
  <si>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</si>
  <si>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</si>
  <si>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</si>
  <si>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</si>
  <si>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</si>
  <si>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</si>
  <si>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</si>
  <si>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</si>
  <si>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</si>
  <si>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</si>
  <si>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</si>
  <si>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</si>
  <si>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</si>
  <si>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</si>
  <si>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</si>
  <si>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</si>
  <si>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</si>
  <si>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</si>
  <si>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</si>
  <si>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</si>
  <si>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</si>
  <si>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</si>
  <si>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</si>
  <si>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</si>
  <si>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</si>
  <si>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</si>
  <si>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</si>
  <si>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</si>
  <si>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</si>
  <si>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</si>
  <si>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</si>
  <si>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</si>
  <si>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</si>
  <si>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</si>
  <si>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</si>
  <si>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</si>
  <si>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</si>
  <si>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</si>
  <si>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</si>
  <si>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</si>
  <si>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</si>
  <si>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</si>
  <si>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</si>
  <si>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</si>
  <si>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</si>
  <si>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</si>
  <si>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</si>
  <si>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</si>
  <si>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</si>
  <si>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</si>
  <si>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</si>
  <si>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</si>
  <si>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</si>
  <si>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</si>
  <si>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</si>
  <si>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</si>
  <si>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</si>
  <si>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</si>
  <si>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</si>
  <si>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</si>
  <si>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</si>
  <si>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</si>
  <si>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</si>
  <si>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</si>
  <si>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</si>
  <si>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</si>
  <si>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</si>
  <si>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</si>
  <si>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</si>
  <si>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</si>
  <si>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</si>
  <si>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</si>
  <si>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</si>
  <si>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</si>
  <si>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</si>
  <si>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</si>
  <si>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</si>
  <si>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</si>
  <si>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</si>
  <si>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</si>
  <si>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</si>
  <si>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</si>
  <si>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</si>
  <si>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</si>
  <si>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</si>
  <si>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</si>
  <si>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</si>
  <si>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</si>
  <si>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</si>
  <si>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</si>
  <si>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</si>
  <si>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</si>
  <si>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</si>
  <si>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</si>
  <si>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</si>
  <si>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</si>
  <si>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</si>
  <si>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</si>
  <si>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</si>
  <si>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</si>
  <si>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</si>
  <si>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</si>
  <si>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</si>
  <si>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</si>
  <si>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</si>
  <si>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</si>
  <si>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</si>
  <si>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</si>
  <si>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</si>
  <si>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</si>
  <si>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</si>
  <si>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</si>
  <si>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</si>
  <si>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</si>
  <si>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</si>
  <si>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</si>
  <si>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</si>
  <si>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</si>
  <si>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</si>
  <si>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</si>
  <si>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</si>
  <si>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</si>
  <si>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</si>
  <si>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</si>
  <si>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</si>
  <si>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</si>
  <si>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</si>
  <si>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</si>
  <si>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</si>
  <si>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</si>
  <si>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</si>
  <si>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</si>
  <si>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</si>
  <si>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</si>
  <si>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</si>
  <si>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</si>
  <si>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</si>
  <si>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</si>
  <si>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</si>
  <si>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</si>
  <si>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</si>
  <si>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</si>
  <si>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</si>
  <si>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</si>
  <si>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</si>
  <si>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</si>
  <si>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</si>
  <si>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</si>
  <si>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</si>
  <si>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</si>
  <si>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</si>
  <si>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</si>
  <si>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</si>
  <si>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</si>
  <si>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</si>
  <si>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</si>
  <si>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</si>
  <si>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</si>
  <si>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</si>
  <si>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</si>
  <si>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</si>
  <si>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</si>
  <si>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</si>
  <si>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</si>
  <si>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</si>
  <si>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</si>
  <si>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</si>
  <si>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</si>
  <si>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</si>
  <si>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</si>
  <si>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</si>
  <si>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</si>
  <si>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</si>
  <si>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</si>
  <si>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</si>
  <si>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</si>
  <si>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</si>
  <si>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</si>
  <si>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</si>
  <si>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</si>
  <si>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</si>
  <si>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</si>
  <si>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</si>
  <si>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</si>
  <si>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</si>
  <si>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</si>
  <si>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</si>
  <si>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</si>
  <si>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</si>
  <si>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</si>
  <si>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</si>
  <si>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</si>
  <si>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</si>
  <si>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</si>
  <si>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</si>
  <si>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</si>
  <si>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</si>
  <si>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</si>
  <si>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</si>
  <si>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</si>
  <si>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</si>
  <si>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</si>
  <si>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</si>
  <si>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</si>
  <si>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</si>
  <si>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</si>
  <si>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</si>
  <si>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</si>
  <si>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</si>
  <si>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</si>
  <si>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</si>
  <si>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</si>
  <si>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</si>
  <si>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</si>
  <si>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</si>
  <si>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</si>
  <si>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</si>
  <si>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</si>
  <si>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</si>
  <si>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</si>
  <si>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</si>
  <si>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</si>
  <si>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</si>
  <si>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</si>
  <si>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</si>
  <si>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</si>
  <si>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</si>
  <si>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</si>
  <si>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</si>
  <si>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</si>
  <si>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</si>
  <si>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</si>
  <si>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</si>
  <si>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</si>
  <si>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</si>
  <si>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</si>
  <si>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</si>
  <si>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</si>
  <si>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</si>
  <si>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</si>
  <si>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</si>
  <si>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</si>
  <si>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</si>
  <si>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</si>
  <si>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</si>
  <si>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</si>
  <si>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</si>
  <si>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</si>
  <si>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</si>
  <si>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</si>
  <si>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</si>
  <si>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</si>
  <si>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</si>
  <si>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</si>
  <si>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</si>
  <si>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</si>
  <si>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</si>
  <si>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</si>
  <si>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</si>
  <si>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</si>
  <si>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</si>
  <si>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</si>
  <si>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</si>
  <si>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</si>
  <si>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</si>
  <si>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</si>
  <si>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</si>
  <si>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</si>
  <si>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</si>
  <si>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</si>
  <si>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</si>
  <si>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</si>
  <si>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</si>
  <si>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</si>
  <si>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</si>
  <si>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</si>
  <si>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</si>
  <si>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</si>
  <si>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</si>
  <si>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</si>
  <si>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</si>
  <si>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</si>
  <si>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</si>
  <si>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</si>
  <si>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</si>
  <si>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</si>
  <si>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</si>
  <si>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</si>
  <si>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</si>
  <si>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</si>
  <si>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</si>
  <si>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</si>
  <si>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</si>
  <si>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</si>
  <si>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</si>
  <si>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</si>
  <si>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</si>
  <si>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</si>
  <si>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</si>
  <si>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</si>
  <si>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</si>
  <si>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</si>
  <si>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</si>
  <si>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</si>
  <si>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</si>
  <si>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</si>
  <si>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</si>
  <si>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</si>
  <si>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</si>
  <si>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</si>
  <si>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</si>
  <si>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</si>
  <si>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</si>
  <si>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</si>
  <si>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</si>
  <si>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</si>
  <si>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</si>
  <si>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</si>
  <si>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</si>
  <si>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</si>
  <si>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</si>
  <si>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</si>
  <si>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</si>
  <si>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</si>
  <si>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</si>
  <si>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</si>
  <si>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</si>
  <si>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</si>
  <si>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</si>
  <si>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</si>
  <si>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</si>
  <si>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</si>
  <si>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</si>
  <si>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</si>
  <si>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</si>
  <si>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</si>
  <si>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</si>
  <si>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</si>
  <si>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</si>
  <si>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</si>
  <si>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</si>
  <si>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</si>
  <si>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</si>
  <si>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</si>
  <si>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</si>
  <si>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</si>
  <si>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</si>
  <si>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</si>
  <si>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</si>
  <si>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</si>
  <si>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</si>
  <si>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</si>
  <si>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</si>
  <si>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</si>
  <si>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</si>
  <si>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</si>
  <si>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</si>
  <si>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</si>
  <si>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</si>
  <si>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</si>
  <si>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</si>
  <si>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</si>
  <si>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</si>
  <si>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</si>
  <si>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</si>
  <si>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</si>
  <si>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3335908914</t>
  </si>
  <si>
    <t>3335909319</t>
  </si>
  <si>
    <t>3335909279</t>
  </si>
  <si>
    <t>3335909249</t>
  </si>
  <si>
    <t>3335909211</t>
  </si>
  <si>
    <t>3335909206</t>
  </si>
  <si>
    <t>3335909113</t>
  </si>
  <si>
    <t>3335909007</t>
  </si>
  <si>
    <t>3335909830</t>
  </si>
  <si>
    <t>3335909746</t>
  </si>
  <si>
    <t>3335909648</t>
  </si>
  <si>
    <t>3335909645</t>
  </si>
  <si>
    <t>3335909626</t>
  </si>
  <si>
    <t>3335910213</t>
  </si>
  <si>
    <t>3335910212</t>
  </si>
  <si>
    <t>3335910196</t>
  </si>
  <si>
    <t>3335910180</t>
  </si>
  <si>
    <t>3335910177</t>
  </si>
  <si>
    <t>3335910173</t>
  </si>
  <si>
    <t>3335910171</t>
  </si>
  <si>
    <t>3335910168</t>
  </si>
  <si>
    <t>3335910161</t>
  </si>
  <si>
    <t>3335910156</t>
  </si>
  <si>
    <t>3335910154</t>
  </si>
  <si>
    <t>3335910141</t>
  </si>
  <si>
    <t>3335910123</t>
  </si>
  <si>
    <t>3335910105</t>
  </si>
  <si>
    <t>3335910100</t>
  </si>
  <si>
    <t>3335910094</t>
  </si>
  <si>
    <t>3335910088</t>
  </si>
  <si>
    <t>3335910078</t>
  </si>
  <si>
    <t>3335910074</t>
  </si>
  <si>
    <t>3335910060</t>
  </si>
  <si>
    <t>3335910019</t>
  </si>
  <si>
    <t>3335910017</t>
  </si>
  <si>
    <t>3335910007</t>
  </si>
  <si>
    <t>3335910003</t>
  </si>
  <si>
    <t>3335910002</t>
  </si>
  <si>
    <t>3335910001</t>
  </si>
  <si>
    <t>3335909999</t>
  </si>
  <si>
    <t>3335909989</t>
  </si>
  <si>
    <t>3335909984</t>
  </si>
  <si>
    <t>3335909980</t>
  </si>
  <si>
    <t>3335909975</t>
  </si>
  <si>
    <t>3335909974</t>
  </si>
  <si>
    <t>3335909962</t>
  </si>
  <si>
    <t>3335909903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</si>
  <si>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</si>
  <si>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</si>
  <si>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</si>
  <si>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</si>
  <si>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</si>
  <si>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</si>
  <si>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</si>
  <si>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</si>
  <si>
    <t>3335910244</t>
  </si>
  <si>
    <t>3335910243</t>
  </si>
  <si>
    <t>3335910240</t>
  </si>
  <si>
    <t>3335910239</t>
  </si>
  <si>
    <t>3335910238</t>
  </si>
  <si>
    <t>3335910236</t>
  </si>
  <si>
    <t>3335910234</t>
  </si>
  <si>
    <t>3335910233</t>
  </si>
  <si>
    <t>05 Junio de 2021</t>
  </si>
  <si>
    <t>3335910264</t>
  </si>
  <si>
    <t>3335910263</t>
  </si>
  <si>
    <t>3335910262</t>
  </si>
  <si>
    <t>3335910261</t>
  </si>
  <si>
    <t>3335910260</t>
  </si>
  <si>
    <t>3335910259</t>
  </si>
  <si>
    <t>3335910258</t>
  </si>
  <si>
    <t>3335910257</t>
  </si>
  <si>
    <t>3335910256</t>
  </si>
  <si>
    <t>3335910255</t>
  </si>
  <si>
    <t>3335910253</t>
  </si>
  <si>
    <t>3335910252</t>
  </si>
  <si>
    <t>3335910246</t>
  </si>
  <si>
    <t>3335910267</t>
  </si>
  <si>
    <t>3335910266</t>
  </si>
  <si>
    <t>3335910265</t>
  </si>
  <si>
    <t>3335910274</t>
  </si>
  <si>
    <t>3335910273</t>
  </si>
  <si>
    <t>3335910272</t>
  </si>
  <si>
    <t>3335910271</t>
  </si>
  <si>
    <t>3335910415</t>
  </si>
  <si>
    <t>3335910399</t>
  </si>
  <si>
    <t>3335910398</t>
  </si>
  <si>
    <t>3335910383</t>
  </si>
  <si>
    <t>3335910371</t>
  </si>
  <si>
    <t>3335910342</t>
  </si>
  <si>
    <t>3335910341</t>
  </si>
  <si>
    <t>3335910339</t>
  </si>
  <si>
    <t>3335910296</t>
  </si>
  <si>
    <t>3335910293</t>
  </si>
  <si>
    <t>3335910291</t>
  </si>
  <si>
    <t>3335910278</t>
  </si>
  <si>
    <t>INHIBIDO</t>
  </si>
  <si>
    <t>Moreta, Christian Aury</t>
  </si>
  <si>
    <t>3335910558</t>
  </si>
  <si>
    <t>3335910557</t>
  </si>
  <si>
    <t>3335910554</t>
  </si>
  <si>
    <t>3335910552</t>
  </si>
  <si>
    <t>3335910551</t>
  </si>
  <si>
    <t>3335910549</t>
  </si>
  <si>
    <t>3335910513</t>
  </si>
  <si>
    <t>3335910500</t>
  </si>
  <si>
    <t>3335910493</t>
  </si>
  <si>
    <t>3335910483</t>
  </si>
  <si>
    <t>3335910446</t>
  </si>
  <si>
    <t>SIN ACTIVIDAD DE RETIRO</t>
  </si>
  <si>
    <t>3335910598</t>
  </si>
  <si>
    <t>3335910597</t>
  </si>
  <si>
    <t>3335910596</t>
  </si>
  <si>
    <t>3335910595</t>
  </si>
  <si>
    <t xml:space="preserve">GAVETA DE RECHAZO LLENA </t>
  </si>
  <si>
    <t>LECTOR.</t>
  </si>
  <si>
    <t>3335910627</t>
  </si>
  <si>
    <t>3335910625</t>
  </si>
  <si>
    <t>3335910624</t>
  </si>
  <si>
    <t>3335910622</t>
  </si>
  <si>
    <t>3335910621</t>
  </si>
  <si>
    <t>3335910620</t>
  </si>
  <si>
    <t>3335910619</t>
  </si>
  <si>
    <t>3335910617</t>
  </si>
  <si>
    <t>3335910615</t>
  </si>
  <si>
    <t>3335910614</t>
  </si>
  <si>
    <t>3335910613</t>
  </si>
  <si>
    <t>3335910610</t>
  </si>
  <si>
    <t>3335910609</t>
  </si>
  <si>
    <t>3335910608</t>
  </si>
  <si>
    <t>ReservaC Norte</t>
  </si>
  <si>
    <t xml:space="preserve">De Leon Morillo, Nelson </t>
  </si>
  <si>
    <t xml:space="preserve">ATM estacion Next Cumbre </t>
  </si>
  <si>
    <t>DRBR361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</si>
</sst>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7"/>
      <tableStyleElement type="headerRow" dxfId="176"/>
      <tableStyleElement type="totalRow" dxfId="175"/>
      <tableStyleElement type="firstColumn" dxfId="174"/>
      <tableStyleElement type="lastColumn" dxfId="173"/>
      <tableStyleElement type="firstRowStripe" dxfId="172"/>
      <tableStyleElement type="firstColumnStripe" dxfId="1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2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28515625" style="87" bestFit="1" customWidth="1"/>
    <col min="2" max="2" width="19.140625" style="106" bestFit="1" customWidth="1"/>
    <col min="3" max="3" width="15.28515625" style="44" customWidth="1"/>
    <col min="4" max="4" width="27.42578125" style="87" bestFit="1" customWidth="1"/>
    <col min="5" max="5" width="11.42578125" style="82" bestFit="1" customWidth="1"/>
    <col min="6" max="6" width="11" style="45" customWidth="1"/>
    <col min="7" max="7" width="51" style="45" customWidth="1"/>
    <col min="8" max="9" width="6.85546875" style="45" bestFit="1" customWidth="1"/>
    <col min="10" max="10" width="5.42578125" style="45" customWidth="1"/>
    <col min="11" max="11" width="6.85546875" style="45" bestFit="1" customWidth="1"/>
    <col min="12" max="12" width="51.85546875" style="45" bestFit="1" customWidth="1"/>
    <col min="13" max="13" width="18.7109375" style="87" bestFit="1" customWidth="1"/>
    <col min="14" max="14" width="16.5703125" style="87" bestFit="1" customWidth="1"/>
    <col min="15" max="15" width="39.85546875" style="87" customWidth="1"/>
    <col min="16" max="16" width="15.7109375" style="89" customWidth="1"/>
    <col min="17" max="17" width="48.14062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4" t="s">
        <v>2678</v>
      </c>
      <c r="C5" s="133">
        <v>44352.621701388889</v>
      </c>
      <c r="D5" s="133" t="s">
        <v>2449</v>
      </c>
      <c r="E5" s="121">
        <v>232</v>
      </c>
      <c r="F5" s="131" t="str">
        <f>VLOOKUP(E5,VIP!$A$2:$O13676,2,0)</f>
        <v>DRBR232</v>
      </c>
      <c r="G5" s="131" t="str">
        <f>VLOOKUP(E5,'LISTADO ATM'!$A$2:$B$897,2,0)</f>
        <v xml:space="preserve">ATM S/M Nacional Charles de Gaulle </v>
      </c>
      <c r="H5" s="131" t="str">
        <f>VLOOKUP(E5,VIP!$A$2:$O18539,7,FALSE)</f>
        <v>Si</v>
      </c>
      <c r="I5" s="131" t="str">
        <f>VLOOKUP(E5,VIP!$A$2:$O10504,8,FALSE)</f>
        <v>Si</v>
      </c>
      <c r="J5" s="131" t="str">
        <f>VLOOKUP(E5,VIP!$A$2:$O10454,8,FALSE)</f>
        <v>Si</v>
      </c>
      <c r="K5" s="131" t="str">
        <f>VLOOKUP(E5,VIP!$A$2:$O14028,6,0)</f>
        <v>SI</v>
      </c>
      <c r="L5" s="122" t="s">
        <v>2442</v>
      </c>
      <c r="M5" s="132" t="s">
        <v>2446</v>
      </c>
      <c r="N5" s="132" t="s">
        <v>2453</v>
      </c>
      <c r="O5" s="131" t="s">
        <v>2454</v>
      </c>
      <c r="P5" s="132"/>
      <c r="Q5" s="140" t="s">
        <v>2442</v>
      </c>
    </row>
    <row r="6" spans="1:17" s="93" customFormat="1" ht="18" x14ac:dyDescent="0.25">
      <c r="A6" s="131" t="str">
        <f>VLOOKUP(E6,'LISTADO ATM'!$A$2:$C$898,3,0)</f>
        <v>DISTRITO NACIONAL</v>
      </c>
      <c r="B6" s="124" t="s">
        <v>2679</v>
      </c>
      <c r="C6" s="133">
        <v>44352.616875</v>
      </c>
      <c r="D6" s="133" t="s">
        <v>2180</v>
      </c>
      <c r="E6" s="121">
        <v>930</v>
      </c>
      <c r="F6" s="131" t="str">
        <f>VLOOKUP(E6,VIP!$A$2:$O13677,2,0)</f>
        <v>DRBR930</v>
      </c>
      <c r="G6" s="131" t="str">
        <f>VLOOKUP(E6,'LISTADO ATM'!$A$2:$B$897,2,0)</f>
        <v>ATM Oficina Plaza Spring Center</v>
      </c>
      <c r="H6" s="131" t="str">
        <f>VLOOKUP(E6,VIP!$A$2:$O18540,7,FALSE)</f>
        <v>Si</v>
      </c>
      <c r="I6" s="131" t="str">
        <f>VLOOKUP(E6,VIP!$A$2:$O10505,8,FALSE)</f>
        <v>Si</v>
      </c>
      <c r="J6" s="131" t="str">
        <f>VLOOKUP(E6,VIP!$A$2:$O10455,8,FALSE)</f>
        <v>Si</v>
      </c>
      <c r="K6" s="131" t="str">
        <f>VLOOKUP(E6,VIP!$A$2:$O14029,6,0)</f>
        <v>NO</v>
      </c>
      <c r="L6" s="122" t="s">
        <v>2466</v>
      </c>
      <c r="M6" s="132" t="s">
        <v>2446</v>
      </c>
      <c r="N6" s="132" t="s">
        <v>2453</v>
      </c>
      <c r="O6" s="131" t="s">
        <v>2455</v>
      </c>
      <c r="P6" s="132"/>
      <c r="Q6" s="140" t="s">
        <v>2466</v>
      </c>
    </row>
    <row r="7" spans="1:17" s="93" customFormat="1" ht="18" x14ac:dyDescent="0.25">
      <c r="A7" s="131" t="str">
        <f>VLOOKUP(E7,'LISTADO ATM'!$A$2:$C$898,3,0)</f>
        <v>DISTRITO NACIONAL</v>
      </c>
      <c r="B7" s="124" t="s">
        <v>2680</v>
      </c>
      <c r="C7" s="133">
        <v>44352.616041666668</v>
      </c>
      <c r="D7" s="133" t="s">
        <v>2180</v>
      </c>
      <c r="E7" s="121">
        <v>125</v>
      </c>
      <c r="F7" s="131" t="str">
        <f>VLOOKUP(E7,VIP!$A$2:$O13678,2,0)</f>
        <v>DRBR125</v>
      </c>
      <c r="G7" s="131" t="str">
        <f>VLOOKUP(E7,'LISTADO ATM'!$A$2:$B$897,2,0)</f>
        <v xml:space="preserve">ATM Dirección General de Aduanas II </v>
      </c>
      <c r="H7" s="131" t="str">
        <f>VLOOKUP(E7,VIP!$A$2:$O18541,7,FALSE)</f>
        <v>Si</v>
      </c>
      <c r="I7" s="131" t="str">
        <f>VLOOKUP(E7,VIP!$A$2:$O10506,8,FALSE)</f>
        <v>Si</v>
      </c>
      <c r="J7" s="131" t="str">
        <f>VLOOKUP(E7,VIP!$A$2:$O10456,8,FALSE)</f>
        <v>Si</v>
      </c>
      <c r="K7" s="131" t="str">
        <f>VLOOKUP(E7,VIP!$A$2:$O14030,6,0)</f>
        <v>NO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2"/>
      <c r="Q7" s="140" t="s">
        <v>2219</v>
      </c>
    </row>
    <row r="8" spans="1:17" s="93" customFormat="1" ht="18" x14ac:dyDescent="0.25">
      <c r="A8" s="131" t="str">
        <f>VLOOKUP(E8,'LISTADO ATM'!$A$2:$C$898,3,0)</f>
        <v>DISTRITO NACIONAL</v>
      </c>
      <c r="B8" s="124" t="s">
        <v>2681</v>
      </c>
      <c r="C8" s="133">
        <v>44352.603472222225</v>
      </c>
      <c r="D8" s="133" t="s">
        <v>2449</v>
      </c>
      <c r="E8" s="121">
        <v>949</v>
      </c>
      <c r="F8" s="131" t="str">
        <f>VLOOKUP(E8,VIP!$A$2:$O13679,2,0)</f>
        <v>DRBR23D</v>
      </c>
      <c r="G8" s="131" t="str">
        <f>VLOOKUP(E8,'LISTADO ATM'!$A$2:$B$897,2,0)</f>
        <v xml:space="preserve">ATM S/M Bravo San Isidro Coral Mall </v>
      </c>
      <c r="H8" s="131" t="str">
        <f>VLOOKUP(E8,VIP!$A$2:$O18542,7,FALSE)</f>
        <v>Si</v>
      </c>
      <c r="I8" s="131" t="str">
        <f>VLOOKUP(E8,VIP!$A$2:$O10507,8,FALSE)</f>
        <v>No</v>
      </c>
      <c r="J8" s="131" t="str">
        <f>VLOOKUP(E8,VIP!$A$2:$O10457,8,FALSE)</f>
        <v>No</v>
      </c>
      <c r="K8" s="131" t="str">
        <f>VLOOKUP(E8,VIP!$A$2:$O14031,6,0)</f>
        <v>NO</v>
      </c>
      <c r="L8" s="122" t="s">
        <v>2418</v>
      </c>
      <c r="M8" s="132" t="s">
        <v>2446</v>
      </c>
      <c r="N8" s="132" t="s">
        <v>2453</v>
      </c>
      <c r="O8" s="131" t="s">
        <v>2454</v>
      </c>
      <c r="P8" s="132"/>
      <c r="Q8" s="140" t="s">
        <v>2418</v>
      </c>
    </row>
    <row r="9" spans="1:17" s="93" customFormat="1" ht="18" x14ac:dyDescent="0.25">
      <c r="A9" s="131" t="str">
        <f>VLOOKUP(E9,'LISTADO ATM'!$A$2:$C$898,3,0)</f>
        <v>DISTRITO NACIONAL</v>
      </c>
      <c r="B9" s="124" t="s">
        <v>2666</v>
      </c>
      <c r="C9" s="133">
        <v>44352.565312500003</v>
      </c>
      <c r="D9" s="133" t="s">
        <v>2180</v>
      </c>
      <c r="E9" s="121">
        <v>935</v>
      </c>
      <c r="F9" s="131" t="str">
        <f>VLOOKUP(E9,VIP!$A$2:$O13675,2,0)</f>
        <v>DRBR16J</v>
      </c>
      <c r="G9" s="131" t="str">
        <f>VLOOKUP(E9,'LISTADO ATM'!$A$2:$B$897,2,0)</f>
        <v xml:space="preserve">ATM Oficina John F. Kennedy </v>
      </c>
      <c r="H9" s="131" t="str">
        <f>VLOOKUP(E9,VIP!$A$2:$O18538,7,FALSE)</f>
        <v>Si</v>
      </c>
      <c r="I9" s="131" t="str">
        <f>VLOOKUP(E9,VIP!$A$2:$O10503,8,FALSE)</f>
        <v>Si</v>
      </c>
      <c r="J9" s="131" t="str">
        <f>VLOOKUP(E9,VIP!$A$2:$O10453,8,FALSE)</f>
        <v>Si</v>
      </c>
      <c r="K9" s="131" t="str">
        <f>VLOOKUP(E9,VIP!$A$2:$O14027,6,0)</f>
        <v>SI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2"/>
      <c r="Q9" s="140" t="s">
        <v>2219</v>
      </c>
    </row>
    <row r="10" spans="1:17" ht="18" x14ac:dyDescent="0.25">
      <c r="A10" s="131" t="str">
        <f>VLOOKUP(E10,'LISTADO ATM'!$A$2:$C$898,3,0)</f>
        <v>NORTE</v>
      </c>
      <c r="B10" s="124" t="s">
        <v>2667</v>
      </c>
      <c r="C10" s="133">
        <v>44352.564629629633</v>
      </c>
      <c r="D10" s="133" t="s">
        <v>2470</v>
      </c>
      <c r="E10" s="121">
        <v>291</v>
      </c>
      <c r="F10" s="131" t="str">
        <f>VLOOKUP(E10,VIP!$A$2:$O13676,2,0)</f>
        <v>DRBR291</v>
      </c>
      <c r="G10" s="131" t="str">
        <f>VLOOKUP(E10,'LISTADO ATM'!$A$2:$B$897,2,0)</f>
        <v xml:space="preserve">ATM S/M Jumbo Las Colinas </v>
      </c>
      <c r="H10" s="131" t="str">
        <f>VLOOKUP(E10,VIP!$A$2:$O18539,7,FALSE)</f>
        <v>Si</v>
      </c>
      <c r="I10" s="131" t="str">
        <f>VLOOKUP(E10,VIP!$A$2:$O10504,8,FALSE)</f>
        <v>Si</v>
      </c>
      <c r="J10" s="131" t="str">
        <f>VLOOKUP(E10,VIP!$A$2:$O10454,8,FALSE)</f>
        <v>Si</v>
      </c>
      <c r="K10" s="131" t="str">
        <f>VLOOKUP(E10,VIP!$A$2:$O14028,6,0)</f>
        <v>NO</v>
      </c>
      <c r="L10" s="122" t="s">
        <v>2442</v>
      </c>
      <c r="M10" s="132" t="s">
        <v>2446</v>
      </c>
      <c r="N10" s="132" t="s">
        <v>2453</v>
      </c>
      <c r="O10" s="131" t="s">
        <v>2471</v>
      </c>
      <c r="P10" s="132"/>
      <c r="Q10" s="140" t="s">
        <v>2442</v>
      </c>
    </row>
    <row r="11" spans="1:17" ht="18" x14ac:dyDescent="0.25">
      <c r="A11" s="131" t="str">
        <f>VLOOKUP(E11,'LISTADO ATM'!$A$2:$C$898,3,0)</f>
        <v>DISTRITO NACIONAL</v>
      </c>
      <c r="B11" s="124" t="s">
        <v>2668</v>
      </c>
      <c r="C11" s="133">
        <v>44352.563981481479</v>
      </c>
      <c r="D11" s="133" t="s">
        <v>2449</v>
      </c>
      <c r="E11" s="121">
        <v>769</v>
      </c>
      <c r="F11" s="131" t="str">
        <f>VLOOKUP(E11,VIP!$A$2:$O13677,2,0)</f>
        <v>DRBR769</v>
      </c>
      <c r="G11" s="131" t="str">
        <f>VLOOKUP(E11,'LISTADO ATM'!$A$2:$B$897,2,0)</f>
        <v>ATM UNP Pablo Mella Morales</v>
      </c>
      <c r="H11" s="131" t="str">
        <f>VLOOKUP(E11,VIP!$A$2:$O18540,7,FALSE)</f>
        <v>Si</v>
      </c>
      <c r="I11" s="131" t="str">
        <f>VLOOKUP(E11,VIP!$A$2:$O10505,8,FALSE)</f>
        <v>Si</v>
      </c>
      <c r="J11" s="131" t="str">
        <f>VLOOKUP(E11,VIP!$A$2:$O10455,8,FALSE)</f>
        <v>Si</v>
      </c>
      <c r="K11" s="131" t="str">
        <f>VLOOKUP(E11,VIP!$A$2:$O14029,6,0)</f>
        <v>NO</v>
      </c>
      <c r="L11" s="122" t="s">
        <v>2418</v>
      </c>
      <c r="M11" s="152" t="s">
        <v>2554</v>
      </c>
      <c r="N11" s="132" t="s">
        <v>2453</v>
      </c>
      <c r="O11" s="131" t="s">
        <v>2454</v>
      </c>
      <c r="P11" s="132"/>
      <c r="Q11" s="153">
        <v>44352.626689814817</v>
      </c>
    </row>
    <row r="12" spans="1:17" ht="18" x14ac:dyDescent="0.25">
      <c r="A12" s="131" t="str">
        <f>VLOOKUP(E12,'LISTADO ATM'!$A$2:$C$898,3,0)</f>
        <v>NORTE</v>
      </c>
      <c r="B12" s="124" t="s">
        <v>2669</v>
      </c>
      <c r="C12" s="133">
        <v>44352.562847222223</v>
      </c>
      <c r="D12" s="133" t="s">
        <v>2470</v>
      </c>
      <c r="E12" s="121">
        <v>136</v>
      </c>
      <c r="F12" s="131" t="str">
        <f>VLOOKUP(E12,VIP!$A$2:$O13678,2,0)</f>
        <v>DRBR136</v>
      </c>
      <c r="G12" s="131" t="str">
        <f>VLOOKUP(E12,'LISTADO ATM'!$A$2:$B$897,2,0)</f>
        <v>ATM S/M Xtra (Santiago)</v>
      </c>
      <c r="H12" s="131" t="str">
        <f>VLOOKUP(E12,VIP!$A$2:$O18541,7,FALSE)</f>
        <v>Si</v>
      </c>
      <c r="I12" s="131" t="str">
        <f>VLOOKUP(E12,VIP!$A$2:$O10506,8,FALSE)</f>
        <v>Si</v>
      </c>
      <c r="J12" s="131" t="str">
        <f>VLOOKUP(E12,VIP!$A$2:$O10456,8,FALSE)</f>
        <v>Si</v>
      </c>
      <c r="K12" s="131" t="str">
        <f>VLOOKUP(E12,VIP!$A$2:$O14030,6,0)</f>
        <v>NO</v>
      </c>
      <c r="L12" s="122" t="s">
        <v>2418</v>
      </c>
      <c r="M12" s="132" t="s">
        <v>2446</v>
      </c>
      <c r="N12" s="132" t="s">
        <v>2453</v>
      </c>
      <c r="O12" s="131" t="s">
        <v>2471</v>
      </c>
      <c r="P12" s="132"/>
      <c r="Q12" s="140" t="s">
        <v>2418</v>
      </c>
    </row>
    <row r="13" spans="1:17" ht="18" x14ac:dyDescent="0.25">
      <c r="A13" s="131" t="str">
        <f>VLOOKUP(E13,'LISTADO ATM'!$A$2:$C$898,3,0)</f>
        <v>DISTRITO NACIONAL</v>
      </c>
      <c r="B13" s="124" t="s">
        <v>2670</v>
      </c>
      <c r="C13" s="133">
        <v>44352.561168981483</v>
      </c>
      <c r="D13" s="133" t="s">
        <v>2180</v>
      </c>
      <c r="E13" s="121">
        <v>300</v>
      </c>
      <c r="F13" s="131" t="str">
        <f>VLOOKUP(E13,VIP!$A$2:$O13679,2,0)</f>
        <v>DRBR300</v>
      </c>
      <c r="G13" s="131" t="str">
        <f>VLOOKUP(E13,'LISTADO ATM'!$A$2:$B$897,2,0)</f>
        <v xml:space="preserve">ATM S/M Aprezio Los Guaricanos </v>
      </c>
      <c r="H13" s="131" t="str">
        <f>VLOOKUP(E13,VIP!$A$2:$O18542,7,FALSE)</f>
        <v>Si</v>
      </c>
      <c r="I13" s="131" t="str">
        <f>VLOOKUP(E13,VIP!$A$2:$O10507,8,FALSE)</f>
        <v>Si</v>
      </c>
      <c r="J13" s="131" t="str">
        <f>VLOOKUP(E13,VIP!$A$2:$O10457,8,FALSE)</f>
        <v>Si</v>
      </c>
      <c r="K13" s="131" t="str">
        <f>VLOOKUP(E13,VIP!$A$2:$O14031,6,0)</f>
        <v>NO</v>
      </c>
      <c r="L13" s="122" t="s">
        <v>2466</v>
      </c>
      <c r="M13" s="132" t="s">
        <v>2446</v>
      </c>
      <c r="N13" s="132" t="s">
        <v>2453</v>
      </c>
      <c r="O13" s="131" t="s">
        <v>2455</v>
      </c>
      <c r="P13" s="132"/>
      <c r="Q13" s="140" t="s">
        <v>2466</v>
      </c>
    </row>
    <row r="14" spans="1:17" ht="18" x14ac:dyDescent="0.25">
      <c r="A14" s="131" t="str">
        <f>VLOOKUP(E14,'LISTADO ATM'!$A$2:$C$898,3,0)</f>
        <v>NORTE</v>
      </c>
      <c r="B14" s="124" t="s">
        <v>2671</v>
      </c>
      <c r="C14" s="133">
        <v>44352.560219907406</v>
      </c>
      <c r="D14" s="133" t="s">
        <v>2181</v>
      </c>
      <c r="E14" s="121">
        <v>257</v>
      </c>
      <c r="F14" s="131" t="str">
        <f>VLOOKUP(E14,VIP!$A$2:$O13680,2,0)</f>
        <v>DRBR257</v>
      </c>
      <c r="G14" s="131" t="str">
        <f>VLOOKUP(E14,'LISTADO ATM'!$A$2:$B$897,2,0)</f>
        <v xml:space="preserve">ATM S/M Pola (Santiago) </v>
      </c>
      <c r="H14" s="131" t="str">
        <f>VLOOKUP(E14,VIP!$A$2:$O18543,7,FALSE)</f>
        <v>Si</v>
      </c>
      <c r="I14" s="131" t="str">
        <f>VLOOKUP(E14,VIP!$A$2:$O10508,8,FALSE)</f>
        <v>Si</v>
      </c>
      <c r="J14" s="131" t="str">
        <f>VLOOKUP(E14,VIP!$A$2:$O10458,8,FALSE)</f>
        <v>Si</v>
      </c>
      <c r="K14" s="131" t="str">
        <f>VLOOKUP(E14,VIP!$A$2:$O14032,6,0)</f>
        <v>NO</v>
      </c>
      <c r="L14" s="122" t="s">
        <v>2219</v>
      </c>
      <c r="M14" s="132" t="s">
        <v>2446</v>
      </c>
      <c r="N14" s="132" t="s">
        <v>2453</v>
      </c>
      <c r="O14" s="131" t="s">
        <v>2550</v>
      </c>
      <c r="P14" s="132"/>
      <c r="Q14" s="140" t="s">
        <v>2219</v>
      </c>
    </row>
    <row r="15" spans="1:17" ht="18" x14ac:dyDescent="0.25">
      <c r="A15" s="131" t="str">
        <f>VLOOKUP(E15,'LISTADO ATM'!$A$2:$C$898,3,0)</f>
        <v>DISTRITO NACIONAL</v>
      </c>
      <c r="B15" s="124" t="s">
        <v>2672</v>
      </c>
      <c r="C15" s="133">
        <v>44352.532939814817</v>
      </c>
      <c r="D15" s="133" t="s">
        <v>2180</v>
      </c>
      <c r="E15" s="121">
        <v>238</v>
      </c>
      <c r="F15" s="131" t="str">
        <f>VLOOKUP(E15,VIP!$A$2:$O13681,2,0)</f>
        <v>DRBR238</v>
      </c>
      <c r="G15" s="131" t="str">
        <f>VLOOKUP(E15,'LISTADO ATM'!$A$2:$B$897,2,0)</f>
        <v xml:space="preserve">ATM Multicentro La Sirena Charles de Gaulle </v>
      </c>
      <c r="H15" s="131" t="str">
        <f>VLOOKUP(E15,VIP!$A$2:$O18544,7,FALSE)</f>
        <v>Si</v>
      </c>
      <c r="I15" s="131" t="str">
        <f>VLOOKUP(E15,VIP!$A$2:$O10509,8,FALSE)</f>
        <v>Si</v>
      </c>
      <c r="J15" s="131" t="str">
        <f>VLOOKUP(E15,VIP!$A$2:$O10459,8,FALSE)</f>
        <v>Si</v>
      </c>
      <c r="K15" s="131" t="str">
        <f>VLOOKUP(E15,VIP!$A$2:$O14033,6,0)</f>
        <v>No</v>
      </c>
      <c r="L15" s="122" t="s">
        <v>2466</v>
      </c>
      <c r="M15" s="132" t="s">
        <v>2446</v>
      </c>
      <c r="N15" s="132" t="s">
        <v>2453</v>
      </c>
      <c r="O15" s="131" t="s">
        <v>2455</v>
      </c>
      <c r="P15" s="132"/>
      <c r="Q15" s="140" t="s">
        <v>2466</v>
      </c>
    </row>
    <row r="16" spans="1:17" ht="18" x14ac:dyDescent="0.25">
      <c r="A16" s="131" t="str">
        <f>VLOOKUP(E16,'LISTADO ATM'!$A$2:$C$898,3,0)</f>
        <v>SUR</v>
      </c>
      <c r="B16" s="124" t="s">
        <v>2673</v>
      </c>
      <c r="C16" s="133">
        <v>44352.511666666665</v>
      </c>
      <c r="D16" s="133" t="s">
        <v>2180</v>
      </c>
      <c r="E16" s="121">
        <v>592</v>
      </c>
      <c r="F16" s="131" t="str">
        <f>VLOOKUP(E16,VIP!$A$2:$O13682,2,0)</f>
        <v>DRBR081</v>
      </c>
      <c r="G16" s="131" t="str">
        <f>VLOOKUP(E16,'LISTADO ATM'!$A$2:$B$897,2,0)</f>
        <v xml:space="preserve">ATM Centro de Caja San Cristóbal I </v>
      </c>
      <c r="H16" s="131" t="str">
        <f>VLOOKUP(E16,VIP!$A$2:$O18545,7,FALSE)</f>
        <v>Si</v>
      </c>
      <c r="I16" s="131" t="str">
        <f>VLOOKUP(E16,VIP!$A$2:$O10510,8,FALSE)</f>
        <v>Si</v>
      </c>
      <c r="J16" s="131" t="str">
        <f>VLOOKUP(E16,VIP!$A$2:$O10460,8,FALSE)</f>
        <v>Si</v>
      </c>
      <c r="K16" s="131" t="str">
        <f>VLOOKUP(E16,VIP!$A$2:$O14034,6,0)</f>
        <v>SI</v>
      </c>
      <c r="L16" s="122" t="s">
        <v>2245</v>
      </c>
      <c r="M16" s="132" t="s">
        <v>2446</v>
      </c>
      <c r="N16" s="132" t="s">
        <v>2453</v>
      </c>
      <c r="O16" s="131" t="s">
        <v>2455</v>
      </c>
      <c r="P16" s="132"/>
      <c r="Q16" s="140" t="s">
        <v>2245</v>
      </c>
    </row>
    <row r="17" spans="1:17" ht="18" x14ac:dyDescent="0.25">
      <c r="A17" s="131" t="str">
        <f>VLOOKUP(E17,'LISTADO ATM'!$A$2:$C$898,3,0)</f>
        <v>SUR</v>
      </c>
      <c r="B17" s="124" t="s">
        <v>2674</v>
      </c>
      <c r="C17" s="133">
        <v>44352.502766203703</v>
      </c>
      <c r="D17" s="133" t="s">
        <v>2180</v>
      </c>
      <c r="E17" s="121">
        <v>47</v>
      </c>
      <c r="F17" s="131" t="str">
        <f>VLOOKUP(E17,VIP!$A$2:$O13683,2,0)</f>
        <v>DRBR047</v>
      </c>
      <c r="G17" s="131" t="str">
        <f>VLOOKUP(E17,'LISTADO ATM'!$A$2:$B$897,2,0)</f>
        <v xml:space="preserve">ATM Oficina Jimaní </v>
      </c>
      <c r="H17" s="131" t="str">
        <f>VLOOKUP(E17,VIP!$A$2:$O18546,7,FALSE)</f>
        <v>Si</v>
      </c>
      <c r="I17" s="131" t="str">
        <f>VLOOKUP(E17,VIP!$A$2:$O10511,8,FALSE)</f>
        <v>Si</v>
      </c>
      <c r="J17" s="131" t="str">
        <f>VLOOKUP(E17,VIP!$A$2:$O10461,8,FALSE)</f>
        <v>Si</v>
      </c>
      <c r="K17" s="131" t="str">
        <f>VLOOKUP(E17,VIP!$A$2:$O14035,6,0)</f>
        <v>NO</v>
      </c>
      <c r="L17" s="122" t="s">
        <v>2219</v>
      </c>
      <c r="M17" s="152" t="s">
        <v>2554</v>
      </c>
      <c r="N17" s="132" t="s">
        <v>2453</v>
      </c>
      <c r="O17" s="131" t="s">
        <v>2455</v>
      </c>
      <c r="P17" s="132"/>
      <c r="Q17" s="153">
        <v>44352.575300925928</v>
      </c>
    </row>
    <row r="18" spans="1:17" s="93" customFormat="1" ht="18" x14ac:dyDescent="0.25">
      <c r="A18" s="131" t="str">
        <f>VLOOKUP(E18,'LISTADO ATM'!$A$2:$C$898,3,0)</f>
        <v>DISTRITO NACIONAL</v>
      </c>
      <c r="B18" s="124" t="s">
        <v>2675</v>
      </c>
      <c r="C18" s="133">
        <v>44352.49422453704</v>
      </c>
      <c r="D18" s="133" t="s">
        <v>2180</v>
      </c>
      <c r="E18" s="121">
        <v>335</v>
      </c>
      <c r="F18" s="131" t="str">
        <f>VLOOKUP(E18,VIP!$A$2:$O13684,2,0)</f>
        <v>DRBR335</v>
      </c>
      <c r="G18" s="131" t="str">
        <f>VLOOKUP(E18,'LISTADO ATM'!$A$2:$B$897,2,0)</f>
        <v>ATM Edificio Aster</v>
      </c>
      <c r="H18" s="131" t="str">
        <f>VLOOKUP(E18,VIP!$A$2:$O18547,7,FALSE)</f>
        <v>Si</v>
      </c>
      <c r="I18" s="131" t="str">
        <f>VLOOKUP(E18,VIP!$A$2:$O10512,8,FALSE)</f>
        <v>Si</v>
      </c>
      <c r="J18" s="131" t="str">
        <f>VLOOKUP(E18,VIP!$A$2:$O10462,8,FALSE)</f>
        <v>Si</v>
      </c>
      <c r="K18" s="131" t="str">
        <f>VLOOKUP(E18,VIP!$A$2:$O14036,6,0)</f>
        <v>NO</v>
      </c>
      <c r="L18" s="122" t="s">
        <v>2219</v>
      </c>
      <c r="M18" s="132" t="s">
        <v>2446</v>
      </c>
      <c r="N18" s="132" t="s">
        <v>2453</v>
      </c>
      <c r="O18" s="131" t="s">
        <v>2455</v>
      </c>
      <c r="P18" s="132"/>
      <c r="Q18" s="140" t="s">
        <v>2219</v>
      </c>
    </row>
    <row r="19" spans="1:17" s="93" customFormat="1" ht="18" x14ac:dyDescent="0.25">
      <c r="A19" s="131" t="str">
        <f>VLOOKUP(E19,'LISTADO ATM'!$A$2:$C$898,3,0)</f>
        <v>SUR</v>
      </c>
      <c r="B19" s="124" t="s">
        <v>2676</v>
      </c>
      <c r="C19" s="133">
        <v>44352.464918981481</v>
      </c>
      <c r="D19" s="133" t="s">
        <v>2180</v>
      </c>
      <c r="E19" s="121">
        <v>750</v>
      </c>
      <c r="F19" s="131" t="str">
        <f>VLOOKUP(E19,VIP!$A$2:$O13685,2,0)</f>
        <v>DRBR265</v>
      </c>
      <c r="G19" s="131" t="str">
        <f>VLOOKUP(E19,'LISTADO ATM'!$A$2:$B$897,2,0)</f>
        <v xml:space="preserve">ATM UNP Duvergé </v>
      </c>
      <c r="H19" s="131" t="str">
        <f>VLOOKUP(E19,VIP!$A$2:$O18548,7,FALSE)</f>
        <v>Si</v>
      </c>
      <c r="I19" s="131" t="str">
        <f>VLOOKUP(E19,VIP!$A$2:$O10513,8,FALSE)</f>
        <v>Si</v>
      </c>
      <c r="J19" s="131" t="str">
        <f>VLOOKUP(E19,VIP!$A$2:$O10463,8,FALSE)</f>
        <v>Si</v>
      </c>
      <c r="K19" s="131" t="str">
        <f>VLOOKUP(E19,VIP!$A$2:$O14037,6,0)</f>
        <v>SI</v>
      </c>
      <c r="L19" s="122" t="s">
        <v>2677</v>
      </c>
      <c r="M19" s="132" t="s">
        <v>2446</v>
      </c>
      <c r="N19" s="132" t="s">
        <v>2453</v>
      </c>
      <c r="O19" s="131" t="s">
        <v>2455</v>
      </c>
      <c r="P19" s="132"/>
      <c r="Q19" s="140" t="s">
        <v>2677</v>
      </c>
    </row>
    <row r="20" spans="1:17" s="93" customFormat="1" ht="18" x14ac:dyDescent="0.25">
      <c r="A20" s="131" t="str">
        <f>VLOOKUP(E20,'LISTADO ATM'!$A$2:$C$898,3,0)</f>
        <v>SUR</v>
      </c>
      <c r="B20" s="124" t="s">
        <v>2652</v>
      </c>
      <c r="C20" s="133">
        <v>44352.449571759258</v>
      </c>
      <c r="D20" s="133" t="s">
        <v>2180</v>
      </c>
      <c r="E20" s="121">
        <v>699</v>
      </c>
      <c r="F20" s="131" t="str">
        <f>VLOOKUP(E20,VIP!$A$2:$O13674,2,0)</f>
        <v>DRBR699</v>
      </c>
      <c r="G20" s="131" t="str">
        <f>VLOOKUP(E20,'LISTADO ATM'!$A$2:$B$897,2,0)</f>
        <v>ATM S/M Bravo Bani</v>
      </c>
      <c r="H20" s="131" t="str">
        <f>VLOOKUP(E20,VIP!$A$2:$O18537,7,FALSE)</f>
        <v>NO</v>
      </c>
      <c r="I20" s="131" t="str">
        <f>VLOOKUP(E20,VIP!$A$2:$O10502,8,FALSE)</f>
        <v>SI</v>
      </c>
      <c r="J20" s="131" t="str">
        <f>VLOOKUP(E20,VIP!$A$2:$O10452,8,FALSE)</f>
        <v>SI</v>
      </c>
      <c r="K20" s="131" t="str">
        <f>VLOOKUP(E20,VIP!$A$2:$O14026,6,0)</f>
        <v>NO</v>
      </c>
      <c r="L20" s="122" t="s">
        <v>2466</v>
      </c>
      <c r="M20" s="132" t="s">
        <v>2446</v>
      </c>
      <c r="N20" s="132" t="s">
        <v>2453</v>
      </c>
      <c r="O20" s="131" t="s">
        <v>2455</v>
      </c>
      <c r="P20" s="132"/>
      <c r="Q20" s="140" t="s">
        <v>2466</v>
      </c>
    </row>
    <row r="21" spans="1:17" s="93" customFormat="1" ht="18" x14ac:dyDescent="0.25">
      <c r="A21" s="131" t="str">
        <f>VLOOKUP(E21,'LISTADO ATM'!$A$2:$C$898,3,0)</f>
        <v>DISTRITO NACIONAL</v>
      </c>
      <c r="B21" s="124" t="s">
        <v>2653</v>
      </c>
      <c r="C21" s="133">
        <v>44352.438518518517</v>
      </c>
      <c r="D21" s="133" t="s">
        <v>2180</v>
      </c>
      <c r="E21" s="121">
        <v>149</v>
      </c>
      <c r="F21" s="131" t="str">
        <f>VLOOKUP(E21,VIP!$A$2:$O13675,2,0)</f>
        <v>DRBR149</v>
      </c>
      <c r="G21" s="131" t="str">
        <f>VLOOKUP(E21,'LISTADO ATM'!$A$2:$B$897,2,0)</f>
        <v>ATM Estación Metro Concepción</v>
      </c>
      <c r="H21" s="131" t="str">
        <f>VLOOKUP(E21,VIP!$A$2:$O18538,7,FALSE)</f>
        <v>N/A</v>
      </c>
      <c r="I21" s="131" t="str">
        <f>VLOOKUP(E21,VIP!$A$2:$O10503,8,FALSE)</f>
        <v>N/A</v>
      </c>
      <c r="J21" s="131" t="str">
        <f>VLOOKUP(E21,VIP!$A$2:$O10453,8,FALSE)</f>
        <v>N/A</v>
      </c>
      <c r="K21" s="131" t="str">
        <f>VLOOKUP(E21,VIP!$A$2:$O14027,6,0)</f>
        <v>N/A</v>
      </c>
      <c r="L21" s="122" t="s">
        <v>2466</v>
      </c>
      <c r="M21" s="152" t="s">
        <v>2554</v>
      </c>
      <c r="N21" s="132" t="s">
        <v>2453</v>
      </c>
      <c r="O21" s="131" t="s">
        <v>2455</v>
      </c>
      <c r="P21" s="132"/>
      <c r="Q21" s="153">
        <v>44352.626689814817</v>
      </c>
    </row>
    <row r="22" spans="1:17" s="93" customFormat="1" ht="18" x14ac:dyDescent="0.25">
      <c r="A22" s="131" t="str">
        <f>VLOOKUP(E22,'LISTADO ATM'!$A$2:$C$898,3,0)</f>
        <v>DISTRITO NACIONAL</v>
      </c>
      <c r="B22" s="124" t="s">
        <v>2654</v>
      </c>
      <c r="C22" s="133">
        <v>44352.438113425924</v>
      </c>
      <c r="D22" s="133" t="s">
        <v>2180</v>
      </c>
      <c r="E22" s="121">
        <v>165</v>
      </c>
      <c r="F22" s="131" t="str">
        <f>VLOOKUP(E22,VIP!$A$2:$O13676,2,0)</f>
        <v>DRBR165</v>
      </c>
      <c r="G22" s="131" t="str">
        <f>VLOOKUP(E22,'LISTADO ATM'!$A$2:$B$897,2,0)</f>
        <v>ATM Autoservicio Megacentro</v>
      </c>
      <c r="H22" s="131" t="str">
        <f>VLOOKUP(E22,VIP!$A$2:$O18539,7,FALSE)</f>
        <v>Si</v>
      </c>
      <c r="I22" s="131" t="str">
        <f>VLOOKUP(E22,VIP!$A$2:$O10504,8,FALSE)</f>
        <v>Si</v>
      </c>
      <c r="J22" s="131" t="str">
        <f>VLOOKUP(E22,VIP!$A$2:$O10454,8,FALSE)</f>
        <v>Si</v>
      </c>
      <c r="K22" s="131" t="str">
        <f>VLOOKUP(E22,VIP!$A$2:$O14028,6,0)</f>
        <v>SI</v>
      </c>
      <c r="L22" s="122" t="s">
        <v>2466</v>
      </c>
      <c r="M22" s="152" t="s">
        <v>2554</v>
      </c>
      <c r="N22" s="132" t="s">
        <v>2453</v>
      </c>
      <c r="O22" s="131" t="s">
        <v>2455</v>
      </c>
      <c r="P22" s="132"/>
      <c r="Q22" s="153">
        <v>44352.586412037039</v>
      </c>
    </row>
    <row r="23" spans="1:17" s="93" customFormat="1" ht="18" x14ac:dyDescent="0.25">
      <c r="A23" s="131" t="str">
        <f>VLOOKUP(E23,'LISTADO ATM'!$A$2:$C$898,3,0)</f>
        <v>ESTE</v>
      </c>
      <c r="B23" s="124" t="s">
        <v>2655</v>
      </c>
      <c r="C23" s="133">
        <v>44352.42386574074</v>
      </c>
      <c r="D23" s="133" t="s">
        <v>2180</v>
      </c>
      <c r="E23" s="121">
        <v>386</v>
      </c>
      <c r="F23" s="131" t="str">
        <f>VLOOKUP(E23,VIP!$A$2:$O13677,2,0)</f>
        <v>DRBR386</v>
      </c>
      <c r="G23" s="131" t="str">
        <f>VLOOKUP(E23,'LISTADO ATM'!$A$2:$B$897,2,0)</f>
        <v xml:space="preserve">ATM Plaza Verón II </v>
      </c>
      <c r="H23" s="131" t="str">
        <f>VLOOKUP(E23,VIP!$A$2:$O18540,7,FALSE)</f>
        <v>Si</v>
      </c>
      <c r="I23" s="131" t="str">
        <f>VLOOKUP(E23,VIP!$A$2:$O10505,8,FALSE)</f>
        <v>Si</v>
      </c>
      <c r="J23" s="131" t="str">
        <f>VLOOKUP(E23,VIP!$A$2:$O10455,8,FALSE)</f>
        <v>Si</v>
      </c>
      <c r="K23" s="131" t="str">
        <f>VLOOKUP(E23,VIP!$A$2:$O14029,6,0)</f>
        <v>NO</v>
      </c>
      <c r="L23" s="122" t="s">
        <v>2219</v>
      </c>
      <c r="M23" s="152" t="s">
        <v>2554</v>
      </c>
      <c r="N23" s="132" t="s">
        <v>2453</v>
      </c>
      <c r="O23" s="131" t="s">
        <v>2455</v>
      </c>
      <c r="P23" s="132"/>
      <c r="Q23" s="153">
        <v>44352.578773148147</v>
      </c>
    </row>
    <row r="24" spans="1:17" s="93" customFormat="1" ht="18" x14ac:dyDescent="0.25">
      <c r="A24" s="131" t="str">
        <f>VLOOKUP(E24,'LISTADO ATM'!$A$2:$C$898,3,0)</f>
        <v>DISTRITO NACIONAL</v>
      </c>
      <c r="B24" s="124" t="s">
        <v>2656</v>
      </c>
      <c r="C24" s="133">
        <v>44352.407430555555</v>
      </c>
      <c r="D24" s="133" t="s">
        <v>2470</v>
      </c>
      <c r="E24" s="121">
        <v>717</v>
      </c>
      <c r="F24" s="131" t="str">
        <f>VLOOKUP(E24,VIP!$A$2:$O13678,2,0)</f>
        <v>DRBR24K</v>
      </c>
      <c r="G24" s="131" t="str">
        <f>VLOOKUP(E24,'LISTADO ATM'!$A$2:$B$897,2,0)</f>
        <v xml:space="preserve">ATM Oficina Los Alcarrizos </v>
      </c>
      <c r="H24" s="131" t="str">
        <f>VLOOKUP(E24,VIP!$A$2:$O18541,7,FALSE)</f>
        <v>Si</v>
      </c>
      <c r="I24" s="131" t="str">
        <f>VLOOKUP(E24,VIP!$A$2:$O10506,8,FALSE)</f>
        <v>Si</v>
      </c>
      <c r="J24" s="131" t="str">
        <f>VLOOKUP(E24,VIP!$A$2:$O10456,8,FALSE)</f>
        <v>Si</v>
      </c>
      <c r="K24" s="131" t="str">
        <f>VLOOKUP(E24,VIP!$A$2:$O14030,6,0)</f>
        <v>SI</v>
      </c>
      <c r="L24" s="122" t="s">
        <v>2664</v>
      </c>
      <c r="M24" s="152" t="s">
        <v>2554</v>
      </c>
      <c r="N24" s="132" t="s">
        <v>2453</v>
      </c>
      <c r="O24" s="131" t="s">
        <v>2665</v>
      </c>
      <c r="P24" s="132"/>
      <c r="Q24" s="153">
        <v>44352.585717592592</v>
      </c>
    </row>
    <row r="25" spans="1:17" s="93" customFormat="1" ht="18" x14ac:dyDescent="0.25">
      <c r="A25" s="131" t="str">
        <f>VLOOKUP(E25,'LISTADO ATM'!$A$2:$C$898,3,0)</f>
        <v>SUR</v>
      </c>
      <c r="B25" s="124" t="s">
        <v>2657</v>
      </c>
      <c r="C25" s="133">
        <v>44352.39203703704</v>
      </c>
      <c r="D25" s="133" t="s">
        <v>2180</v>
      </c>
      <c r="E25" s="121">
        <v>89</v>
      </c>
      <c r="F25" s="131" t="str">
        <f>VLOOKUP(E25,VIP!$A$2:$O13679,2,0)</f>
        <v>DRBR089</v>
      </c>
      <c r="G25" s="131" t="str">
        <f>VLOOKUP(E25,'LISTADO ATM'!$A$2:$B$897,2,0)</f>
        <v xml:space="preserve">ATM UNP El Cercado (San Juan) </v>
      </c>
      <c r="H25" s="131" t="str">
        <f>VLOOKUP(E25,VIP!$A$2:$O18542,7,FALSE)</f>
        <v>Si</v>
      </c>
      <c r="I25" s="131" t="str">
        <f>VLOOKUP(E25,VIP!$A$2:$O10507,8,FALSE)</f>
        <v>Si</v>
      </c>
      <c r="J25" s="131" t="str">
        <f>VLOOKUP(E25,VIP!$A$2:$O10457,8,FALSE)</f>
        <v>Si</v>
      </c>
      <c r="K25" s="131" t="str">
        <f>VLOOKUP(E25,VIP!$A$2:$O14031,6,0)</f>
        <v>NO</v>
      </c>
      <c r="L25" s="122" t="s">
        <v>2219</v>
      </c>
      <c r="M25" s="152" t="s">
        <v>2554</v>
      </c>
      <c r="N25" s="132" t="s">
        <v>2453</v>
      </c>
      <c r="O25" s="131" t="s">
        <v>2455</v>
      </c>
      <c r="P25" s="132"/>
      <c r="Q25" s="153">
        <v>44352.577384259261</v>
      </c>
    </row>
    <row r="26" spans="1:17" s="93" customFormat="1" ht="18" x14ac:dyDescent="0.25">
      <c r="A26" s="131" t="str">
        <f>VLOOKUP(E26,'LISTADO ATM'!$A$2:$C$898,3,0)</f>
        <v>ESTE</v>
      </c>
      <c r="B26" s="124" t="s">
        <v>2658</v>
      </c>
      <c r="C26" s="133">
        <v>44352.391516203701</v>
      </c>
      <c r="D26" s="133" t="s">
        <v>2470</v>
      </c>
      <c r="E26" s="121">
        <v>114</v>
      </c>
      <c r="F26" s="131" t="str">
        <f>VLOOKUP(E26,VIP!$A$2:$O13680,2,0)</f>
        <v>DRBR114</v>
      </c>
      <c r="G26" s="131" t="str">
        <f>VLOOKUP(E26,'LISTADO ATM'!$A$2:$B$897,2,0)</f>
        <v xml:space="preserve">ATM Oficina Hato Mayor </v>
      </c>
      <c r="H26" s="131" t="str">
        <f>VLOOKUP(E26,VIP!$A$2:$O18543,7,FALSE)</f>
        <v>Si</v>
      </c>
      <c r="I26" s="131" t="str">
        <f>VLOOKUP(E26,VIP!$A$2:$O10508,8,FALSE)</f>
        <v>Si</v>
      </c>
      <c r="J26" s="131" t="str">
        <f>VLOOKUP(E26,VIP!$A$2:$O10458,8,FALSE)</f>
        <v>Si</v>
      </c>
      <c r="K26" s="131" t="str">
        <f>VLOOKUP(E26,VIP!$A$2:$O14032,6,0)</f>
        <v>NO</v>
      </c>
      <c r="L26" s="122" t="s">
        <v>2418</v>
      </c>
      <c r="M26" s="152" t="s">
        <v>2554</v>
      </c>
      <c r="N26" s="132" t="s">
        <v>2453</v>
      </c>
      <c r="O26" s="131" t="s">
        <v>2471</v>
      </c>
      <c r="P26" s="132"/>
      <c r="Q26" s="153">
        <v>44352.586412037039</v>
      </c>
    </row>
    <row r="27" spans="1:17" s="93" customFormat="1" ht="18" x14ac:dyDescent="0.25">
      <c r="A27" s="131" t="str">
        <f>VLOOKUP(E27,'LISTADO ATM'!$A$2:$C$898,3,0)</f>
        <v>ESTE</v>
      </c>
      <c r="B27" s="124" t="s">
        <v>2659</v>
      </c>
      <c r="C27" s="133">
        <v>44352.390810185185</v>
      </c>
      <c r="D27" s="133" t="s">
        <v>2180</v>
      </c>
      <c r="E27" s="121">
        <v>772</v>
      </c>
      <c r="F27" s="131" t="str">
        <f>VLOOKUP(E27,VIP!$A$2:$O13681,2,0)</f>
        <v>DRBR215</v>
      </c>
      <c r="G27" s="131" t="str">
        <f>VLOOKUP(E27,'LISTADO ATM'!$A$2:$B$897,2,0)</f>
        <v xml:space="preserve">ATM UNP Yamasá </v>
      </c>
      <c r="H27" s="131" t="str">
        <f>VLOOKUP(E27,VIP!$A$2:$O18544,7,FALSE)</f>
        <v>Si</v>
      </c>
      <c r="I27" s="131" t="str">
        <f>VLOOKUP(E27,VIP!$A$2:$O10509,8,FALSE)</f>
        <v>Si</v>
      </c>
      <c r="J27" s="131" t="str">
        <f>VLOOKUP(E27,VIP!$A$2:$O10459,8,FALSE)</f>
        <v>Si</v>
      </c>
      <c r="K27" s="131" t="str">
        <f>VLOOKUP(E27,VIP!$A$2:$O14033,6,0)</f>
        <v>NO</v>
      </c>
      <c r="L27" s="122" t="s">
        <v>2219</v>
      </c>
      <c r="M27" s="152" t="s">
        <v>2554</v>
      </c>
      <c r="N27" s="132" t="s">
        <v>2453</v>
      </c>
      <c r="O27" s="131" t="s">
        <v>2455</v>
      </c>
      <c r="P27" s="132"/>
      <c r="Q27" s="153">
        <v>44352.578773148147</v>
      </c>
    </row>
    <row r="28" spans="1:17" s="93" customFormat="1" ht="18" x14ac:dyDescent="0.25">
      <c r="A28" s="131" t="str">
        <f>VLOOKUP(E28,'LISTADO ATM'!$A$2:$C$898,3,0)</f>
        <v>ESTE</v>
      </c>
      <c r="B28" s="124" t="s">
        <v>2660</v>
      </c>
      <c r="C28" s="133">
        <v>44352.378622685188</v>
      </c>
      <c r="D28" s="133" t="s">
        <v>2180</v>
      </c>
      <c r="E28" s="121">
        <v>519</v>
      </c>
      <c r="F28" s="131" t="str">
        <f>VLOOKUP(E28,VIP!$A$2:$O13682,2,0)</f>
        <v>DRBR519</v>
      </c>
      <c r="G28" s="131" t="str">
        <f>VLOOKUP(E28,'LISTADO ATM'!$A$2:$B$897,2,0)</f>
        <v xml:space="preserve">ATM Plaza Estrella (Bávaro) </v>
      </c>
      <c r="H28" s="131" t="str">
        <f>VLOOKUP(E28,VIP!$A$2:$O18545,7,FALSE)</f>
        <v>Si</v>
      </c>
      <c r="I28" s="131" t="str">
        <f>VLOOKUP(E28,VIP!$A$2:$O10510,8,FALSE)</f>
        <v>Si</v>
      </c>
      <c r="J28" s="131" t="str">
        <f>VLOOKUP(E28,VIP!$A$2:$O10460,8,FALSE)</f>
        <v>Si</v>
      </c>
      <c r="K28" s="131" t="str">
        <f>VLOOKUP(E28,VIP!$A$2:$O14034,6,0)</f>
        <v>NO</v>
      </c>
      <c r="L28" s="122" t="s">
        <v>2219</v>
      </c>
      <c r="M28" s="152" t="s">
        <v>2554</v>
      </c>
      <c r="N28" s="132" t="s">
        <v>2453</v>
      </c>
      <c r="O28" s="131" t="s">
        <v>2455</v>
      </c>
      <c r="P28" s="132"/>
      <c r="Q28" s="153">
        <v>44352.571828703702</v>
      </c>
    </row>
    <row r="29" spans="1:17" s="93" customFormat="1" ht="18" x14ac:dyDescent="0.25">
      <c r="A29" s="131" t="str">
        <f>VLOOKUP(E29,'LISTADO ATM'!$A$2:$C$898,3,0)</f>
        <v>DISTRITO NACIONAL</v>
      </c>
      <c r="B29" s="124" t="s">
        <v>2661</v>
      </c>
      <c r="C29" s="133">
        <v>44352.376851851855</v>
      </c>
      <c r="D29" s="133" t="s">
        <v>2180</v>
      </c>
      <c r="E29" s="121">
        <v>355</v>
      </c>
      <c r="F29" s="131" t="str">
        <f>VLOOKUP(E29,VIP!$A$2:$O13683,2,0)</f>
        <v>DRBR355</v>
      </c>
      <c r="G29" s="131" t="str">
        <f>VLOOKUP(E29,'LISTADO ATM'!$A$2:$B$897,2,0)</f>
        <v xml:space="preserve">ATM UNP Metro II </v>
      </c>
      <c r="H29" s="131" t="str">
        <f>VLOOKUP(E29,VIP!$A$2:$O18546,7,FALSE)</f>
        <v>Si</v>
      </c>
      <c r="I29" s="131" t="str">
        <f>VLOOKUP(E29,VIP!$A$2:$O10511,8,FALSE)</f>
        <v>Si</v>
      </c>
      <c r="J29" s="131" t="str">
        <f>VLOOKUP(E29,VIP!$A$2:$O10461,8,FALSE)</f>
        <v>Si</v>
      </c>
      <c r="K29" s="131" t="str">
        <f>VLOOKUP(E29,VIP!$A$2:$O14035,6,0)</f>
        <v>SI</v>
      </c>
      <c r="L29" s="122" t="s">
        <v>2466</v>
      </c>
      <c r="M29" s="132" t="s">
        <v>2446</v>
      </c>
      <c r="N29" s="132" t="s">
        <v>2453</v>
      </c>
      <c r="O29" s="131" t="s">
        <v>2455</v>
      </c>
      <c r="P29" s="132"/>
      <c r="Q29" s="140" t="s">
        <v>2466</v>
      </c>
    </row>
    <row r="30" spans="1:17" s="93" customFormat="1" ht="18" x14ac:dyDescent="0.25">
      <c r="A30" s="131" t="str">
        <f>VLOOKUP(E30,'LISTADO ATM'!$A$2:$C$898,3,0)</f>
        <v>DISTRITO NACIONAL</v>
      </c>
      <c r="B30" s="124" t="s">
        <v>2662</v>
      </c>
      <c r="C30" s="133">
        <v>44352.376388888886</v>
      </c>
      <c r="D30" s="133" t="s">
        <v>2180</v>
      </c>
      <c r="E30" s="121">
        <v>487</v>
      </c>
      <c r="F30" s="131" t="str">
        <f>VLOOKUP(E30,VIP!$A$2:$O13684,2,0)</f>
        <v>DRBR487</v>
      </c>
      <c r="G30" s="131" t="str">
        <f>VLOOKUP(E30,'LISTADO ATM'!$A$2:$B$897,2,0)</f>
        <v xml:space="preserve">ATM Olé Hainamosa </v>
      </c>
      <c r="H30" s="131" t="str">
        <f>VLOOKUP(E30,VIP!$A$2:$O18547,7,FALSE)</f>
        <v>Si</v>
      </c>
      <c r="I30" s="131" t="str">
        <f>VLOOKUP(E30,VIP!$A$2:$O10512,8,FALSE)</f>
        <v>Si</v>
      </c>
      <c r="J30" s="131" t="str">
        <f>VLOOKUP(E30,VIP!$A$2:$O10462,8,FALSE)</f>
        <v>Si</v>
      </c>
      <c r="K30" s="131" t="str">
        <f>VLOOKUP(E30,VIP!$A$2:$O14036,6,0)</f>
        <v>SI</v>
      </c>
      <c r="L30" s="122" t="s">
        <v>2219</v>
      </c>
      <c r="M30" s="132" t="s">
        <v>2446</v>
      </c>
      <c r="N30" s="132" t="s">
        <v>2453</v>
      </c>
      <c r="O30" s="131" t="s">
        <v>2455</v>
      </c>
      <c r="P30" s="132"/>
      <c r="Q30" s="140" t="s">
        <v>2219</v>
      </c>
    </row>
    <row r="31" spans="1:17" s="93" customFormat="1" ht="18" x14ac:dyDescent="0.25">
      <c r="A31" s="131" t="str">
        <f>VLOOKUP(E31,'LISTADO ATM'!$A$2:$C$898,3,0)</f>
        <v>ESTE</v>
      </c>
      <c r="B31" s="124" t="s">
        <v>2663</v>
      </c>
      <c r="C31" s="133">
        <v>44352.359884259262</v>
      </c>
      <c r="D31" s="133" t="s">
        <v>2470</v>
      </c>
      <c r="E31" s="121">
        <v>843</v>
      </c>
      <c r="F31" s="131" t="str">
        <f>VLOOKUP(E31,VIP!$A$2:$O13685,2,0)</f>
        <v>DRBR843</v>
      </c>
      <c r="G31" s="131" t="str">
        <f>VLOOKUP(E31,'LISTADO ATM'!$A$2:$B$897,2,0)</f>
        <v xml:space="preserve">ATM Oficina Romana Centro </v>
      </c>
      <c r="H31" s="131" t="str">
        <f>VLOOKUP(E31,VIP!$A$2:$O18548,7,FALSE)</f>
        <v>Si</v>
      </c>
      <c r="I31" s="131" t="str">
        <f>VLOOKUP(E31,VIP!$A$2:$O10513,8,FALSE)</f>
        <v>Si</v>
      </c>
      <c r="J31" s="131" t="str">
        <f>VLOOKUP(E31,VIP!$A$2:$O10463,8,FALSE)</f>
        <v>Si</v>
      </c>
      <c r="K31" s="131" t="str">
        <f>VLOOKUP(E31,VIP!$A$2:$O14037,6,0)</f>
        <v>NO</v>
      </c>
      <c r="L31" s="122" t="s">
        <v>2548</v>
      </c>
      <c r="M31" s="132" t="s">
        <v>2446</v>
      </c>
      <c r="N31" s="132" t="s">
        <v>2453</v>
      </c>
      <c r="O31" s="131" t="s">
        <v>2471</v>
      </c>
      <c r="P31" s="132"/>
      <c r="Q31" s="140" t="s">
        <v>2548</v>
      </c>
    </row>
    <row r="32" spans="1:17" s="93" customFormat="1" ht="18" x14ac:dyDescent="0.25">
      <c r="A32" s="131" t="str">
        <f>VLOOKUP(E32,'LISTADO ATM'!$A$2:$C$898,3,0)</f>
        <v>DISTRITO NACIONAL</v>
      </c>
      <c r="B32" s="124" t="s">
        <v>2648</v>
      </c>
      <c r="C32" s="133">
        <v>44352.323541666665</v>
      </c>
      <c r="D32" s="133" t="s">
        <v>2180</v>
      </c>
      <c r="E32" s="121">
        <v>900</v>
      </c>
      <c r="F32" s="131" t="str">
        <f>VLOOKUP(E32,VIP!$A$2:$O13673,2,0)</f>
        <v>DRBR900</v>
      </c>
      <c r="G32" s="131" t="str">
        <f>VLOOKUP(E32,'LISTADO ATM'!$A$2:$B$897,2,0)</f>
        <v xml:space="preserve">ATM UNP Merca Santo Domingo </v>
      </c>
      <c r="H32" s="131" t="str">
        <f>VLOOKUP(E32,VIP!$A$2:$O18536,7,FALSE)</f>
        <v>Si</v>
      </c>
      <c r="I32" s="131" t="str">
        <f>VLOOKUP(E32,VIP!$A$2:$O10501,8,FALSE)</f>
        <v>Si</v>
      </c>
      <c r="J32" s="131" t="str">
        <f>VLOOKUP(E32,VIP!$A$2:$O10451,8,FALSE)</f>
        <v>Si</v>
      </c>
      <c r="K32" s="131" t="str">
        <f>VLOOKUP(E32,VIP!$A$2:$O14025,6,0)</f>
        <v>NO</v>
      </c>
      <c r="L32" s="122" t="s">
        <v>2466</v>
      </c>
      <c r="M32" s="132" t="s">
        <v>2446</v>
      </c>
      <c r="N32" s="132" t="s">
        <v>2453</v>
      </c>
      <c r="O32" s="131" t="s">
        <v>2455</v>
      </c>
      <c r="P32" s="132"/>
      <c r="Q32" s="140" t="s">
        <v>2466</v>
      </c>
    </row>
    <row r="33" spans="1:17" s="93" customFormat="1" ht="18" x14ac:dyDescent="0.25">
      <c r="A33" s="131" t="str">
        <f>VLOOKUP(E33,'LISTADO ATM'!$A$2:$C$898,3,0)</f>
        <v>DISTRITO NACIONAL</v>
      </c>
      <c r="B33" s="124" t="s">
        <v>2649</v>
      </c>
      <c r="C33" s="133">
        <v>44352.323055555556</v>
      </c>
      <c r="D33" s="133" t="s">
        <v>2180</v>
      </c>
      <c r="E33" s="121">
        <v>461</v>
      </c>
      <c r="F33" s="131" t="str">
        <f>VLOOKUP(E33,VIP!$A$2:$O13674,2,0)</f>
        <v>DRBR461</v>
      </c>
      <c r="G33" s="131" t="str">
        <f>VLOOKUP(E33,'LISTADO ATM'!$A$2:$B$897,2,0)</f>
        <v xml:space="preserve">ATM Autobanco Sarasota I </v>
      </c>
      <c r="H33" s="131" t="str">
        <f>VLOOKUP(E33,VIP!$A$2:$O18537,7,FALSE)</f>
        <v>Si</v>
      </c>
      <c r="I33" s="131" t="str">
        <f>VLOOKUP(E33,VIP!$A$2:$O10502,8,FALSE)</f>
        <v>Si</v>
      </c>
      <c r="J33" s="131" t="str">
        <f>VLOOKUP(E33,VIP!$A$2:$O10452,8,FALSE)</f>
        <v>Si</v>
      </c>
      <c r="K33" s="131" t="str">
        <f>VLOOKUP(E33,VIP!$A$2:$O14026,6,0)</f>
        <v>SI</v>
      </c>
      <c r="L33" s="122" t="s">
        <v>2466</v>
      </c>
      <c r="M33" s="152" t="s">
        <v>2554</v>
      </c>
      <c r="N33" s="132" t="s">
        <v>2453</v>
      </c>
      <c r="O33" s="131" t="s">
        <v>2455</v>
      </c>
      <c r="P33" s="132"/>
      <c r="Q33" s="153">
        <v>44352.42391203704</v>
      </c>
    </row>
    <row r="34" spans="1:17" s="93" customFormat="1" ht="18" x14ac:dyDescent="0.25">
      <c r="A34" s="131" t="str">
        <f>VLOOKUP(E34,'LISTADO ATM'!$A$2:$C$898,3,0)</f>
        <v>ESTE</v>
      </c>
      <c r="B34" s="124" t="s">
        <v>2650</v>
      </c>
      <c r="C34" s="133">
        <v>44352.315011574072</v>
      </c>
      <c r="D34" s="133" t="s">
        <v>2180</v>
      </c>
      <c r="E34" s="121">
        <v>121</v>
      </c>
      <c r="F34" s="131" t="str">
        <f>VLOOKUP(E34,VIP!$A$2:$O13675,2,0)</f>
        <v>DRBR121</v>
      </c>
      <c r="G34" s="131" t="str">
        <f>VLOOKUP(E34,'LISTADO ATM'!$A$2:$B$897,2,0)</f>
        <v xml:space="preserve">ATM Oficina Bayaguana </v>
      </c>
      <c r="H34" s="131" t="str">
        <f>VLOOKUP(E34,VIP!$A$2:$O18538,7,FALSE)</f>
        <v>Si</v>
      </c>
      <c r="I34" s="131" t="str">
        <f>VLOOKUP(E34,VIP!$A$2:$O10503,8,FALSE)</f>
        <v>Si</v>
      </c>
      <c r="J34" s="131" t="str">
        <f>VLOOKUP(E34,VIP!$A$2:$O10453,8,FALSE)</f>
        <v>Si</v>
      </c>
      <c r="K34" s="131" t="str">
        <f>VLOOKUP(E34,VIP!$A$2:$O14027,6,0)</f>
        <v>SI</v>
      </c>
      <c r="L34" s="122" t="s">
        <v>2466</v>
      </c>
      <c r="M34" s="132" t="s">
        <v>2446</v>
      </c>
      <c r="N34" s="132" t="s">
        <v>2453</v>
      </c>
      <c r="O34" s="131" t="s">
        <v>2455</v>
      </c>
      <c r="P34" s="132"/>
      <c r="Q34" s="140" t="s">
        <v>2466</v>
      </c>
    </row>
    <row r="35" spans="1:17" s="93" customFormat="1" ht="18" x14ac:dyDescent="0.25">
      <c r="A35" s="131" t="str">
        <f>VLOOKUP(E35,'LISTADO ATM'!$A$2:$C$898,3,0)</f>
        <v>DISTRITO NACIONAL</v>
      </c>
      <c r="B35" s="124" t="s">
        <v>2651</v>
      </c>
      <c r="C35" s="133">
        <v>44352.310879629629</v>
      </c>
      <c r="D35" s="133" t="s">
        <v>2449</v>
      </c>
      <c r="E35" s="121">
        <v>836</v>
      </c>
      <c r="F35" s="131" t="str">
        <f>VLOOKUP(E35,VIP!$A$2:$O13676,2,0)</f>
        <v>DRBR836</v>
      </c>
      <c r="G35" s="131" t="str">
        <f>VLOOKUP(E35,'LISTADO ATM'!$A$2:$B$897,2,0)</f>
        <v xml:space="preserve">ATM UNP Plaza Luperón </v>
      </c>
      <c r="H35" s="131" t="str">
        <f>VLOOKUP(E35,VIP!$A$2:$O18539,7,FALSE)</f>
        <v>Si</v>
      </c>
      <c r="I35" s="131" t="str">
        <f>VLOOKUP(E35,VIP!$A$2:$O10504,8,FALSE)</f>
        <v>Si</v>
      </c>
      <c r="J35" s="131" t="str">
        <f>VLOOKUP(E35,VIP!$A$2:$O10454,8,FALSE)</f>
        <v>Si</v>
      </c>
      <c r="K35" s="131" t="str">
        <f>VLOOKUP(E35,VIP!$A$2:$O14028,6,0)</f>
        <v>NO</v>
      </c>
      <c r="L35" s="122" t="s">
        <v>2549</v>
      </c>
      <c r="M35" s="152" t="s">
        <v>2554</v>
      </c>
      <c r="N35" s="132" t="s">
        <v>2453</v>
      </c>
      <c r="O35" s="131" t="s">
        <v>2454</v>
      </c>
      <c r="P35" s="132"/>
      <c r="Q35" s="153">
        <v>44352.58016203704</v>
      </c>
    </row>
    <row r="36" spans="1:17" s="93" customFormat="1" ht="18" x14ac:dyDescent="0.25">
      <c r="A36" s="131" t="str">
        <f>VLOOKUP(E36,'LISTADO ATM'!$A$2:$C$898,3,0)</f>
        <v>NORTE</v>
      </c>
      <c r="B36" s="124" t="s">
        <v>2645</v>
      </c>
      <c r="C36" s="133">
        <v>44352.155428240738</v>
      </c>
      <c r="D36" s="133" t="s">
        <v>2181</v>
      </c>
      <c r="E36" s="121">
        <v>373</v>
      </c>
      <c r="F36" s="131" t="str">
        <f>VLOOKUP(E36,VIP!$A$2:$O13672,2,0)</f>
        <v>DRBR373</v>
      </c>
      <c r="G36" s="131" t="str">
        <f>VLOOKUP(E36,'LISTADO ATM'!$A$2:$B$897,2,0)</f>
        <v>S/M Tangui Nagua</v>
      </c>
      <c r="H36" s="131" t="str">
        <f>VLOOKUP(E36,VIP!$A$2:$O18535,7,FALSE)</f>
        <v>N/A</v>
      </c>
      <c r="I36" s="131" t="str">
        <f>VLOOKUP(E36,VIP!$A$2:$O10500,8,FALSE)</f>
        <v>N/A</v>
      </c>
      <c r="J36" s="131" t="str">
        <f>VLOOKUP(E36,VIP!$A$2:$O10450,8,FALSE)</f>
        <v>N/A</v>
      </c>
      <c r="K36" s="131" t="str">
        <f>VLOOKUP(E36,VIP!$A$2:$O14024,6,0)</f>
        <v>N/A</v>
      </c>
      <c r="L36" s="122" t="s">
        <v>2245</v>
      </c>
      <c r="M36" s="132" t="s">
        <v>2446</v>
      </c>
      <c r="N36" s="132" t="s">
        <v>2453</v>
      </c>
      <c r="O36" s="131" t="s">
        <v>2550</v>
      </c>
      <c r="P36" s="132"/>
      <c r="Q36" s="140" t="s">
        <v>2245</v>
      </c>
    </row>
    <row r="37" spans="1:17" s="93" customFormat="1" ht="18" x14ac:dyDescent="0.25">
      <c r="A37" s="131" t="str">
        <f>VLOOKUP(E37,'LISTADO ATM'!$A$2:$C$898,3,0)</f>
        <v>NORTE</v>
      </c>
      <c r="B37" s="124" t="s">
        <v>2646</v>
      </c>
      <c r="C37" s="133">
        <v>44352.137071759258</v>
      </c>
      <c r="D37" s="133" t="s">
        <v>2181</v>
      </c>
      <c r="E37" s="121">
        <v>854</v>
      </c>
      <c r="F37" s="131" t="str">
        <f>VLOOKUP(E37,VIP!$A$2:$O13673,2,0)</f>
        <v>DRBR854</v>
      </c>
      <c r="G37" s="131" t="str">
        <f>VLOOKUP(E37,'LISTADO ATM'!$A$2:$B$897,2,0)</f>
        <v xml:space="preserve">ATM Centro Comercial Blanco Batista </v>
      </c>
      <c r="H37" s="131" t="str">
        <f>VLOOKUP(E37,VIP!$A$2:$O18536,7,FALSE)</f>
        <v>Si</v>
      </c>
      <c r="I37" s="131" t="str">
        <f>VLOOKUP(E37,VIP!$A$2:$O10501,8,FALSE)</f>
        <v>Si</v>
      </c>
      <c r="J37" s="131" t="str">
        <f>VLOOKUP(E37,VIP!$A$2:$O10451,8,FALSE)</f>
        <v>Si</v>
      </c>
      <c r="K37" s="131" t="str">
        <f>VLOOKUP(E37,VIP!$A$2:$O14025,6,0)</f>
        <v>NO</v>
      </c>
      <c r="L37" s="122" t="s">
        <v>2219</v>
      </c>
      <c r="M37" s="152" t="s">
        <v>2554</v>
      </c>
      <c r="N37" s="132" t="s">
        <v>2453</v>
      </c>
      <c r="O37" s="131" t="s">
        <v>2550</v>
      </c>
      <c r="P37" s="132"/>
      <c r="Q37" s="153">
        <v>44352.425300925926</v>
      </c>
    </row>
    <row r="38" spans="1:17" s="93" customFormat="1" ht="18" x14ac:dyDescent="0.25">
      <c r="A38" s="131" t="str">
        <f>VLOOKUP(E38,'LISTADO ATM'!$A$2:$C$898,3,0)</f>
        <v>DISTRITO NACIONAL</v>
      </c>
      <c r="B38" s="124" t="s">
        <v>2647</v>
      </c>
      <c r="C38" s="133">
        <v>44352.130624999998</v>
      </c>
      <c r="D38" s="133" t="s">
        <v>2180</v>
      </c>
      <c r="E38" s="121">
        <v>858</v>
      </c>
      <c r="F38" s="131" t="str">
        <f>VLOOKUP(E38,VIP!$A$2:$O13674,2,0)</f>
        <v>DRBR858</v>
      </c>
      <c r="G38" s="131" t="str">
        <f>VLOOKUP(E38,'LISTADO ATM'!$A$2:$B$897,2,0)</f>
        <v xml:space="preserve">ATM Cooperativa Maestros (COOPNAMA) </v>
      </c>
      <c r="H38" s="131" t="str">
        <f>VLOOKUP(E38,VIP!$A$2:$O18537,7,FALSE)</f>
        <v>Si</v>
      </c>
      <c r="I38" s="131" t="str">
        <f>VLOOKUP(E38,VIP!$A$2:$O10502,8,FALSE)</f>
        <v>No</v>
      </c>
      <c r="J38" s="131" t="str">
        <f>VLOOKUP(E38,VIP!$A$2:$O10452,8,FALSE)</f>
        <v>No</v>
      </c>
      <c r="K38" s="131" t="str">
        <f>VLOOKUP(E38,VIP!$A$2:$O14026,6,0)</f>
        <v>NO</v>
      </c>
      <c r="L38" s="122" t="s">
        <v>2219</v>
      </c>
      <c r="M38" s="152" t="s">
        <v>2554</v>
      </c>
      <c r="N38" s="132" t="s">
        <v>2453</v>
      </c>
      <c r="O38" s="131" t="s">
        <v>2455</v>
      </c>
      <c r="P38" s="132"/>
      <c r="Q38" s="153">
        <v>44352.42391203704</v>
      </c>
    </row>
    <row r="39" spans="1:17" s="93" customFormat="1" ht="18" x14ac:dyDescent="0.25">
      <c r="A39" s="131" t="str">
        <f>VLOOKUP(E39,'LISTADO ATM'!$A$2:$C$898,3,0)</f>
        <v>DISTRITO NACIONAL</v>
      </c>
      <c r="B39" s="124" t="s">
        <v>2632</v>
      </c>
      <c r="C39" s="133">
        <v>44352.095439814817</v>
      </c>
      <c r="D39" s="133" t="s">
        <v>2180</v>
      </c>
      <c r="E39" s="121">
        <v>264</v>
      </c>
      <c r="F39" s="131" t="str">
        <f>VLOOKUP(E39,VIP!$A$2:$O13671,2,0)</f>
        <v>DRBR264</v>
      </c>
      <c r="G39" s="131" t="str">
        <f>VLOOKUP(E39,'LISTADO ATM'!$A$2:$B$897,2,0)</f>
        <v xml:space="preserve">ATM S/M Nacional Independencia </v>
      </c>
      <c r="H39" s="131" t="str">
        <f>VLOOKUP(E39,VIP!$A$2:$O18534,7,FALSE)</f>
        <v>Si</v>
      </c>
      <c r="I39" s="131" t="str">
        <f>VLOOKUP(E39,VIP!$A$2:$O10499,8,FALSE)</f>
        <v>Si</v>
      </c>
      <c r="J39" s="131" t="str">
        <f>VLOOKUP(E39,VIP!$A$2:$O10449,8,FALSE)</f>
        <v>Si</v>
      </c>
      <c r="K39" s="131" t="str">
        <f>VLOOKUP(E39,VIP!$A$2:$O14023,6,0)</f>
        <v>SI</v>
      </c>
      <c r="L39" s="122" t="s">
        <v>2466</v>
      </c>
      <c r="M39" s="152" t="s">
        <v>2554</v>
      </c>
      <c r="N39" s="132" t="s">
        <v>2453</v>
      </c>
      <c r="O39" s="131" t="s">
        <v>2455</v>
      </c>
      <c r="P39" s="132"/>
      <c r="Q39" s="153">
        <v>44352.419050925928</v>
      </c>
    </row>
    <row r="40" spans="1:17" s="93" customFormat="1" ht="18" x14ac:dyDescent="0.25">
      <c r="A40" s="131" t="str">
        <f>VLOOKUP(E40,'LISTADO ATM'!$A$2:$C$898,3,0)</f>
        <v>NORTE</v>
      </c>
      <c r="B40" s="124" t="s">
        <v>2633</v>
      </c>
      <c r="C40" s="133">
        <v>44352.043935185182</v>
      </c>
      <c r="D40" s="133" t="s">
        <v>2470</v>
      </c>
      <c r="E40" s="121">
        <v>903</v>
      </c>
      <c r="F40" s="131" t="str">
        <f>VLOOKUP(E40,VIP!$A$2:$O13672,2,0)</f>
        <v>DRBR903</v>
      </c>
      <c r="G40" s="131" t="str">
        <f>VLOOKUP(E40,'LISTADO ATM'!$A$2:$B$897,2,0)</f>
        <v xml:space="preserve">ATM Oficina La Vega Real I </v>
      </c>
      <c r="H40" s="131" t="str">
        <f>VLOOKUP(E40,VIP!$A$2:$O18535,7,FALSE)</f>
        <v>Si</v>
      </c>
      <c r="I40" s="131" t="str">
        <f>VLOOKUP(E40,VIP!$A$2:$O10500,8,FALSE)</f>
        <v>Si</v>
      </c>
      <c r="J40" s="131" t="str">
        <f>VLOOKUP(E40,VIP!$A$2:$O10450,8,FALSE)</f>
        <v>Si</v>
      </c>
      <c r="K40" s="131" t="str">
        <f>VLOOKUP(E40,VIP!$A$2:$O14024,6,0)</f>
        <v>NO</v>
      </c>
      <c r="L40" s="122" t="s">
        <v>2442</v>
      </c>
      <c r="M40" s="152" t="s">
        <v>2554</v>
      </c>
      <c r="N40" s="132" t="s">
        <v>2453</v>
      </c>
      <c r="O40" s="131" t="s">
        <v>2471</v>
      </c>
      <c r="P40" s="132"/>
      <c r="Q40" s="153">
        <v>44352.585717592592</v>
      </c>
    </row>
    <row r="41" spans="1:17" s="93" customFormat="1" ht="18" x14ac:dyDescent="0.25">
      <c r="A41" s="131" t="str">
        <f>VLOOKUP(E41,'LISTADO ATM'!$A$2:$C$898,3,0)</f>
        <v>ESTE</v>
      </c>
      <c r="B41" s="124" t="s">
        <v>2634</v>
      </c>
      <c r="C41" s="133">
        <v>44352.034432870372</v>
      </c>
      <c r="D41" s="133" t="s">
        <v>2449</v>
      </c>
      <c r="E41" s="121">
        <v>609</v>
      </c>
      <c r="F41" s="131" t="str">
        <f>VLOOKUP(E41,VIP!$A$2:$O13673,2,0)</f>
        <v>DRBR120</v>
      </c>
      <c r="G41" s="131" t="str">
        <f>VLOOKUP(E41,'LISTADO ATM'!$A$2:$B$897,2,0)</f>
        <v xml:space="preserve">ATM S/M Jumbo (San Pedro) </v>
      </c>
      <c r="H41" s="131" t="str">
        <f>VLOOKUP(E41,VIP!$A$2:$O18536,7,FALSE)</f>
        <v>Si</v>
      </c>
      <c r="I41" s="131" t="str">
        <f>VLOOKUP(E41,VIP!$A$2:$O10501,8,FALSE)</f>
        <v>Si</v>
      </c>
      <c r="J41" s="131" t="str">
        <f>VLOOKUP(E41,VIP!$A$2:$O10451,8,FALSE)</f>
        <v>Si</v>
      </c>
      <c r="K41" s="131" t="str">
        <f>VLOOKUP(E41,VIP!$A$2:$O14025,6,0)</f>
        <v>NO</v>
      </c>
      <c r="L41" s="122" t="s">
        <v>2418</v>
      </c>
      <c r="M41" s="152" t="s">
        <v>2554</v>
      </c>
      <c r="N41" s="132" t="s">
        <v>2453</v>
      </c>
      <c r="O41" s="131" t="s">
        <v>2454</v>
      </c>
      <c r="P41" s="132"/>
      <c r="Q41" s="153">
        <v>44352.581550925926</v>
      </c>
    </row>
    <row r="42" spans="1:17" s="93" customFormat="1" ht="18" x14ac:dyDescent="0.25">
      <c r="A42" s="131" t="str">
        <f>VLOOKUP(E42,'LISTADO ATM'!$A$2:$C$898,3,0)</f>
        <v>DISTRITO NACIONAL</v>
      </c>
      <c r="B42" s="124" t="s">
        <v>2635</v>
      </c>
      <c r="C42" s="133">
        <v>44352.029664351852</v>
      </c>
      <c r="D42" s="133" t="s">
        <v>2449</v>
      </c>
      <c r="E42" s="121">
        <v>577</v>
      </c>
      <c r="F42" s="131" t="str">
        <f>VLOOKUP(E42,VIP!$A$2:$O13674,2,0)</f>
        <v>DRBR173</v>
      </c>
      <c r="G42" s="131" t="str">
        <f>VLOOKUP(E42,'LISTADO ATM'!$A$2:$B$897,2,0)</f>
        <v xml:space="preserve">ATM Olé Ave. Duarte </v>
      </c>
      <c r="H42" s="131" t="str">
        <f>VLOOKUP(E42,VIP!$A$2:$O18537,7,FALSE)</f>
        <v>Si</v>
      </c>
      <c r="I42" s="131" t="str">
        <f>VLOOKUP(E42,VIP!$A$2:$O10502,8,FALSE)</f>
        <v>Si</v>
      </c>
      <c r="J42" s="131" t="str">
        <f>VLOOKUP(E42,VIP!$A$2:$O10452,8,FALSE)</f>
        <v>Si</v>
      </c>
      <c r="K42" s="131" t="str">
        <f>VLOOKUP(E42,VIP!$A$2:$O14026,6,0)</f>
        <v>SI</v>
      </c>
      <c r="L42" s="122" t="s">
        <v>2442</v>
      </c>
      <c r="M42" s="132" t="s">
        <v>2446</v>
      </c>
      <c r="N42" s="132" t="s">
        <v>2453</v>
      </c>
      <c r="O42" s="131" t="s">
        <v>2454</v>
      </c>
      <c r="P42" s="132"/>
      <c r="Q42" s="140" t="s">
        <v>2442</v>
      </c>
    </row>
    <row r="43" spans="1:17" s="93" customFormat="1" ht="18" x14ac:dyDescent="0.25">
      <c r="A43" s="131" t="str">
        <f>VLOOKUP(E43,'LISTADO ATM'!$A$2:$C$898,3,0)</f>
        <v>DISTRITO NACIONAL</v>
      </c>
      <c r="B43" s="124" t="s">
        <v>2636</v>
      </c>
      <c r="C43" s="133">
        <v>44352.02648148148</v>
      </c>
      <c r="D43" s="133" t="s">
        <v>2449</v>
      </c>
      <c r="E43" s="121">
        <v>438</v>
      </c>
      <c r="F43" s="131" t="str">
        <f>VLOOKUP(E43,VIP!$A$2:$O13675,2,0)</f>
        <v>DRBR438</v>
      </c>
      <c r="G43" s="131" t="str">
        <f>VLOOKUP(E43,'LISTADO ATM'!$A$2:$B$897,2,0)</f>
        <v xml:space="preserve">ATM Autobanco Torre IV </v>
      </c>
      <c r="H43" s="131" t="str">
        <f>VLOOKUP(E43,VIP!$A$2:$O18538,7,FALSE)</f>
        <v>Si</v>
      </c>
      <c r="I43" s="131" t="str">
        <f>VLOOKUP(E43,VIP!$A$2:$O10503,8,FALSE)</f>
        <v>Si</v>
      </c>
      <c r="J43" s="131" t="str">
        <f>VLOOKUP(E43,VIP!$A$2:$O10453,8,FALSE)</f>
        <v>Si</v>
      </c>
      <c r="K43" s="131" t="str">
        <f>VLOOKUP(E43,VIP!$A$2:$O14027,6,0)</f>
        <v>SI</v>
      </c>
      <c r="L43" s="122" t="s">
        <v>2442</v>
      </c>
      <c r="M43" s="152" t="s">
        <v>2554</v>
      </c>
      <c r="N43" s="132" t="s">
        <v>2453</v>
      </c>
      <c r="O43" s="131" t="s">
        <v>2454</v>
      </c>
      <c r="P43" s="132"/>
      <c r="Q43" s="153">
        <v>44352.584328703706</v>
      </c>
    </row>
    <row r="44" spans="1:17" s="93" customFormat="1" ht="18" x14ac:dyDescent="0.25">
      <c r="A44" s="131" t="str">
        <f>VLOOKUP(E44,'LISTADO ATM'!$A$2:$C$898,3,0)</f>
        <v>NORTE</v>
      </c>
      <c r="B44" s="124" t="s">
        <v>2637</v>
      </c>
      <c r="C44" s="133">
        <v>44352.022048611114</v>
      </c>
      <c r="D44" s="133" t="s">
        <v>2470</v>
      </c>
      <c r="E44" s="121">
        <v>154</v>
      </c>
      <c r="F44" s="131" t="str">
        <f>VLOOKUP(E44,VIP!$A$2:$O13676,2,0)</f>
        <v>DRBR154</v>
      </c>
      <c r="G44" s="131" t="str">
        <f>VLOOKUP(E44,'LISTADO ATM'!$A$2:$B$897,2,0)</f>
        <v xml:space="preserve">ATM Oficina Sánchez </v>
      </c>
      <c r="H44" s="131" t="str">
        <f>VLOOKUP(E44,VIP!$A$2:$O18539,7,FALSE)</f>
        <v>Si</v>
      </c>
      <c r="I44" s="131" t="str">
        <f>VLOOKUP(E44,VIP!$A$2:$O10504,8,FALSE)</f>
        <v>Si</v>
      </c>
      <c r="J44" s="131" t="str">
        <f>VLOOKUP(E44,VIP!$A$2:$O10454,8,FALSE)</f>
        <v>Si</v>
      </c>
      <c r="K44" s="131" t="str">
        <f>VLOOKUP(E44,VIP!$A$2:$O14028,6,0)</f>
        <v>SI</v>
      </c>
      <c r="L44" s="122" t="s">
        <v>2418</v>
      </c>
      <c r="M44" s="152" t="s">
        <v>2554</v>
      </c>
      <c r="N44" s="132" t="s">
        <v>2453</v>
      </c>
      <c r="O44" s="131" t="s">
        <v>2471</v>
      </c>
      <c r="P44" s="132"/>
      <c r="Q44" s="153">
        <v>44352.587800925925</v>
      </c>
    </row>
    <row r="45" spans="1:17" s="93" customFormat="1" ht="18" x14ac:dyDescent="0.25">
      <c r="A45" s="131" t="str">
        <f>VLOOKUP(E45,'LISTADO ATM'!$A$2:$C$898,3,0)</f>
        <v>DISTRITO NACIONAL</v>
      </c>
      <c r="B45" s="124" t="s">
        <v>2638</v>
      </c>
      <c r="C45" s="133">
        <v>44352.013668981483</v>
      </c>
      <c r="D45" s="133" t="s">
        <v>2449</v>
      </c>
      <c r="E45" s="121">
        <v>958</v>
      </c>
      <c r="F45" s="131" t="str">
        <f>VLOOKUP(E45,VIP!$A$2:$O13677,2,0)</f>
        <v>DRBR958</v>
      </c>
      <c r="G45" s="131" t="str">
        <f>VLOOKUP(E45,'LISTADO ATM'!$A$2:$B$897,2,0)</f>
        <v xml:space="preserve">ATM Olé Aut. San Isidro </v>
      </c>
      <c r="H45" s="131" t="str">
        <f>VLOOKUP(E45,VIP!$A$2:$O18540,7,FALSE)</f>
        <v>Si</v>
      </c>
      <c r="I45" s="131" t="str">
        <f>VLOOKUP(E45,VIP!$A$2:$O10505,8,FALSE)</f>
        <v>Si</v>
      </c>
      <c r="J45" s="131" t="str">
        <f>VLOOKUP(E45,VIP!$A$2:$O10455,8,FALSE)</f>
        <v>Si</v>
      </c>
      <c r="K45" s="131" t="str">
        <f>VLOOKUP(E45,VIP!$A$2:$O14029,6,0)</f>
        <v>NO</v>
      </c>
      <c r="L45" s="122" t="s">
        <v>2418</v>
      </c>
      <c r="M45" s="132" t="s">
        <v>2446</v>
      </c>
      <c r="N45" s="132" t="s">
        <v>2453</v>
      </c>
      <c r="O45" s="131" t="s">
        <v>2454</v>
      </c>
      <c r="P45" s="132"/>
      <c r="Q45" s="140" t="s">
        <v>2418</v>
      </c>
    </row>
    <row r="46" spans="1:17" s="93" customFormat="1" ht="18" x14ac:dyDescent="0.25">
      <c r="A46" s="131" t="str">
        <f>VLOOKUP(E46,'LISTADO ATM'!$A$2:$C$898,3,0)</f>
        <v>SUR</v>
      </c>
      <c r="B46" s="124" t="s">
        <v>2639</v>
      </c>
      <c r="C46" s="133">
        <v>44352.007928240739</v>
      </c>
      <c r="D46" s="133" t="s">
        <v>2449</v>
      </c>
      <c r="E46" s="121">
        <v>592</v>
      </c>
      <c r="F46" s="131" t="str">
        <f>VLOOKUP(E46,VIP!$A$2:$O13678,2,0)</f>
        <v>DRBR081</v>
      </c>
      <c r="G46" s="131" t="str">
        <f>VLOOKUP(E46,'LISTADO ATM'!$A$2:$B$897,2,0)</f>
        <v xml:space="preserve">ATM Centro de Caja San Cristóbal I </v>
      </c>
      <c r="H46" s="131" t="str">
        <f>VLOOKUP(E46,VIP!$A$2:$O18541,7,FALSE)</f>
        <v>Si</v>
      </c>
      <c r="I46" s="131" t="str">
        <f>VLOOKUP(E46,VIP!$A$2:$O10506,8,FALSE)</f>
        <v>Si</v>
      </c>
      <c r="J46" s="131" t="str">
        <f>VLOOKUP(E46,VIP!$A$2:$O10456,8,FALSE)</f>
        <v>Si</v>
      </c>
      <c r="K46" s="131" t="str">
        <f>VLOOKUP(E46,VIP!$A$2:$O14030,6,0)</f>
        <v>SI</v>
      </c>
      <c r="L46" s="122" t="s">
        <v>2418</v>
      </c>
      <c r="M46" s="132" t="s">
        <v>2446</v>
      </c>
      <c r="N46" s="132" t="s">
        <v>2453</v>
      </c>
      <c r="O46" s="131" t="s">
        <v>2454</v>
      </c>
      <c r="P46" s="132"/>
      <c r="Q46" s="140" t="s">
        <v>2418</v>
      </c>
    </row>
    <row r="47" spans="1:17" s="93" customFormat="1" ht="18" x14ac:dyDescent="0.25">
      <c r="A47" s="131" t="str">
        <f>VLOOKUP(E47,'LISTADO ATM'!$A$2:$C$898,3,0)</f>
        <v>DISTRITO NACIONAL</v>
      </c>
      <c r="B47" s="124" t="s">
        <v>2640</v>
      </c>
      <c r="C47" s="133">
        <v>44352.006168981483</v>
      </c>
      <c r="D47" s="133" t="s">
        <v>2449</v>
      </c>
      <c r="E47" s="121">
        <v>583</v>
      </c>
      <c r="F47" s="131" t="str">
        <f>VLOOKUP(E47,VIP!$A$2:$O13679,2,0)</f>
        <v>DRBR431</v>
      </c>
      <c r="G47" s="131" t="str">
        <f>VLOOKUP(E47,'LISTADO ATM'!$A$2:$B$897,2,0)</f>
        <v xml:space="preserve">ATM Ministerio Fuerzas Armadas I </v>
      </c>
      <c r="H47" s="131" t="str">
        <f>VLOOKUP(E47,VIP!$A$2:$O18542,7,FALSE)</f>
        <v>Si</v>
      </c>
      <c r="I47" s="131" t="str">
        <f>VLOOKUP(E47,VIP!$A$2:$O10507,8,FALSE)</f>
        <v>Si</v>
      </c>
      <c r="J47" s="131" t="str">
        <f>VLOOKUP(E47,VIP!$A$2:$O10457,8,FALSE)</f>
        <v>Si</v>
      </c>
      <c r="K47" s="131" t="str">
        <f>VLOOKUP(E47,VIP!$A$2:$O14031,6,0)</f>
        <v>NO</v>
      </c>
      <c r="L47" s="122" t="s">
        <v>2418</v>
      </c>
      <c r="M47" s="152" t="s">
        <v>2554</v>
      </c>
      <c r="N47" s="132" t="s">
        <v>2453</v>
      </c>
      <c r="O47" s="131" t="s">
        <v>2454</v>
      </c>
      <c r="P47" s="132"/>
      <c r="Q47" s="153">
        <v>44352.584328703706</v>
      </c>
    </row>
    <row r="48" spans="1:17" s="93" customFormat="1" ht="18" x14ac:dyDescent="0.25">
      <c r="A48" s="131" t="str">
        <f>VLOOKUP(E48,'LISTADO ATM'!$A$2:$C$898,3,0)</f>
        <v>SUR</v>
      </c>
      <c r="B48" s="124" t="s">
        <v>2641</v>
      </c>
      <c r="C48" s="133">
        <v>44352.00199074074</v>
      </c>
      <c r="D48" s="133" t="s">
        <v>2449</v>
      </c>
      <c r="E48" s="121">
        <v>44</v>
      </c>
      <c r="F48" s="131" t="str">
        <f>VLOOKUP(E48,VIP!$A$2:$O13680,2,0)</f>
        <v>DRBR044</v>
      </c>
      <c r="G48" s="131" t="str">
        <f>VLOOKUP(E48,'LISTADO ATM'!$A$2:$B$897,2,0)</f>
        <v xml:space="preserve">ATM Oficina Pedernales </v>
      </c>
      <c r="H48" s="131" t="str">
        <f>VLOOKUP(E48,VIP!$A$2:$O18543,7,FALSE)</f>
        <v>Si</v>
      </c>
      <c r="I48" s="131" t="str">
        <f>VLOOKUP(E48,VIP!$A$2:$O10508,8,FALSE)</f>
        <v>Si</v>
      </c>
      <c r="J48" s="131" t="str">
        <f>VLOOKUP(E48,VIP!$A$2:$O10458,8,FALSE)</f>
        <v>Si</v>
      </c>
      <c r="K48" s="131" t="str">
        <f>VLOOKUP(E48,VIP!$A$2:$O14032,6,0)</f>
        <v>SI</v>
      </c>
      <c r="L48" s="122" t="s">
        <v>2418</v>
      </c>
      <c r="M48" s="152" t="s">
        <v>2554</v>
      </c>
      <c r="N48" s="132" t="s">
        <v>2453</v>
      </c>
      <c r="O48" s="131" t="s">
        <v>2454</v>
      </c>
      <c r="P48" s="132"/>
      <c r="Q48" s="153">
        <v>44352.584328703706</v>
      </c>
    </row>
    <row r="49" spans="1:17" s="93" customFormat="1" ht="18" x14ac:dyDescent="0.25">
      <c r="A49" s="131" t="str">
        <f>VLOOKUP(E49,'LISTADO ATM'!$A$2:$C$898,3,0)</f>
        <v>NORTE</v>
      </c>
      <c r="B49" s="124" t="s">
        <v>2642</v>
      </c>
      <c r="C49" s="133">
        <v>44351.981354166666</v>
      </c>
      <c r="D49" s="133" t="s">
        <v>2181</v>
      </c>
      <c r="E49" s="121">
        <v>372</v>
      </c>
      <c r="F49" s="131" t="str">
        <f>VLOOKUP(E49,VIP!$A$2:$O13682,2,0)</f>
        <v>DRBR372</v>
      </c>
      <c r="G49" s="131" t="str">
        <f>VLOOKUP(E49,'LISTADO ATM'!$A$2:$B$897,2,0)</f>
        <v>ATM Oficina Sánchez II</v>
      </c>
      <c r="H49" s="131" t="str">
        <f>VLOOKUP(E49,VIP!$A$2:$O18545,7,FALSE)</f>
        <v>N/A</v>
      </c>
      <c r="I49" s="131" t="str">
        <f>VLOOKUP(E49,VIP!$A$2:$O10510,8,FALSE)</f>
        <v>N/A</v>
      </c>
      <c r="J49" s="131" t="str">
        <f>VLOOKUP(E49,VIP!$A$2:$O10460,8,FALSE)</f>
        <v>N/A</v>
      </c>
      <c r="K49" s="131" t="str">
        <f>VLOOKUP(E49,VIP!$A$2:$O14034,6,0)</f>
        <v>N/A</v>
      </c>
      <c r="L49" s="122" t="s">
        <v>2466</v>
      </c>
      <c r="M49" s="152" t="s">
        <v>2554</v>
      </c>
      <c r="N49" s="132" t="s">
        <v>2453</v>
      </c>
      <c r="O49" s="131" t="s">
        <v>2550</v>
      </c>
      <c r="P49" s="132"/>
      <c r="Q49" s="153">
        <v>44352.422523148147</v>
      </c>
    </row>
    <row r="50" spans="1:17" s="93" customFormat="1" ht="18" x14ac:dyDescent="0.25">
      <c r="A50" s="131" t="str">
        <f>VLOOKUP(E50,'LISTADO ATM'!$A$2:$C$898,3,0)</f>
        <v>ESTE</v>
      </c>
      <c r="B50" s="124" t="s">
        <v>2643</v>
      </c>
      <c r="C50" s="133">
        <v>44351.948703703703</v>
      </c>
      <c r="D50" s="133" t="s">
        <v>2470</v>
      </c>
      <c r="E50" s="121">
        <v>385</v>
      </c>
      <c r="F50" s="131" t="str">
        <f>VLOOKUP(E50,VIP!$A$2:$O13683,2,0)</f>
        <v>DRBR385</v>
      </c>
      <c r="G50" s="131" t="str">
        <f>VLOOKUP(E50,'LISTADO ATM'!$A$2:$B$897,2,0)</f>
        <v xml:space="preserve">ATM Plaza Verón I </v>
      </c>
      <c r="H50" s="131" t="str">
        <f>VLOOKUP(E50,VIP!$A$2:$O18546,7,FALSE)</f>
        <v>Si</v>
      </c>
      <c r="I50" s="131" t="str">
        <f>VLOOKUP(E50,VIP!$A$2:$O10511,8,FALSE)</f>
        <v>Si</v>
      </c>
      <c r="J50" s="131" t="str">
        <f>VLOOKUP(E50,VIP!$A$2:$O10461,8,FALSE)</f>
        <v>Si</v>
      </c>
      <c r="K50" s="131" t="str">
        <f>VLOOKUP(E50,VIP!$A$2:$O14035,6,0)</f>
        <v>NO</v>
      </c>
      <c r="L50" s="122" t="s">
        <v>2418</v>
      </c>
      <c r="M50" s="152" t="s">
        <v>2554</v>
      </c>
      <c r="N50" s="132" t="s">
        <v>2453</v>
      </c>
      <c r="O50" s="131" t="s">
        <v>2471</v>
      </c>
      <c r="P50" s="132"/>
      <c r="Q50" s="153">
        <v>44352.423217592594</v>
      </c>
    </row>
    <row r="51" spans="1:17" s="93" customFormat="1" ht="18" x14ac:dyDescent="0.25">
      <c r="A51" s="131" t="str">
        <f>VLOOKUP(E51,'LISTADO ATM'!$A$2:$C$898,3,0)</f>
        <v>ESTE</v>
      </c>
      <c r="B51" s="124" t="s">
        <v>2644</v>
      </c>
      <c r="C51" s="133">
        <v>44351.937928240739</v>
      </c>
      <c r="D51" s="133" t="s">
        <v>2180</v>
      </c>
      <c r="E51" s="121">
        <v>631</v>
      </c>
      <c r="F51" s="131" t="str">
        <f>VLOOKUP(E51,VIP!$A$2:$O13684,2,0)</f>
        <v>DRBR417</v>
      </c>
      <c r="G51" s="131" t="str">
        <f>VLOOKUP(E51,'LISTADO ATM'!$A$2:$B$897,2,0)</f>
        <v xml:space="preserve">ATM ASOCODEQUI (San Pedro) </v>
      </c>
      <c r="H51" s="131" t="str">
        <f>VLOOKUP(E51,VIP!$A$2:$O18547,7,FALSE)</f>
        <v>Si</v>
      </c>
      <c r="I51" s="131" t="str">
        <f>VLOOKUP(E51,VIP!$A$2:$O10512,8,FALSE)</f>
        <v>Si</v>
      </c>
      <c r="J51" s="131" t="str">
        <f>VLOOKUP(E51,VIP!$A$2:$O10462,8,FALSE)</f>
        <v>Si</v>
      </c>
      <c r="K51" s="131" t="str">
        <f>VLOOKUP(E51,VIP!$A$2:$O14036,6,0)</f>
        <v>NO</v>
      </c>
      <c r="L51" s="122" t="s">
        <v>2219</v>
      </c>
      <c r="M51" s="152" t="s">
        <v>2554</v>
      </c>
      <c r="N51" s="132" t="s">
        <v>2453</v>
      </c>
      <c r="O51" s="131" t="s">
        <v>2455</v>
      </c>
      <c r="P51" s="132"/>
      <c r="Q51" s="153">
        <v>44352.42460648148</v>
      </c>
    </row>
    <row r="52" spans="1:17" s="93" customFormat="1" ht="18" x14ac:dyDescent="0.25">
      <c r="A52" s="131" t="str">
        <f>VLOOKUP(E52,'LISTADO ATM'!$A$2:$C$898,3,0)</f>
        <v>DISTRITO NACIONAL</v>
      </c>
      <c r="B52" s="124" t="s">
        <v>2623</v>
      </c>
      <c r="C52" s="133">
        <v>44351.904745370368</v>
      </c>
      <c r="D52" s="133" t="s">
        <v>2180</v>
      </c>
      <c r="E52" s="121">
        <v>14</v>
      </c>
      <c r="F52" s="131" t="str">
        <f>VLOOKUP(E52,VIP!$A$2:$O13670,2,0)</f>
        <v>DRBR014</v>
      </c>
      <c r="G52" s="131" t="str">
        <f>VLOOKUP(E52,'LISTADO ATM'!$A$2:$B$897,2,0)</f>
        <v xml:space="preserve">ATM Oficina Aeropuerto Las Américas I </v>
      </c>
      <c r="H52" s="131" t="str">
        <f>VLOOKUP(E52,VIP!$A$2:$O18533,7,FALSE)</f>
        <v>Si</v>
      </c>
      <c r="I52" s="131" t="str">
        <f>VLOOKUP(E52,VIP!$A$2:$O10498,8,FALSE)</f>
        <v>Si</v>
      </c>
      <c r="J52" s="131" t="str">
        <f>VLOOKUP(E52,VIP!$A$2:$O10448,8,FALSE)</f>
        <v>Si</v>
      </c>
      <c r="K52" s="131" t="str">
        <f>VLOOKUP(E52,VIP!$A$2:$O14022,6,0)</f>
        <v>NO</v>
      </c>
      <c r="L52" s="122" t="s">
        <v>2466</v>
      </c>
      <c r="M52" s="152" t="s">
        <v>2554</v>
      </c>
      <c r="N52" s="132" t="s">
        <v>2453</v>
      </c>
      <c r="O52" s="131" t="s">
        <v>2455</v>
      </c>
      <c r="P52" s="132"/>
      <c r="Q52" s="153">
        <v>44352.587800925925</v>
      </c>
    </row>
    <row r="53" spans="1:17" s="93" customFormat="1" ht="18" x14ac:dyDescent="0.25">
      <c r="A53" s="131" t="str">
        <f>VLOOKUP(E53,'LISTADO ATM'!$A$2:$C$898,3,0)</f>
        <v>DISTRITO NACIONAL</v>
      </c>
      <c r="B53" s="124" t="s">
        <v>2624</v>
      </c>
      <c r="C53" s="133">
        <v>44351.903587962966</v>
      </c>
      <c r="D53" s="133" t="s">
        <v>2180</v>
      </c>
      <c r="E53" s="121">
        <v>23</v>
      </c>
      <c r="F53" s="131" t="str">
        <f>VLOOKUP(E53,VIP!$A$2:$O13671,2,0)</f>
        <v>DRBR023</v>
      </c>
      <c r="G53" s="131" t="str">
        <f>VLOOKUP(E53,'LISTADO ATM'!$A$2:$B$897,2,0)</f>
        <v xml:space="preserve">ATM Oficina México </v>
      </c>
      <c r="H53" s="131" t="str">
        <f>VLOOKUP(E53,VIP!$A$2:$O18534,7,FALSE)</f>
        <v>Si</v>
      </c>
      <c r="I53" s="131" t="str">
        <f>VLOOKUP(E53,VIP!$A$2:$O10499,8,FALSE)</f>
        <v>Si</v>
      </c>
      <c r="J53" s="131" t="str">
        <f>VLOOKUP(E53,VIP!$A$2:$O10449,8,FALSE)</f>
        <v>Si</v>
      </c>
      <c r="K53" s="131" t="str">
        <f>VLOOKUP(E53,VIP!$A$2:$O14023,6,0)</f>
        <v>NO</v>
      </c>
      <c r="L53" s="122" t="s">
        <v>2245</v>
      </c>
      <c r="M53" s="152" t="s">
        <v>2554</v>
      </c>
      <c r="N53" s="132" t="s">
        <v>2453</v>
      </c>
      <c r="O53" s="131" t="s">
        <v>2455</v>
      </c>
      <c r="P53" s="132"/>
      <c r="Q53" s="153">
        <v>44352.415162037039</v>
      </c>
    </row>
    <row r="54" spans="1:17" s="93" customFormat="1" ht="18" x14ac:dyDescent="0.25">
      <c r="A54" s="131" t="str">
        <f>VLOOKUP(E54,'LISTADO ATM'!$A$2:$C$898,3,0)</f>
        <v>DISTRITO NACIONAL</v>
      </c>
      <c r="B54" s="124" t="s">
        <v>2625</v>
      </c>
      <c r="C54" s="133">
        <v>44351.855752314812</v>
      </c>
      <c r="D54" s="133" t="s">
        <v>2180</v>
      </c>
      <c r="E54" s="121">
        <v>446</v>
      </c>
      <c r="F54" s="131" t="str">
        <f>VLOOKUP(E54,VIP!$A$2:$O13672,2,0)</f>
        <v>DRBR446</v>
      </c>
      <c r="G54" s="131" t="str">
        <f>VLOOKUP(E54,'LISTADO ATM'!$A$2:$B$897,2,0)</f>
        <v>ATM Hipodromo V Centenario</v>
      </c>
      <c r="H54" s="131" t="str">
        <f>VLOOKUP(E54,VIP!$A$2:$O18535,7,FALSE)</f>
        <v>Si</v>
      </c>
      <c r="I54" s="131" t="str">
        <f>VLOOKUP(E54,VIP!$A$2:$O10500,8,FALSE)</f>
        <v>Si</v>
      </c>
      <c r="J54" s="131" t="str">
        <f>VLOOKUP(E54,VIP!$A$2:$O10450,8,FALSE)</f>
        <v>Si</v>
      </c>
      <c r="K54" s="131" t="str">
        <f>VLOOKUP(E54,VIP!$A$2:$O14024,6,0)</f>
        <v>NO</v>
      </c>
      <c r="L54" s="122" t="s">
        <v>2219</v>
      </c>
      <c r="M54" s="132" t="s">
        <v>2446</v>
      </c>
      <c r="N54" s="132" t="s">
        <v>2453</v>
      </c>
      <c r="O54" s="131" t="s">
        <v>2455</v>
      </c>
      <c r="P54" s="132"/>
      <c r="Q54" s="140" t="s">
        <v>2219</v>
      </c>
    </row>
    <row r="55" spans="1:17" s="93" customFormat="1" ht="18" x14ac:dyDescent="0.25">
      <c r="A55" s="131" t="str">
        <f>VLOOKUP(E55,'LISTADO ATM'!$A$2:$C$898,3,0)</f>
        <v>DISTRITO NACIONAL</v>
      </c>
      <c r="B55" s="124" t="s">
        <v>2626</v>
      </c>
      <c r="C55" s="133">
        <v>44351.855358796296</v>
      </c>
      <c r="D55" s="133" t="s">
        <v>2449</v>
      </c>
      <c r="E55" s="121">
        <v>147</v>
      </c>
      <c r="F55" s="131" t="str">
        <f>VLOOKUP(E55,VIP!$A$2:$O13673,2,0)</f>
        <v>DRBR147</v>
      </c>
      <c r="G55" s="131" t="str">
        <f>VLOOKUP(E55,'LISTADO ATM'!$A$2:$B$897,2,0)</f>
        <v xml:space="preserve">ATM Kiosco Megacentro I </v>
      </c>
      <c r="H55" s="131" t="str">
        <f>VLOOKUP(E55,VIP!$A$2:$O18536,7,FALSE)</f>
        <v>Si</v>
      </c>
      <c r="I55" s="131" t="str">
        <f>VLOOKUP(E55,VIP!$A$2:$O10501,8,FALSE)</f>
        <v>Si</v>
      </c>
      <c r="J55" s="131" t="str">
        <f>VLOOKUP(E55,VIP!$A$2:$O10451,8,FALSE)</f>
        <v>Si</v>
      </c>
      <c r="K55" s="131" t="str">
        <f>VLOOKUP(E55,VIP!$A$2:$O14025,6,0)</f>
        <v>NO</v>
      </c>
      <c r="L55" s="122" t="s">
        <v>2442</v>
      </c>
      <c r="M55" s="152" t="s">
        <v>2554</v>
      </c>
      <c r="N55" s="132" t="s">
        <v>2453</v>
      </c>
      <c r="O55" s="131" t="s">
        <v>2454</v>
      </c>
      <c r="P55" s="132"/>
      <c r="Q55" s="153">
        <v>44352.568356481483</v>
      </c>
    </row>
    <row r="56" spans="1:17" s="93" customFormat="1" ht="18" x14ac:dyDescent="0.25">
      <c r="A56" s="131" t="str">
        <f>VLOOKUP(E56,'LISTADO ATM'!$A$2:$C$898,3,0)</f>
        <v>DISTRITO NACIONAL</v>
      </c>
      <c r="B56" s="124" t="s">
        <v>2627</v>
      </c>
      <c r="C56" s="133">
        <v>44351.841111111113</v>
      </c>
      <c r="D56" s="133" t="s">
        <v>2180</v>
      </c>
      <c r="E56" s="121">
        <v>915</v>
      </c>
      <c r="F56" s="131" t="str">
        <f>VLOOKUP(E56,VIP!$A$2:$O13674,2,0)</f>
        <v>DRBR24F</v>
      </c>
      <c r="G56" s="131" t="str">
        <f>VLOOKUP(E56,'LISTADO ATM'!$A$2:$B$897,2,0)</f>
        <v xml:space="preserve">ATM Multicentro La Sirena Aut. Duarte </v>
      </c>
      <c r="H56" s="131" t="str">
        <f>VLOOKUP(E56,VIP!$A$2:$O18537,7,FALSE)</f>
        <v>Si</v>
      </c>
      <c r="I56" s="131" t="str">
        <f>VLOOKUP(E56,VIP!$A$2:$O10502,8,FALSE)</f>
        <v>Si</v>
      </c>
      <c r="J56" s="131" t="str">
        <f>VLOOKUP(E56,VIP!$A$2:$O10452,8,FALSE)</f>
        <v>Si</v>
      </c>
      <c r="K56" s="131" t="str">
        <f>VLOOKUP(E56,VIP!$A$2:$O14026,6,0)</f>
        <v>SI</v>
      </c>
      <c r="L56" s="122" t="s">
        <v>2219</v>
      </c>
      <c r="M56" s="152" t="s">
        <v>2554</v>
      </c>
      <c r="N56" s="132" t="s">
        <v>2453</v>
      </c>
      <c r="O56" s="131" t="s">
        <v>2455</v>
      </c>
      <c r="P56" s="132"/>
      <c r="Q56" s="153">
        <v>44352.623912037037</v>
      </c>
    </row>
    <row r="57" spans="1:17" s="93" customFormat="1" ht="18" x14ac:dyDescent="0.25">
      <c r="A57" s="131" t="str">
        <f>VLOOKUP(E57,'LISTADO ATM'!$A$2:$C$898,3,0)</f>
        <v>SUR</v>
      </c>
      <c r="B57" s="124" t="s">
        <v>2628</v>
      </c>
      <c r="C57" s="133">
        <v>44351.824189814812</v>
      </c>
      <c r="D57" s="133" t="s">
        <v>2180</v>
      </c>
      <c r="E57" s="121">
        <v>584</v>
      </c>
      <c r="F57" s="131" t="str">
        <f>VLOOKUP(E57,VIP!$A$2:$O13675,2,0)</f>
        <v>DRBR404</v>
      </c>
      <c r="G57" s="131" t="str">
        <f>VLOOKUP(E57,'LISTADO ATM'!$A$2:$B$897,2,0)</f>
        <v xml:space="preserve">ATM Oficina San Cristóbal I </v>
      </c>
      <c r="H57" s="131" t="str">
        <f>VLOOKUP(E57,VIP!$A$2:$O18538,7,FALSE)</f>
        <v>Si</v>
      </c>
      <c r="I57" s="131" t="str">
        <f>VLOOKUP(E57,VIP!$A$2:$O10503,8,FALSE)</f>
        <v>Si</v>
      </c>
      <c r="J57" s="131" t="str">
        <f>VLOOKUP(E57,VIP!$A$2:$O10453,8,FALSE)</f>
        <v>Si</v>
      </c>
      <c r="K57" s="131" t="str">
        <f>VLOOKUP(E57,VIP!$A$2:$O14027,6,0)</f>
        <v>SI</v>
      </c>
      <c r="L57" s="122" t="s">
        <v>2466</v>
      </c>
      <c r="M57" s="132" t="s">
        <v>2446</v>
      </c>
      <c r="N57" s="132" t="s">
        <v>2453</v>
      </c>
      <c r="O57" s="131" t="s">
        <v>2455</v>
      </c>
      <c r="P57" s="132"/>
      <c r="Q57" s="140" t="s">
        <v>2466</v>
      </c>
    </row>
    <row r="58" spans="1:17" s="93" customFormat="1" ht="18" x14ac:dyDescent="0.25">
      <c r="A58" s="131" t="str">
        <f>VLOOKUP(E58,'LISTADO ATM'!$A$2:$C$898,3,0)</f>
        <v>NORTE</v>
      </c>
      <c r="B58" s="124" t="s">
        <v>2629</v>
      </c>
      <c r="C58" s="133">
        <v>44351.811863425923</v>
      </c>
      <c r="D58" s="133" t="s">
        <v>2470</v>
      </c>
      <c r="E58" s="121">
        <v>171</v>
      </c>
      <c r="F58" s="131" t="str">
        <f>VLOOKUP(E58,VIP!$A$2:$O13676,2,0)</f>
        <v>DRBR171</v>
      </c>
      <c r="G58" s="131" t="str">
        <f>VLOOKUP(E58,'LISTADO ATM'!$A$2:$B$897,2,0)</f>
        <v xml:space="preserve">ATM Oficina Moca </v>
      </c>
      <c r="H58" s="131" t="str">
        <f>VLOOKUP(E58,VIP!$A$2:$O18539,7,FALSE)</f>
        <v>Si</v>
      </c>
      <c r="I58" s="131" t="str">
        <f>VLOOKUP(E58,VIP!$A$2:$O10504,8,FALSE)</f>
        <v>Si</v>
      </c>
      <c r="J58" s="131" t="str">
        <f>VLOOKUP(E58,VIP!$A$2:$O10454,8,FALSE)</f>
        <v>Si</v>
      </c>
      <c r="K58" s="131" t="str">
        <f>VLOOKUP(E58,VIP!$A$2:$O14028,6,0)</f>
        <v>NO</v>
      </c>
      <c r="L58" s="122" t="s">
        <v>2549</v>
      </c>
      <c r="M58" s="132" t="s">
        <v>2446</v>
      </c>
      <c r="N58" s="132" t="s">
        <v>2453</v>
      </c>
      <c r="O58" s="131" t="s">
        <v>2471</v>
      </c>
      <c r="P58" s="132"/>
      <c r="Q58" s="140" t="s">
        <v>2549</v>
      </c>
    </row>
    <row r="59" spans="1:17" s="93" customFormat="1" ht="18" x14ac:dyDescent="0.25">
      <c r="A59" s="131" t="str">
        <f>VLOOKUP(E59,'LISTADO ATM'!$A$2:$C$898,3,0)</f>
        <v>DISTRITO NACIONAL</v>
      </c>
      <c r="B59" s="124" t="s">
        <v>2630</v>
      </c>
      <c r="C59" s="133">
        <v>44351.808356481481</v>
      </c>
      <c r="D59" s="133" t="s">
        <v>2449</v>
      </c>
      <c r="E59" s="121">
        <v>562</v>
      </c>
      <c r="F59" s="131" t="str">
        <f>VLOOKUP(E59,VIP!$A$2:$O13677,2,0)</f>
        <v>DRBR226</v>
      </c>
      <c r="G59" s="131" t="str">
        <f>VLOOKUP(E59,'LISTADO ATM'!$A$2:$B$897,2,0)</f>
        <v xml:space="preserve">ATM S/M Jumbo Carretera Mella </v>
      </c>
      <c r="H59" s="131" t="str">
        <f>VLOOKUP(E59,VIP!$A$2:$O18540,7,FALSE)</f>
        <v>Si</v>
      </c>
      <c r="I59" s="131" t="str">
        <f>VLOOKUP(E59,VIP!$A$2:$O10505,8,FALSE)</f>
        <v>Si</v>
      </c>
      <c r="J59" s="131" t="str">
        <f>VLOOKUP(E59,VIP!$A$2:$O10455,8,FALSE)</f>
        <v>Si</v>
      </c>
      <c r="K59" s="131" t="str">
        <f>VLOOKUP(E59,VIP!$A$2:$O14029,6,0)</f>
        <v>SI</v>
      </c>
      <c r="L59" s="122" t="s">
        <v>2418</v>
      </c>
      <c r="M59" s="152" t="s">
        <v>2554</v>
      </c>
      <c r="N59" s="132" t="s">
        <v>2453</v>
      </c>
      <c r="O59" s="131" t="s">
        <v>2454</v>
      </c>
      <c r="P59" s="132"/>
      <c r="Q59" s="153">
        <v>44352.625300925924</v>
      </c>
    </row>
    <row r="60" spans="1:17" s="93" customFormat="1" ht="18" x14ac:dyDescent="0.25">
      <c r="A60" s="131" t="str">
        <f>VLOOKUP(E60,'LISTADO ATM'!$A$2:$C$898,3,0)</f>
        <v>ESTE</v>
      </c>
      <c r="B60" s="124" t="s">
        <v>2581</v>
      </c>
      <c r="C60" s="133">
        <v>44351.777986111112</v>
      </c>
      <c r="D60" s="133" t="s">
        <v>2470</v>
      </c>
      <c r="E60" s="121">
        <v>293</v>
      </c>
      <c r="F60" s="131" t="str">
        <f>VLOOKUP(E60,VIP!$A$2:$O13669,2,0)</f>
        <v>DRBR293</v>
      </c>
      <c r="G60" s="131" t="str">
        <f>VLOOKUP(E60,'LISTADO ATM'!$A$2:$B$897,2,0)</f>
        <v xml:space="preserve">ATM S/M Nueva Visión (San Pedro) </v>
      </c>
      <c r="H60" s="131" t="str">
        <f>VLOOKUP(E60,VIP!$A$2:$O18532,7,FALSE)</f>
        <v>Si</v>
      </c>
      <c r="I60" s="131" t="str">
        <f>VLOOKUP(E60,VIP!$A$2:$O10497,8,FALSE)</f>
        <v>Si</v>
      </c>
      <c r="J60" s="131" t="str">
        <f>VLOOKUP(E60,VIP!$A$2:$O10447,8,FALSE)</f>
        <v>Si</v>
      </c>
      <c r="K60" s="131" t="str">
        <f>VLOOKUP(E60,VIP!$A$2:$O14021,6,0)</f>
        <v>NO</v>
      </c>
      <c r="L60" s="122" t="s">
        <v>2442</v>
      </c>
      <c r="M60" s="152" t="s">
        <v>2554</v>
      </c>
      <c r="N60" s="132" t="s">
        <v>2453</v>
      </c>
      <c r="O60" s="131" t="s">
        <v>2471</v>
      </c>
      <c r="P60" s="132"/>
      <c r="Q60" s="153">
        <v>44352.584328703706</v>
      </c>
    </row>
    <row r="61" spans="1:17" s="93" customFormat="1" ht="18" x14ac:dyDescent="0.25">
      <c r="A61" s="131" t="str">
        <f>VLOOKUP(E61,'LISTADO ATM'!$A$2:$C$898,3,0)</f>
        <v>NORTE</v>
      </c>
      <c r="B61" s="124" t="s">
        <v>2582</v>
      </c>
      <c r="C61" s="133">
        <v>44351.775613425925</v>
      </c>
      <c r="D61" s="133" t="s">
        <v>2470</v>
      </c>
      <c r="E61" s="121">
        <v>986</v>
      </c>
      <c r="F61" s="131" t="str">
        <f>VLOOKUP(E61,VIP!$A$2:$O13670,2,0)</f>
        <v>DRBR986</v>
      </c>
      <c r="G61" s="131" t="str">
        <f>VLOOKUP(E61,'LISTADO ATM'!$A$2:$B$897,2,0)</f>
        <v xml:space="preserve">ATM S/M Jumbo (La Vega) </v>
      </c>
      <c r="H61" s="131" t="str">
        <f>VLOOKUP(E61,VIP!$A$2:$O18533,7,FALSE)</f>
        <v>Si</v>
      </c>
      <c r="I61" s="131" t="str">
        <f>VLOOKUP(E61,VIP!$A$2:$O10498,8,FALSE)</f>
        <v>Si</v>
      </c>
      <c r="J61" s="131" t="str">
        <f>VLOOKUP(E61,VIP!$A$2:$O10448,8,FALSE)</f>
        <v>Si</v>
      </c>
      <c r="K61" s="131" t="str">
        <f>VLOOKUP(E61,VIP!$A$2:$O14022,6,0)</f>
        <v>NO</v>
      </c>
      <c r="L61" s="122" t="s">
        <v>2418</v>
      </c>
      <c r="M61" s="152" t="s">
        <v>2554</v>
      </c>
      <c r="N61" s="132" t="s">
        <v>2453</v>
      </c>
      <c r="O61" s="131" t="s">
        <v>2471</v>
      </c>
      <c r="P61" s="132"/>
      <c r="Q61" s="153">
        <v>44352.428773148145</v>
      </c>
    </row>
    <row r="62" spans="1:17" s="93" customFormat="1" ht="18" x14ac:dyDescent="0.25">
      <c r="A62" s="131" t="str">
        <f>VLOOKUP(E62,'LISTADO ATM'!$A$2:$C$898,3,0)</f>
        <v>NORTE</v>
      </c>
      <c r="B62" s="124" t="s">
        <v>2583</v>
      </c>
      <c r="C62" s="133">
        <v>44351.75571759259</v>
      </c>
      <c r="D62" s="133" t="s">
        <v>2181</v>
      </c>
      <c r="E62" s="121">
        <v>878</v>
      </c>
      <c r="F62" s="131" t="str">
        <f>VLOOKUP(E62,VIP!$A$2:$O13671,2,0)</f>
        <v>DRBR878</v>
      </c>
      <c r="G62" s="131" t="str">
        <f>VLOOKUP(E62,'LISTADO ATM'!$A$2:$B$897,2,0)</f>
        <v>ATM UNP Cabral Y Baez</v>
      </c>
      <c r="H62" s="131" t="str">
        <f>VLOOKUP(E62,VIP!$A$2:$O18534,7,FALSE)</f>
        <v>N/A</v>
      </c>
      <c r="I62" s="131" t="str">
        <f>VLOOKUP(E62,VIP!$A$2:$O10499,8,FALSE)</f>
        <v>N/A</v>
      </c>
      <c r="J62" s="131" t="str">
        <f>VLOOKUP(E62,VIP!$A$2:$O10449,8,FALSE)</f>
        <v>N/A</v>
      </c>
      <c r="K62" s="131" t="str">
        <f>VLOOKUP(E62,VIP!$A$2:$O14023,6,0)</f>
        <v>N/A</v>
      </c>
      <c r="L62" s="122" t="s">
        <v>2466</v>
      </c>
      <c r="M62" s="152" t="s">
        <v>2554</v>
      </c>
      <c r="N62" s="132" t="s">
        <v>2453</v>
      </c>
      <c r="O62" s="131" t="s">
        <v>2567</v>
      </c>
      <c r="P62" s="132"/>
      <c r="Q62" s="153">
        <v>44352.422523148147</v>
      </c>
    </row>
    <row r="63" spans="1:17" s="93" customFormat="1" ht="18" x14ac:dyDescent="0.25">
      <c r="A63" s="131" t="str">
        <f>VLOOKUP(E63,'LISTADO ATM'!$A$2:$C$898,3,0)</f>
        <v>SUR</v>
      </c>
      <c r="B63" s="124" t="s">
        <v>2584</v>
      </c>
      <c r="C63" s="133">
        <v>44351.732974537037</v>
      </c>
      <c r="D63" s="133" t="s">
        <v>2180</v>
      </c>
      <c r="E63" s="121">
        <v>252</v>
      </c>
      <c r="F63" s="131" t="str">
        <f>VLOOKUP(E63,VIP!$A$2:$O13672,2,0)</f>
        <v>DRBR252</v>
      </c>
      <c r="G63" s="131" t="str">
        <f>VLOOKUP(E63,'LISTADO ATM'!$A$2:$B$897,2,0)</f>
        <v xml:space="preserve">ATM Banco Agrícola (Barahona) </v>
      </c>
      <c r="H63" s="131" t="str">
        <f>VLOOKUP(E63,VIP!$A$2:$O18535,7,FALSE)</f>
        <v>Si</v>
      </c>
      <c r="I63" s="131" t="str">
        <f>VLOOKUP(E63,VIP!$A$2:$O10500,8,FALSE)</f>
        <v>Si</v>
      </c>
      <c r="J63" s="131" t="str">
        <f>VLOOKUP(E63,VIP!$A$2:$O10450,8,FALSE)</f>
        <v>Si</v>
      </c>
      <c r="K63" s="131" t="str">
        <f>VLOOKUP(E63,VIP!$A$2:$O14024,6,0)</f>
        <v>NO</v>
      </c>
      <c r="L63" s="122" t="s">
        <v>2219</v>
      </c>
      <c r="M63" s="132" t="s">
        <v>2446</v>
      </c>
      <c r="N63" s="132" t="s">
        <v>2453</v>
      </c>
      <c r="O63" s="131" t="s">
        <v>2455</v>
      </c>
      <c r="P63" s="132"/>
      <c r="Q63" s="140" t="s">
        <v>2219</v>
      </c>
    </row>
    <row r="64" spans="1:17" s="93" customFormat="1" ht="18" x14ac:dyDescent="0.25">
      <c r="A64" s="131" t="str">
        <f>VLOOKUP(E64,'LISTADO ATM'!$A$2:$C$898,3,0)</f>
        <v>DISTRITO NACIONAL</v>
      </c>
      <c r="B64" s="124" t="s">
        <v>2585</v>
      </c>
      <c r="C64" s="133">
        <v>44351.730069444442</v>
      </c>
      <c r="D64" s="133" t="s">
        <v>2180</v>
      </c>
      <c r="E64" s="121">
        <v>966</v>
      </c>
      <c r="F64" s="131" t="str">
        <f>VLOOKUP(E64,VIP!$A$2:$O13673,2,0)</f>
        <v>DRBR966</v>
      </c>
      <c r="G64" s="131" t="str">
        <f>VLOOKUP(E64,'LISTADO ATM'!$A$2:$B$897,2,0)</f>
        <v>ATM Centro Medico Real</v>
      </c>
      <c r="H64" s="131" t="str">
        <f>VLOOKUP(E64,VIP!$A$2:$O18536,7,FALSE)</f>
        <v>Si</v>
      </c>
      <c r="I64" s="131" t="str">
        <f>VLOOKUP(E64,VIP!$A$2:$O10501,8,FALSE)</f>
        <v>Si</v>
      </c>
      <c r="J64" s="131" t="str">
        <f>VLOOKUP(E64,VIP!$A$2:$O10451,8,FALSE)</f>
        <v>Si</v>
      </c>
      <c r="K64" s="131" t="str">
        <f>VLOOKUP(E64,VIP!$A$2:$O14025,6,0)</f>
        <v>NO</v>
      </c>
      <c r="L64" s="122" t="s">
        <v>2219</v>
      </c>
      <c r="M64" s="152" t="s">
        <v>2554</v>
      </c>
      <c r="N64" s="132" t="s">
        <v>2453</v>
      </c>
      <c r="O64" s="131" t="s">
        <v>2455</v>
      </c>
      <c r="P64" s="132"/>
      <c r="Q64" s="153">
        <v>44352.571134259262</v>
      </c>
    </row>
    <row r="65" spans="1:17" s="93" customFormat="1" ht="18" x14ac:dyDescent="0.25">
      <c r="A65" s="131" t="str">
        <f>VLOOKUP(E65,'LISTADO ATM'!$A$2:$C$898,3,0)</f>
        <v>DISTRITO NACIONAL</v>
      </c>
      <c r="B65" s="124" t="s">
        <v>2586</v>
      </c>
      <c r="C65" s="133">
        <v>44351.727465277778</v>
      </c>
      <c r="D65" s="133" t="s">
        <v>2470</v>
      </c>
      <c r="E65" s="121">
        <v>701</v>
      </c>
      <c r="F65" s="131" t="str">
        <f>VLOOKUP(E65,VIP!$A$2:$O13674,2,0)</f>
        <v>DRBR701</v>
      </c>
      <c r="G65" s="131" t="str">
        <f>VLOOKUP(E65,'LISTADO ATM'!$A$2:$B$897,2,0)</f>
        <v>ATM Autoservicio Los Alcarrizos</v>
      </c>
      <c r="H65" s="131" t="str">
        <f>VLOOKUP(E65,VIP!$A$2:$O18537,7,FALSE)</f>
        <v>Si</v>
      </c>
      <c r="I65" s="131" t="str">
        <f>VLOOKUP(E65,VIP!$A$2:$O10502,8,FALSE)</f>
        <v>Si</v>
      </c>
      <c r="J65" s="131" t="str">
        <f>VLOOKUP(E65,VIP!$A$2:$O10452,8,FALSE)</f>
        <v>Si</v>
      </c>
      <c r="K65" s="131" t="str">
        <f>VLOOKUP(E65,VIP!$A$2:$O14026,6,0)</f>
        <v>NO</v>
      </c>
      <c r="L65" s="122" t="s">
        <v>2548</v>
      </c>
      <c r="M65" s="132" t="s">
        <v>2446</v>
      </c>
      <c r="N65" s="132" t="s">
        <v>2453</v>
      </c>
      <c r="O65" s="131" t="s">
        <v>2471</v>
      </c>
      <c r="P65" s="132"/>
      <c r="Q65" s="140" t="s">
        <v>2548</v>
      </c>
    </row>
    <row r="66" spans="1:17" s="93" customFormat="1" ht="18" x14ac:dyDescent="0.25">
      <c r="A66" s="131" t="str">
        <f>VLOOKUP(E66,'LISTADO ATM'!$A$2:$C$898,3,0)</f>
        <v>NORTE</v>
      </c>
      <c r="B66" s="124" t="s">
        <v>2587</v>
      </c>
      <c r="C66" s="133">
        <v>44351.72583333333</v>
      </c>
      <c r="D66" s="133" t="s">
        <v>2181</v>
      </c>
      <c r="E66" s="121">
        <v>282</v>
      </c>
      <c r="F66" s="131" t="str">
        <f>VLOOKUP(E66,VIP!$A$2:$O13675,2,0)</f>
        <v>DRBR282</v>
      </c>
      <c r="G66" s="131" t="str">
        <f>VLOOKUP(E66,'LISTADO ATM'!$A$2:$B$897,2,0)</f>
        <v xml:space="preserve">ATM Autobanco Nibaje </v>
      </c>
      <c r="H66" s="131" t="str">
        <f>VLOOKUP(E66,VIP!$A$2:$O18538,7,FALSE)</f>
        <v>Si</v>
      </c>
      <c r="I66" s="131" t="str">
        <f>VLOOKUP(E66,VIP!$A$2:$O10503,8,FALSE)</f>
        <v>Si</v>
      </c>
      <c r="J66" s="131" t="str">
        <f>VLOOKUP(E66,VIP!$A$2:$O10453,8,FALSE)</f>
        <v>Si</v>
      </c>
      <c r="K66" s="131" t="str">
        <f>VLOOKUP(E66,VIP!$A$2:$O14027,6,0)</f>
        <v>NO</v>
      </c>
      <c r="L66" s="122" t="s">
        <v>2219</v>
      </c>
      <c r="M66" s="152" t="s">
        <v>2554</v>
      </c>
      <c r="N66" s="132" t="s">
        <v>2453</v>
      </c>
      <c r="O66" s="131" t="s">
        <v>2567</v>
      </c>
      <c r="P66" s="132"/>
      <c r="Q66" s="153">
        <v>44352.577384259261</v>
      </c>
    </row>
    <row r="67" spans="1:17" s="93" customFormat="1" ht="18" x14ac:dyDescent="0.25">
      <c r="A67" s="131" t="str">
        <f>VLOOKUP(E67,'LISTADO ATM'!$A$2:$C$898,3,0)</f>
        <v>SUR</v>
      </c>
      <c r="B67" s="124" t="s">
        <v>2588</v>
      </c>
      <c r="C67" s="133">
        <v>44351.724849537037</v>
      </c>
      <c r="D67" s="133" t="s">
        <v>2180</v>
      </c>
      <c r="E67" s="121">
        <v>47</v>
      </c>
      <c r="F67" s="131" t="str">
        <f>VLOOKUP(E67,VIP!$A$2:$O13676,2,0)</f>
        <v>DRBR047</v>
      </c>
      <c r="G67" s="131" t="str">
        <f>VLOOKUP(E67,'LISTADO ATM'!$A$2:$B$897,2,0)</f>
        <v xml:space="preserve">ATM Oficina Jimaní </v>
      </c>
      <c r="H67" s="131" t="str">
        <f>VLOOKUP(E67,VIP!$A$2:$O18539,7,FALSE)</f>
        <v>Si</v>
      </c>
      <c r="I67" s="131" t="str">
        <f>VLOOKUP(E67,VIP!$A$2:$O10504,8,FALSE)</f>
        <v>Si</v>
      </c>
      <c r="J67" s="131" t="str">
        <f>VLOOKUP(E67,VIP!$A$2:$O10454,8,FALSE)</f>
        <v>Si</v>
      </c>
      <c r="K67" s="131" t="str">
        <f>VLOOKUP(E67,VIP!$A$2:$O14028,6,0)</f>
        <v>NO</v>
      </c>
      <c r="L67" s="122" t="s">
        <v>2245</v>
      </c>
      <c r="M67" s="152" t="s">
        <v>2554</v>
      </c>
      <c r="N67" s="132" t="s">
        <v>2453</v>
      </c>
      <c r="O67" s="131" t="s">
        <v>2455</v>
      </c>
      <c r="P67" s="132"/>
      <c r="Q67" s="153">
        <v>44352.581550925926</v>
      </c>
    </row>
    <row r="68" spans="1:17" s="93" customFormat="1" ht="18" x14ac:dyDescent="0.25">
      <c r="A68" s="131" t="str">
        <f>VLOOKUP(E68,'LISTADO ATM'!$A$2:$C$898,3,0)</f>
        <v>DISTRITO NACIONAL</v>
      </c>
      <c r="B68" s="124" t="s">
        <v>2589</v>
      </c>
      <c r="C68" s="133">
        <v>44351.72210648148</v>
      </c>
      <c r="D68" s="133" t="s">
        <v>2449</v>
      </c>
      <c r="E68" s="121">
        <v>486</v>
      </c>
      <c r="F68" s="131" t="str">
        <f>VLOOKUP(E68,VIP!$A$2:$O13678,2,0)</f>
        <v>DRBR486</v>
      </c>
      <c r="G68" s="131" t="str">
        <f>VLOOKUP(E68,'LISTADO ATM'!$A$2:$B$897,2,0)</f>
        <v xml:space="preserve">ATM Olé La Caleta </v>
      </c>
      <c r="H68" s="131" t="str">
        <f>VLOOKUP(E68,VIP!$A$2:$O18541,7,FALSE)</f>
        <v>Si</v>
      </c>
      <c r="I68" s="131" t="str">
        <f>VLOOKUP(E68,VIP!$A$2:$O10506,8,FALSE)</f>
        <v>Si</v>
      </c>
      <c r="J68" s="131" t="str">
        <f>VLOOKUP(E68,VIP!$A$2:$O10456,8,FALSE)</f>
        <v>Si</v>
      </c>
      <c r="K68" s="131" t="str">
        <f>VLOOKUP(E68,VIP!$A$2:$O14030,6,0)</f>
        <v>NO</v>
      </c>
      <c r="L68" s="122" t="s">
        <v>2418</v>
      </c>
      <c r="M68" s="152" t="s">
        <v>2554</v>
      </c>
      <c r="N68" s="132" t="s">
        <v>2453</v>
      </c>
      <c r="O68" s="131" t="s">
        <v>2454</v>
      </c>
      <c r="P68" s="132"/>
      <c r="Q68" s="153">
        <v>44352.586412037039</v>
      </c>
    </row>
    <row r="69" spans="1:17" s="93" customFormat="1" ht="18" x14ac:dyDescent="0.25">
      <c r="A69" s="131" t="str">
        <f>VLOOKUP(E69,'LISTADO ATM'!$A$2:$C$898,3,0)</f>
        <v>NORTE</v>
      </c>
      <c r="B69" s="124" t="s">
        <v>2590</v>
      </c>
      <c r="C69" s="133">
        <v>44351.720173611109</v>
      </c>
      <c r="D69" s="133" t="s">
        <v>2470</v>
      </c>
      <c r="E69" s="121">
        <v>333</v>
      </c>
      <c r="F69" s="131" t="str">
        <f>VLOOKUP(E69,VIP!$A$2:$O13679,2,0)</f>
        <v>DRBR333</v>
      </c>
      <c r="G69" s="131" t="str">
        <f>VLOOKUP(E69,'LISTADO ATM'!$A$2:$B$897,2,0)</f>
        <v>ATM Oficina Turey Maimón</v>
      </c>
      <c r="H69" s="131" t="str">
        <f>VLOOKUP(E69,VIP!$A$2:$O18542,7,FALSE)</f>
        <v>Si</v>
      </c>
      <c r="I69" s="131" t="str">
        <f>VLOOKUP(E69,VIP!$A$2:$O10507,8,FALSE)</f>
        <v>Si</v>
      </c>
      <c r="J69" s="131" t="str">
        <f>VLOOKUP(E69,VIP!$A$2:$O10457,8,FALSE)</f>
        <v>Si</v>
      </c>
      <c r="K69" s="131" t="str">
        <f>VLOOKUP(E69,VIP!$A$2:$O14031,6,0)</f>
        <v>NO</v>
      </c>
      <c r="L69" s="122" t="s">
        <v>2548</v>
      </c>
      <c r="M69" s="152" t="s">
        <v>2554</v>
      </c>
      <c r="N69" s="132" t="s">
        <v>2453</v>
      </c>
      <c r="O69" s="131" t="s">
        <v>2471</v>
      </c>
      <c r="P69" s="132"/>
      <c r="Q69" s="153">
        <v>44352.573217592595</v>
      </c>
    </row>
    <row r="70" spans="1:17" s="93" customFormat="1" ht="18" x14ac:dyDescent="0.25">
      <c r="A70" s="131" t="str">
        <f>VLOOKUP(E70,'LISTADO ATM'!$A$2:$C$898,3,0)</f>
        <v>SUR</v>
      </c>
      <c r="B70" s="124" t="s">
        <v>2591</v>
      </c>
      <c r="C70" s="133">
        <v>44351.718217592592</v>
      </c>
      <c r="D70" s="133" t="s">
        <v>2470</v>
      </c>
      <c r="E70" s="121">
        <v>880</v>
      </c>
      <c r="F70" s="131" t="str">
        <f>VLOOKUP(E70,VIP!$A$2:$O13680,2,0)</f>
        <v>DRBR880</v>
      </c>
      <c r="G70" s="131" t="str">
        <f>VLOOKUP(E70,'LISTADO ATM'!$A$2:$B$897,2,0)</f>
        <v xml:space="preserve">ATM Autoservicio Barahona II </v>
      </c>
      <c r="H70" s="131" t="str">
        <f>VLOOKUP(E70,VIP!$A$2:$O18543,7,FALSE)</f>
        <v>Si</v>
      </c>
      <c r="I70" s="131" t="str">
        <f>VLOOKUP(E70,VIP!$A$2:$O10508,8,FALSE)</f>
        <v>Si</v>
      </c>
      <c r="J70" s="131" t="str">
        <f>VLOOKUP(E70,VIP!$A$2:$O10458,8,FALSE)</f>
        <v>Si</v>
      </c>
      <c r="K70" s="131" t="str">
        <f>VLOOKUP(E70,VIP!$A$2:$O14032,6,0)</f>
        <v>SI</v>
      </c>
      <c r="L70" s="122" t="s">
        <v>2549</v>
      </c>
      <c r="M70" s="152" t="s">
        <v>2554</v>
      </c>
      <c r="N70" s="132" t="s">
        <v>2453</v>
      </c>
      <c r="O70" s="131" t="s">
        <v>2471</v>
      </c>
      <c r="P70" s="132"/>
      <c r="Q70" s="153">
        <v>44352.575995370367</v>
      </c>
    </row>
    <row r="71" spans="1:17" s="93" customFormat="1" ht="18" x14ac:dyDescent="0.25">
      <c r="A71" s="131" t="str">
        <f>VLOOKUP(E71,'LISTADO ATM'!$A$2:$C$898,3,0)</f>
        <v>DISTRITO NACIONAL</v>
      </c>
      <c r="B71" s="124" t="s">
        <v>2592</v>
      </c>
      <c r="C71" s="133">
        <v>44351.709456018521</v>
      </c>
      <c r="D71" s="133" t="s">
        <v>2180</v>
      </c>
      <c r="E71" s="121">
        <v>160</v>
      </c>
      <c r="F71" s="131" t="str">
        <f>VLOOKUP(E71,VIP!$A$2:$O13681,2,0)</f>
        <v>DRBR160</v>
      </c>
      <c r="G71" s="131" t="str">
        <f>VLOOKUP(E71,'LISTADO ATM'!$A$2:$B$897,2,0)</f>
        <v xml:space="preserve">ATM Oficina Herrera </v>
      </c>
      <c r="H71" s="131" t="str">
        <f>VLOOKUP(E71,VIP!$A$2:$O18544,7,FALSE)</f>
        <v>Si</v>
      </c>
      <c r="I71" s="131" t="str">
        <f>VLOOKUP(E71,VIP!$A$2:$O10509,8,FALSE)</f>
        <v>Si</v>
      </c>
      <c r="J71" s="131" t="str">
        <f>VLOOKUP(E71,VIP!$A$2:$O10459,8,FALSE)</f>
        <v>Si</v>
      </c>
      <c r="K71" s="131" t="str">
        <f>VLOOKUP(E71,VIP!$A$2:$O14033,6,0)</f>
        <v>NO</v>
      </c>
      <c r="L71" s="122" t="s">
        <v>2219</v>
      </c>
      <c r="M71" s="152" t="s">
        <v>2554</v>
      </c>
      <c r="N71" s="132" t="s">
        <v>2565</v>
      </c>
      <c r="O71" s="131" t="s">
        <v>2455</v>
      </c>
      <c r="P71" s="132"/>
      <c r="Q71" s="153">
        <v>44352.576689814814</v>
      </c>
    </row>
    <row r="72" spans="1:17" ht="18" x14ac:dyDescent="0.25">
      <c r="A72" s="131" t="str">
        <f>VLOOKUP(E72,'LISTADO ATM'!$A$2:$C$898,3,0)</f>
        <v>DISTRITO NACIONAL</v>
      </c>
      <c r="B72" s="124" t="s">
        <v>2593</v>
      </c>
      <c r="C72" s="133">
        <v>44351.699988425928</v>
      </c>
      <c r="D72" s="133" t="s">
        <v>2180</v>
      </c>
      <c r="E72" s="121">
        <v>884</v>
      </c>
      <c r="F72" s="131" t="str">
        <f>VLOOKUP(E72,VIP!$A$2:$O13682,2,0)</f>
        <v>DRBR884</v>
      </c>
      <c r="G72" s="131" t="str">
        <f>VLOOKUP(E72,'LISTADO ATM'!$A$2:$B$897,2,0)</f>
        <v xml:space="preserve">ATM UNP Olé Sabana Perdida </v>
      </c>
      <c r="H72" s="131" t="str">
        <f>VLOOKUP(E72,VIP!$A$2:$O18545,7,FALSE)</f>
        <v>Si</v>
      </c>
      <c r="I72" s="131" t="str">
        <f>VLOOKUP(E72,VIP!$A$2:$O10510,8,FALSE)</f>
        <v>Si</v>
      </c>
      <c r="J72" s="131" t="str">
        <f>VLOOKUP(E72,VIP!$A$2:$O10460,8,FALSE)</f>
        <v>Si</v>
      </c>
      <c r="K72" s="131" t="str">
        <f>VLOOKUP(E72,VIP!$A$2:$O14034,6,0)</f>
        <v>NO</v>
      </c>
      <c r="L72" s="122" t="s">
        <v>2466</v>
      </c>
      <c r="M72" s="152" t="s">
        <v>2554</v>
      </c>
      <c r="N72" s="132" t="s">
        <v>2565</v>
      </c>
      <c r="O72" s="131" t="s">
        <v>2455</v>
      </c>
      <c r="P72" s="132"/>
      <c r="Q72" s="153">
        <v>44352.589189814818</v>
      </c>
    </row>
    <row r="73" spans="1:17" ht="18" x14ac:dyDescent="0.25">
      <c r="A73" s="131" t="str">
        <f>VLOOKUP(E73,'LISTADO ATM'!$A$2:$C$898,3,0)</f>
        <v>ESTE</v>
      </c>
      <c r="B73" s="124" t="s">
        <v>2594</v>
      </c>
      <c r="C73" s="133">
        <v>44351.691770833335</v>
      </c>
      <c r="D73" s="133" t="s">
        <v>2180</v>
      </c>
      <c r="E73" s="121">
        <v>211</v>
      </c>
      <c r="F73" s="131" t="str">
        <f>VLOOKUP(E73,VIP!$A$2:$O13683,2,0)</f>
        <v>DRBR211</v>
      </c>
      <c r="G73" s="131" t="str">
        <f>VLOOKUP(E73,'LISTADO ATM'!$A$2:$B$897,2,0)</f>
        <v xml:space="preserve">ATM Oficina La Romana I </v>
      </c>
      <c r="H73" s="131" t="str">
        <f>VLOOKUP(E73,VIP!$A$2:$O18546,7,FALSE)</f>
        <v>Si</v>
      </c>
      <c r="I73" s="131" t="str">
        <f>VLOOKUP(E73,VIP!$A$2:$O10511,8,FALSE)</f>
        <v>Si</v>
      </c>
      <c r="J73" s="131" t="str">
        <f>VLOOKUP(E73,VIP!$A$2:$O10461,8,FALSE)</f>
        <v>Si</v>
      </c>
      <c r="K73" s="131" t="str">
        <f>VLOOKUP(E73,VIP!$A$2:$O14035,6,0)</f>
        <v>NO</v>
      </c>
      <c r="L73" s="122" t="s">
        <v>2219</v>
      </c>
      <c r="M73" s="152" t="s">
        <v>2554</v>
      </c>
      <c r="N73" s="132" t="s">
        <v>2565</v>
      </c>
      <c r="O73" s="131" t="s">
        <v>2455</v>
      </c>
      <c r="P73" s="132"/>
      <c r="Q73" s="153">
        <v>44352.575995370367</v>
      </c>
    </row>
    <row r="74" spans="1:17" ht="18" x14ac:dyDescent="0.25">
      <c r="A74" s="131" t="str">
        <f>VLOOKUP(E74,'LISTADO ATM'!$A$2:$C$898,3,0)</f>
        <v>SUR</v>
      </c>
      <c r="B74" s="124" t="s">
        <v>2595</v>
      </c>
      <c r="C74" s="133">
        <v>44351.690636574072</v>
      </c>
      <c r="D74" s="133" t="s">
        <v>2180</v>
      </c>
      <c r="E74" s="121">
        <v>403</v>
      </c>
      <c r="F74" s="131" t="str">
        <f>VLOOKUP(E74,VIP!$A$2:$O13684,2,0)</f>
        <v>DRBR403</v>
      </c>
      <c r="G74" s="131" t="str">
        <f>VLOOKUP(E74,'LISTADO ATM'!$A$2:$B$897,2,0)</f>
        <v xml:space="preserve">ATM Oficina Vicente Noble </v>
      </c>
      <c r="H74" s="131" t="str">
        <f>VLOOKUP(E74,VIP!$A$2:$O18547,7,FALSE)</f>
        <v>Si</v>
      </c>
      <c r="I74" s="131" t="str">
        <f>VLOOKUP(E74,VIP!$A$2:$O10512,8,FALSE)</f>
        <v>Si</v>
      </c>
      <c r="J74" s="131" t="str">
        <f>VLOOKUP(E74,VIP!$A$2:$O10462,8,FALSE)</f>
        <v>Si</v>
      </c>
      <c r="K74" s="131" t="str">
        <f>VLOOKUP(E74,VIP!$A$2:$O14036,6,0)</f>
        <v>NO</v>
      </c>
      <c r="L74" s="122" t="s">
        <v>2219</v>
      </c>
      <c r="M74" s="152" t="s">
        <v>2554</v>
      </c>
      <c r="N74" s="132" t="s">
        <v>2565</v>
      </c>
      <c r="O74" s="131" t="s">
        <v>2455</v>
      </c>
      <c r="P74" s="132"/>
      <c r="Q74" s="153">
        <v>44352.573912037034</v>
      </c>
    </row>
    <row r="75" spans="1:17" ht="18" x14ac:dyDescent="0.25">
      <c r="A75" s="131" t="str">
        <f>VLOOKUP(E75,'LISTADO ATM'!$A$2:$C$898,3,0)</f>
        <v>ESTE</v>
      </c>
      <c r="B75" s="124" t="s">
        <v>2596</v>
      </c>
      <c r="C75" s="133">
        <v>44351.688807870371</v>
      </c>
      <c r="D75" s="133" t="s">
        <v>2449</v>
      </c>
      <c r="E75" s="121">
        <v>673</v>
      </c>
      <c r="F75" s="131" t="str">
        <f>VLOOKUP(E75,VIP!$A$2:$O13685,2,0)</f>
        <v>DRBR673</v>
      </c>
      <c r="G75" s="131" t="str">
        <f>VLOOKUP(E75,'LISTADO ATM'!$A$2:$B$897,2,0)</f>
        <v>ATM Clínica Dr. Cruz Jiminián</v>
      </c>
      <c r="H75" s="131" t="str">
        <f>VLOOKUP(E75,VIP!$A$2:$O18548,7,FALSE)</f>
        <v>Si</v>
      </c>
      <c r="I75" s="131" t="str">
        <f>VLOOKUP(E75,VIP!$A$2:$O10513,8,FALSE)</f>
        <v>Si</v>
      </c>
      <c r="J75" s="131" t="str">
        <f>VLOOKUP(E75,VIP!$A$2:$O10463,8,FALSE)</f>
        <v>Si</v>
      </c>
      <c r="K75" s="131" t="str">
        <f>VLOOKUP(E75,VIP!$A$2:$O14037,6,0)</f>
        <v>NO</v>
      </c>
      <c r="L75" s="122" t="s">
        <v>2442</v>
      </c>
      <c r="M75" s="132" t="s">
        <v>2446</v>
      </c>
      <c r="N75" s="132" t="s">
        <v>2453</v>
      </c>
      <c r="O75" s="131" t="s">
        <v>2454</v>
      </c>
      <c r="P75" s="132"/>
      <c r="Q75" s="140" t="s">
        <v>2442</v>
      </c>
    </row>
    <row r="76" spans="1:17" ht="18" x14ac:dyDescent="0.25">
      <c r="A76" s="131" t="str">
        <f>VLOOKUP(E76,'LISTADO ATM'!$A$2:$C$898,3,0)</f>
        <v>DISTRITO NACIONAL</v>
      </c>
      <c r="B76" s="124" t="s">
        <v>2597</v>
      </c>
      <c r="C76" s="133">
        <v>44351.687662037039</v>
      </c>
      <c r="D76" s="133" t="s">
        <v>2449</v>
      </c>
      <c r="E76" s="121">
        <v>655</v>
      </c>
      <c r="F76" s="131" t="str">
        <f>VLOOKUP(E76,VIP!$A$2:$O13686,2,0)</f>
        <v>DRBR655</v>
      </c>
      <c r="G76" s="131" t="str">
        <f>VLOOKUP(E76,'LISTADO ATM'!$A$2:$B$897,2,0)</f>
        <v>ATM Farmacia Sandra</v>
      </c>
      <c r="H76" s="131" t="str">
        <f>VLOOKUP(E76,VIP!$A$2:$O18549,7,FALSE)</f>
        <v>Si</v>
      </c>
      <c r="I76" s="131" t="str">
        <f>VLOOKUP(E76,VIP!$A$2:$O10514,8,FALSE)</f>
        <v>Si</v>
      </c>
      <c r="J76" s="131" t="str">
        <f>VLOOKUP(E76,VIP!$A$2:$O10464,8,FALSE)</f>
        <v>Si</v>
      </c>
      <c r="K76" s="131" t="str">
        <f>VLOOKUP(E76,VIP!$A$2:$O14038,6,0)</f>
        <v>NO</v>
      </c>
      <c r="L76" s="122" t="s">
        <v>2418</v>
      </c>
      <c r="M76" s="152" t="s">
        <v>2554</v>
      </c>
      <c r="N76" s="132" t="s">
        <v>2453</v>
      </c>
      <c r="O76" s="131" t="s">
        <v>2454</v>
      </c>
      <c r="P76" s="132"/>
      <c r="Q76" s="153">
        <v>44352.585717592592</v>
      </c>
    </row>
    <row r="77" spans="1:17" ht="18" x14ac:dyDescent="0.25">
      <c r="A77" s="131" t="str">
        <f>VLOOKUP(E77,'LISTADO ATM'!$A$2:$C$898,3,0)</f>
        <v>ESTE</v>
      </c>
      <c r="B77" s="124" t="s">
        <v>2598</v>
      </c>
      <c r="C77" s="133">
        <v>44351.685277777775</v>
      </c>
      <c r="D77" s="133" t="s">
        <v>2470</v>
      </c>
      <c r="E77" s="121">
        <v>386</v>
      </c>
      <c r="F77" s="131" t="str">
        <f>VLOOKUP(E77,VIP!$A$2:$O13687,2,0)</f>
        <v>DRBR386</v>
      </c>
      <c r="G77" s="131" t="str">
        <f>VLOOKUP(E77,'LISTADO ATM'!$A$2:$B$897,2,0)</f>
        <v xml:space="preserve">ATM Plaza Verón II </v>
      </c>
      <c r="H77" s="131" t="str">
        <f>VLOOKUP(E77,VIP!$A$2:$O18550,7,FALSE)</f>
        <v>Si</v>
      </c>
      <c r="I77" s="131" t="str">
        <f>VLOOKUP(E77,VIP!$A$2:$O10515,8,FALSE)</f>
        <v>Si</v>
      </c>
      <c r="J77" s="131" t="str">
        <f>VLOOKUP(E77,VIP!$A$2:$O10465,8,FALSE)</f>
        <v>Si</v>
      </c>
      <c r="K77" s="131" t="str">
        <f>VLOOKUP(E77,VIP!$A$2:$O14039,6,0)</f>
        <v>NO</v>
      </c>
      <c r="L77" s="122" t="s">
        <v>2442</v>
      </c>
      <c r="M77" s="152" t="s">
        <v>2554</v>
      </c>
      <c r="N77" s="132" t="s">
        <v>2453</v>
      </c>
      <c r="O77" s="131" t="s">
        <v>2471</v>
      </c>
      <c r="P77" s="132"/>
      <c r="Q77" s="153">
        <v>44352.423217592594</v>
      </c>
    </row>
    <row r="78" spans="1:17" ht="18" x14ac:dyDescent="0.25">
      <c r="A78" s="131" t="str">
        <f>VLOOKUP(E78,'LISTADO ATM'!$A$2:$C$898,3,0)</f>
        <v>ESTE</v>
      </c>
      <c r="B78" s="124" t="s">
        <v>2599</v>
      </c>
      <c r="C78" s="133">
        <v>44351.683576388888</v>
      </c>
      <c r="D78" s="133" t="s">
        <v>2470</v>
      </c>
      <c r="E78" s="121">
        <v>294</v>
      </c>
      <c r="F78" s="131" t="str">
        <f>VLOOKUP(E78,VIP!$A$2:$O13688,2,0)</f>
        <v>DRBR294</v>
      </c>
      <c r="G78" s="131" t="str">
        <f>VLOOKUP(E78,'LISTADO ATM'!$A$2:$B$897,2,0)</f>
        <v xml:space="preserve">ATM Plaza Zaglul San Pedro II </v>
      </c>
      <c r="H78" s="131" t="str">
        <f>VLOOKUP(E78,VIP!$A$2:$O18551,7,FALSE)</f>
        <v>Si</v>
      </c>
      <c r="I78" s="131" t="str">
        <f>VLOOKUP(E78,VIP!$A$2:$O10516,8,FALSE)</f>
        <v>Si</v>
      </c>
      <c r="J78" s="131" t="str">
        <f>VLOOKUP(E78,VIP!$A$2:$O10466,8,FALSE)</f>
        <v>Si</v>
      </c>
      <c r="K78" s="131" t="str">
        <f>VLOOKUP(E78,VIP!$A$2:$O14040,6,0)</f>
        <v>NO</v>
      </c>
      <c r="L78" s="122" t="s">
        <v>2418</v>
      </c>
      <c r="M78" s="152" t="s">
        <v>2554</v>
      </c>
      <c r="N78" s="132" t="s">
        <v>2453</v>
      </c>
      <c r="O78" s="131" t="s">
        <v>2471</v>
      </c>
      <c r="P78" s="132"/>
      <c r="Q78" s="153">
        <v>44352.422523148147</v>
      </c>
    </row>
    <row r="79" spans="1:17" ht="18" x14ac:dyDescent="0.25">
      <c r="A79" s="131" t="str">
        <f>VLOOKUP(E79,'LISTADO ATM'!$A$2:$C$898,3,0)</f>
        <v>DISTRITO NACIONAL</v>
      </c>
      <c r="B79" s="124" t="s">
        <v>2600</v>
      </c>
      <c r="C79" s="133">
        <v>44351.678333333337</v>
      </c>
      <c r="D79" s="133" t="s">
        <v>2449</v>
      </c>
      <c r="E79" s="121">
        <v>152</v>
      </c>
      <c r="F79" s="131" t="str">
        <f>VLOOKUP(E79,VIP!$A$2:$O13689,2,0)</f>
        <v>DRBR152</v>
      </c>
      <c r="G79" s="131" t="str">
        <f>VLOOKUP(E79,'LISTADO ATM'!$A$2:$B$897,2,0)</f>
        <v xml:space="preserve">ATM Kiosco Megacentro II </v>
      </c>
      <c r="H79" s="131" t="str">
        <f>VLOOKUP(E79,VIP!$A$2:$O18552,7,FALSE)</f>
        <v>Si</v>
      </c>
      <c r="I79" s="131" t="str">
        <f>VLOOKUP(E79,VIP!$A$2:$O10517,8,FALSE)</f>
        <v>Si</v>
      </c>
      <c r="J79" s="131" t="str">
        <f>VLOOKUP(E79,VIP!$A$2:$O10467,8,FALSE)</f>
        <v>Si</v>
      </c>
      <c r="K79" s="131" t="str">
        <f>VLOOKUP(E79,VIP!$A$2:$O14041,6,0)</f>
        <v>NO</v>
      </c>
      <c r="L79" s="122" t="s">
        <v>2442</v>
      </c>
      <c r="M79" s="152" t="s">
        <v>2554</v>
      </c>
      <c r="N79" s="132" t="s">
        <v>2453</v>
      </c>
      <c r="O79" s="131" t="s">
        <v>2454</v>
      </c>
      <c r="P79" s="132"/>
      <c r="Q79" s="153">
        <v>44352.584328703706</v>
      </c>
    </row>
    <row r="80" spans="1:17" ht="18" x14ac:dyDescent="0.25">
      <c r="A80" s="131" t="str">
        <f>VLOOKUP(E80,'LISTADO ATM'!$A$2:$C$898,3,0)</f>
        <v>ESTE</v>
      </c>
      <c r="B80" s="124" t="s">
        <v>2601</v>
      </c>
      <c r="C80" s="133">
        <v>44351.66479166667</v>
      </c>
      <c r="D80" s="133" t="s">
        <v>2470</v>
      </c>
      <c r="E80" s="121">
        <v>608</v>
      </c>
      <c r="F80" s="131" t="str">
        <f>VLOOKUP(E80,VIP!$A$2:$O13690,2,0)</f>
        <v>DRBR305</v>
      </c>
      <c r="G80" s="131" t="str">
        <f>VLOOKUP(E80,'LISTADO ATM'!$A$2:$B$897,2,0)</f>
        <v xml:space="preserve">ATM Oficina Jumbo (San Pedro) </v>
      </c>
      <c r="H80" s="131" t="str">
        <f>VLOOKUP(E80,VIP!$A$2:$O18553,7,FALSE)</f>
        <v>Si</v>
      </c>
      <c r="I80" s="131" t="str">
        <f>VLOOKUP(E80,VIP!$A$2:$O10518,8,FALSE)</f>
        <v>Si</v>
      </c>
      <c r="J80" s="131" t="str">
        <f>VLOOKUP(E80,VIP!$A$2:$O10468,8,FALSE)</f>
        <v>Si</v>
      </c>
      <c r="K80" s="131" t="str">
        <f>VLOOKUP(E80,VIP!$A$2:$O14042,6,0)</f>
        <v>SI</v>
      </c>
      <c r="L80" s="122" t="s">
        <v>2549</v>
      </c>
      <c r="M80" s="132" t="s">
        <v>2446</v>
      </c>
      <c r="N80" s="132" t="s">
        <v>2453</v>
      </c>
      <c r="O80" s="131" t="s">
        <v>2471</v>
      </c>
      <c r="P80" s="132"/>
      <c r="Q80" s="140" t="s">
        <v>2549</v>
      </c>
    </row>
    <row r="81" spans="1:17" ht="18" x14ac:dyDescent="0.25">
      <c r="A81" s="131" t="str">
        <f>VLOOKUP(E81,'LISTADO ATM'!$A$2:$C$898,3,0)</f>
        <v>NORTE</v>
      </c>
      <c r="B81" s="124" t="s">
        <v>2602</v>
      </c>
      <c r="C81" s="133">
        <v>44351.664293981485</v>
      </c>
      <c r="D81" s="133" t="s">
        <v>2470</v>
      </c>
      <c r="E81" s="121">
        <v>754</v>
      </c>
      <c r="F81" s="131" t="str">
        <f>VLOOKUP(E81,VIP!$A$2:$O13691,2,0)</f>
        <v>DRBR754</v>
      </c>
      <c r="G81" s="131" t="str">
        <f>VLOOKUP(E81,'LISTADO ATM'!$A$2:$B$897,2,0)</f>
        <v xml:space="preserve">ATM Autobanco Oficina Licey al Medio </v>
      </c>
      <c r="H81" s="131" t="str">
        <f>VLOOKUP(E81,VIP!$A$2:$O18554,7,FALSE)</f>
        <v>Si</v>
      </c>
      <c r="I81" s="131" t="str">
        <f>VLOOKUP(E81,VIP!$A$2:$O10519,8,FALSE)</f>
        <v>Si</v>
      </c>
      <c r="J81" s="131" t="str">
        <f>VLOOKUP(E81,VIP!$A$2:$O10469,8,FALSE)</f>
        <v>Si</v>
      </c>
      <c r="K81" s="131" t="str">
        <f>VLOOKUP(E81,VIP!$A$2:$O14043,6,0)</f>
        <v>NO</v>
      </c>
      <c r="L81" s="122" t="s">
        <v>2548</v>
      </c>
      <c r="M81" s="152" t="s">
        <v>2554</v>
      </c>
      <c r="N81" s="132" t="s">
        <v>2453</v>
      </c>
      <c r="O81" s="131" t="s">
        <v>2471</v>
      </c>
      <c r="P81" s="132"/>
      <c r="Q81" s="153">
        <v>44352.58016203704</v>
      </c>
    </row>
    <row r="82" spans="1:17" ht="18" x14ac:dyDescent="0.25">
      <c r="A82" s="131" t="str">
        <f>VLOOKUP(E82,'LISTADO ATM'!$A$2:$C$898,3,0)</f>
        <v>DISTRITO NACIONAL</v>
      </c>
      <c r="B82" s="124" t="s">
        <v>2603</v>
      </c>
      <c r="C82" s="133">
        <v>44351.65996527778</v>
      </c>
      <c r="D82" s="133" t="s">
        <v>2180</v>
      </c>
      <c r="E82" s="121">
        <v>676</v>
      </c>
      <c r="F82" s="131" t="str">
        <f>VLOOKUP(E82,VIP!$A$2:$O13692,2,0)</f>
        <v>DRBR676</v>
      </c>
      <c r="G82" s="131" t="str">
        <f>VLOOKUP(E82,'LISTADO ATM'!$A$2:$B$897,2,0)</f>
        <v>ATM S/M Bravo Colina Del Oeste</v>
      </c>
      <c r="H82" s="131" t="str">
        <f>VLOOKUP(E82,VIP!$A$2:$O18555,7,FALSE)</f>
        <v>Si</v>
      </c>
      <c r="I82" s="131" t="str">
        <f>VLOOKUP(E82,VIP!$A$2:$O10520,8,FALSE)</f>
        <v>Si</v>
      </c>
      <c r="J82" s="131" t="str">
        <f>VLOOKUP(E82,VIP!$A$2:$O10470,8,FALSE)</f>
        <v>Si</v>
      </c>
      <c r="K82" s="131" t="str">
        <f>VLOOKUP(E82,VIP!$A$2:$O14044,6,0)</f>
        <v>NO</v>
      </c>
      <c r="L82" s="122" t="s">
        <v>2219</v>
      </c>
      <c r="M82" s="132" t="s">
        <v>2446</v>
      </c>
      <c r="N82" s="132" t="s">
        <v>2565</v>
      </c>
      <c r="O82" s="131" t="s">
        <v>2455</v>
      </c>
      <c r="P82" s="132"/>
      <c r="Q82" s="140" t="s">
        <v>2219</v>
      </c>
    </row>
    <row r="83" spans="1:17" ht="18" x14ac:dyDescent="0.25">
      <c r="A83" s="131" t="str">
        <f>VLOOKUP(E83,'LISTADO ATM'!$A$2:$C$898,3,0)</f>
        <v>DISTRITO NACIONAL</v>
      </c>
      <c r="B83" s="124" t="s">
        <v>2604</v>
      </c>
      <c r="C83" s="133">
        <v>44351.659456018519</v>
      </c>
      <c r="D83" s="133" t="s">
        <v>2180</v>
      </c>
      <c r="E83" s="121">
        <v>192</v>
      </c>
      <c r="F83" s="131" t="str">
        <f>VLOOKUP(E83,VIP!$A$2:$O13693,2,0)</f>
        <v>DRBR192</v>
      </c>
      <c r="G83" s="131" t="str">
        <f>VLOOKUP(E83,'LISTADO ATM'!$A$2:$B$897,2,0)</f>
        <v xml:space="preserve">ATM Autobanco Luperón II </v>
      </c>
      <c r="H83" s="131" t="str">
        <f>VLOOKUP(E83,VIP!$A$2:$O18556,7,FALSE)</f>
        <v>Si</v>
      </c>
      <c r="I83" s="131" t="str">
        <f>VLOOKUP(E83,VIP!$A$2:$O10521,8,FALSE)</f>
        <v>Si</v>
      </c>
      <c r="J83" s="131" t="str">
        <f>VLOOKUP(E83,VIP!$A$2:$O10471,8,FALSE)</f>
        <v>Si</v>
      </c>
      <c r="K83" s="131" t="str">
        <f>VLOOKUP(E83,VIP!$A$2:$O14045,6,0)</f>
        <v>NO</v>
      </c>
      <c r="L83" s="122" t="s">
        <v>2219</v>
      </c>
      <c r="M83" s="132" t="s">
        <v>2446</v>
      </c>
      <c r="N83" s="132" t="s">
        <v>2565</v>
      </c>
      <c r="O83" s="131" t="s">
        <v>2455</v>
      </c>
      <c r="P83" s="132"/>
      <c r="Q83" s="140" t="s">
        <v>2219</v>
      </c>
    </row>
    <row r="84" spans="1:17" ht="18" x14ac:dyDescent="0.25">
      <c r="A84" s="131" t="str">
        <f>VLOOKUP(E84,'LISTADO ATM'!$A$2:$C$898,3,0)</f>
        <v>DISTRITO NACIONAL</v>
      </c>
      <c r="B84" s="124" t="s">
        <v>2605</v>
      </c>
      <c r="C84" s="133">
        <v>44351.65902777778</v>
      </c>
      <c r="D84" s="133" t="s">
        <v>2180</v>
      </c>
      <c r="E84" s="121">
        <v>744</v>
      </c>
      <c r="F84" s="131" t="str">
        <f>VLOOKUP(E84,VIP!$A$2:$O13694,2,0)</f>
        <v>DRBR289</v>
      </c>
      <c r="G84" s="131" t="str">
        <f>VLOOKUP(E84,'LISTADO ATM'!$A$2:$B$897,2,0)</f>
        <v xml:space="preserve">ATM Multicentro La Sirena Venezuela </v>
      </c>
      <c r="H84" s="131" t="str">
        <f>VLOOKUP(E84,VIP!$A$2:$O18557,7,FALSE)</f>
        <v>Si</v>
      </c>
      <c r="I84" s="131" t="str">
        <f>VLOOKUP(E84,VIP!$A$2:$O10522,8,FALSE)</f>
        <v>Si</v>
      </c>
      <c r="J84" s="131" t="str">
        <f>VLOOKUP(E84,VIP!$A$2:$O10472,8,FALSE)</f>
        <v>Si</v>
      </c>
      <c r="K84" s="131" t="str">
        <f>VLOOKUP(E84,VIP!$A$2:$O14046,6,0)</f>
        <v>SI</v>
      </c>
      <c r="L84" s="122" t="s">
        <v>2245</v>
      </c>
      <c r="M84" s="132" t="s">
        <v>2446</v>
      </c>
      <c r="N84" s="132" t="s">
        <v>2565</v>
      </c>
      <c r="O84" s="131" t="s">
        <v>2455</v>
      </c>
      <c r="P84" s="132"/>
      <c r="Q84" s="140" t="s">
        <v>2245</v>
      </c>
    </row>
    <row r="85" spans="1:17" ht="18" x14ac:dyDescent="0.25">
      <c r="A85" s="131" t="str">
        <f>VLOOKUP(E85,'LISTADO ATM'!$A$2:$C$898,3,0)</f>
        <v>DISTRITO NACIONAL</v>
      </c>
      <c r="B85" s="124" t="s">
        <v>2606</v>
      </c>
      <c r="C85" s="133">
        <v>44351.65824074074</v>
      </c>
      <c r="D85" s="133" t="s">
        <v>2180</v>
      </c>
      <c r="E85" s="121">
        <v>952</v>
      </c>
      <c r="F85" s="131" t="str">
        <f>VLOOKUP(E85,VIP!$A$2:$O13695,2,0)</f>
        <v>DRBR16L</v>
      </c>
      <c r="G85" s="131" t="str">
        <f>VLOOKUP(E85,'LISTADO ATM'!$A$2:$B$897,2,0)</f>
        <v xml:space="preserve">ATM Alvarez Rivas </v>
      </c>
      <c r="H85" s="131" t="str">
        <f>VLOOKUP(E85,VIP!$A$2:$O18558,7,FALSE)</f>
        <v>Si</v>
      </c>
      <c r="I85" s="131" t="str">
        <f>VLOOKUP(E85,VIP!$A$2:$O10523,8,FALSE)</f>
        <v>Si</v>
      </c>
      <c r="J85" s="131" t="str">
        <f>VLOOKUP(E85,VIP!$A$2:$O10473,8,FALSE)</f>
        <v>Si</v>
      </c>
      <c r="K85" s="131" t="str">
        <f>VLOOKUP(E85,VIP!$A$2:$O14047,6,0)</f>
        <v>NO</v>
      </c>
      <c r="L85" s="122" t="s">
        <v>2219</v>
      </c>
      <c r="M85" s="132" t="s">
        <v>2446</v>
      </c>
      <c r="N85" s="132" t="s">
        <v>2565</v>
      </c>
      <c r="O85" s="131" t="s">
        <v>2455</v>
      </c>
      <c r="P85" s="132"/>
      <c r="Q85" s="140" t="s">
        <v>2219</v>
      </c>
    </row>
    <row r="86" spans="1:17" ht="18" x14ac:dyDescent="0.25">
      <c r="A86" s="131" t="str">
        <f>VLOOKUP(E86,'LISTADO ATM'!$A$2:$C$898,3,0)</f>
        <v>NORTE</v>
      </c>
      <c r="B86" s="124" t="s">
        <v>2607</v>
      </c>
      <c r="C86" s="133">
        <v>44351.657800925925</v>
      </c>
      <c r="D86" s="133" t="s">
        <v>2181</v>
      </c>
      <c r="E86" s="121">
        <v>510</v>
      </c>
      <c r="F86" s="131" t="str">
        <f>VLOOKUP(E86,VIP!$A$2:$O13696,2,0)</f>
        <v>DRBR510</v>
      </c>
      <c r="G86" s="131" t="str">
        <f>VLOOKUP(E86,'LISTADO ATM'!$A$2:$B$897,2,0)</f>
        <v xml:space="preserve">ATM Ferretería Bellón (Santiago) </v>
      </c>
      <c r="H86" s="131" t="str">
        <f>VLOOKUP(E86,VIP!$A$2:$O18559,7,FALSE)</f>
        <v>Si</v>
      </c>
      <c r="I86" s="131" t="str">
        <f>VLOOKUP(E86,VIP!$A$2:$O10524,8,FALSE)</f>
        <v>Si</v>
      </c>
      <c r="J86" s="131" t="str">
        <f>VLOOKUP(E86,VIP!$A$2:$O10474,8,FALSE)</f>
        <v>Si</v>
      </c>
      <c r="K86" s="131" t="str">
        <f>VLOOKUP(E86,VIP!$A$2:$O14048,6,0)</f>
        <v>NO</v>
      </c>
      <c r="L86" s="122" t="s">
        <v>2219</v>
      </c>
      <c r="M86" s="152" t="s">
        <v>2554</v>
      </c>
      <c r="N86" s="132" t="s">
        <v>2453</v>
      </c>
      <c r="O86" s="131" t="s">
        <v>2550</v>
      </c>
      <c r="P86" s="132"/>
      <c r="Q86" s="153">
        <v>44352.569050925929</v>
      </c>
    </row>
    <row r="87" spans="1:17" ht="18" x14ac:dyDescent="0.25">
      <c r="A87" s="131" t="str">
        <f>VLOOKUP(E87,'LISTADO ATM'!$A$2:$C$898,3,0)</f>
        <v>DISTRITO NACIONAL</v>
      </c>
      <c r="B87" s="124" t="s">
        <v>2608</v>
      </c>
      <c r="C87" s="133">
        <v>44351.655787037038</v>
      </c>
      <c r="D87" s="133" t="s">
        <v>2180</v>
      </c>
      <c r="E87" s="121">
        <v>115</v>
      </c>
      <c r="F87" s="131" t="str">
        <f>VLOOKUP(E87,VIP!$A$2:$O13699,2,0)</f>
        <v>DRBR115</v>
      </c>
      <c r="G87" s="131" t="str">
        <f>VLOOKUP(E87,'LISTADO ATM'!$A$2:$B$897,2,0)</f>
        <v xml:space="preserve">ATM Oficina Megacentro I </v>
      </c>
      <c r="H87" s="131" t="str">
        <f>VLOOKUP(E87,VIP!$A$2:$O18562,7,FALSE)</f>
        <v>Si</v>
      </c>
      <c r="I87" s="131" t="str">
        <f>VLOOKUP(E87,VIP!$A$2:$O10527,8,FALSE)</f>
        <v>Si</v>
      </c>
      <c r="J87" s="131" t="str">
        <f>VLOOKUP(E87,VIP!$A$2:$O10477,8,FALSE)</f>
        <v>Si</v>
      </c>
      <c r="K87" s="131" t="str">
        <f>VLOOKUP(E87,VIP!$A$2:$O14051,6,0)</f>
        <v>SI</v>
      </c>
      <c r="L87" s="122" t="s">
        <v>2219</v>
      </c>
      <c r="M87" s="152" t="s">
        <v>2554</v>
      </c>
      <c r="N87" s="132" t="s">
        <v>2565</v>
      </c>
      <c r="O87" s="131" t="s">
        <v>2455</v>
      </c>
      <c r="P87" s="132"/>
      <c r="Q87" s="153">
        <v>44352.504467592589</v>
      </c>
    </row>
    <row r="88" spans="1:17" ht="18" x14ac:dyDescent="0.25">
      <c r="A88" s="131" t="str">
        <f>VLOOKUP(E88,'LISTADO ATM'!$A$2:$C$898,3,0)</f>
        <v>DISTRITO NACIONAL</v>
      </c>
      <c r="B88" s="124" t="s">
        <v>2609</v>
      </c>
      <c r="C88" s="133">
        <v>44351.65519675926</v>
      </c>
      <c r="D88" s="133" t="s">
        <v>2180</v>
      </c>
      <c r="E88" s="121">
        <v>35</v>
      </c>
      <c r="F88" s="131" t="str">
        <f>VLOOKUP(E88,VIP!$A$2:$O13700,2,0)</f>
        <v>DRBR035</v>
      </c>
      <c r="G88" s="131" t="str">
        <f>VLOOKUP(E88,'LISTADO ATM'!$A$2:$B$897,2,0)</f>
        <v xml:space="preserve">ATM Dirección General de Aduanas I </v>
      </c>
      <c r="H88" s="131" t="str">
        <f>VLOOKUP(E88,VIP!$A$2:$O18563,7,FALSE)</f>
        <v>Si</v>
      </c>
      <c r="I88" s="131" t="str">
        <f>VLOOKUP(E88,VIP!$A$2:$O10528,8,FALSE)</f>
        <v>Si</v>
      </c>
      <c r="J88" s="131" t="str">
        <f>VLOOKUP(E88,VIP!$A$2:$O10478,8,FALSE)</f>
        <v>Si</v>
      </c>
      <c r="K88" s="131" t="str">
        <f>VLOOKUP(E88,VIP!$A$2:$O14052,6,0)</f>
        <v>NO</v>
      </c>
      <c r="L88" s="122" t="s">
        <v>2219</v>
      </c>
      <c r="M88" s="132" t="s">
        <v>2446</v>
      </c>
      <c r="N88" s="132" t="s">
        <v>2565</v>
      </c>
      <c r="O88" s="131" t="s">
        <v>2455</v>
      </c>
      <c r="P88" s="132"/>
      <c r="Q88" s="140" t="s">
        <v>2219</v>
      </c>
    </row>
    <row r="89" spans="1:17" ht="18" x14ac:dyDescent="0.25">
      <c r="A89" s="131" t="str">
        <f>VLOOKUP(E89,'LISTADO ATM'!$A$2:$C$898,3,0)</f>
        <v>DISTRITO NACIONAL</v>
      </c>
      <c r="B89" s="124" t="s">
        <v>2610</v>
      </c>
      <c r="C89" s="133">
        <v>44351.654618055552</v>
      </c>
      <c r="D89" s="133" t="s">
        <v>2180</v>
      </c>
      <c r="E89" s="121">
        <v>522</v>
      </c>
      <c r="F89" s="131" t="str">
        <f>VLOOKUP(E89,VIP!$A$2:$O13701,2,0)</f>
        <v>DRBR522</v>
      </c>
      <c r="G89" s="131" t="str">
        <f>VLOOKUP(E89,'LISTADO ATM'!$A$2:$B$897,2,0)</f>
        <v xml:space="preserve">ATM Oficina Galería 360 </v>
      </c>
      <c r="H89" s="131" t="str">
        <f>VLOOKUP(E89,VIP!$A$2:$O18564,7,FALSE)</f>
        <v>Si</v>
      </c>
      <c r="I89" s="131" t="str">
        <f>VLOOKUP(E89,VIP!$A$2:$O10529,8,FALSE)</f>
        <v>Si</v>
      </c>
      <c r="J89" s="131" t="str">
        <f>VLOOKUP(E89,VIP!$A$2:$O10479,8,FALSE)</f>
        <v>Si</v>
      </c>
      <c r="K89" s="131" t="str">
        <f>VLOOKUP(E89,VIP!$A$2:$O14053,6,0)</f>
        <v>SI</v>
      </c>
      <c r="L89" s="122" t="s">
        <v>2219</v>
      </c>
      <c r="M89" s="132" t="s">
        <v>2446</v>
      </c>
      <c r="N89" s="132" t="s">
        <v>2565</v>
      </c>
      <c r="O89" s="131" t="s">
        <v>2455</v>
      </c>
      <c r="P89" s="132"/>
      <c r="Q89" s="140" t="s">
        <v>2219</v>
      </c>
    </row>
    <row r="90" spans="1:17" ht="18" x14ac:dyDescent="0.25">
      <c r="A90" s="131" t="str">
        <f>VLOOKUP(E90,'LISTADO ATM'!$A$2:$C$898,3,0)</f>
        <v>NORTE</v>
      </c>
      <c r="B90" s="124" t="s">
        <v>2611</v>
      </c>
      <c r="C90" s="133">
        <v>44351.653692129628</v>
      </c>
      <c r="D90" s="133" t="s">
        <v>2181</v>
      </c>
      <c r="E90" s="121">
        <v>275</v>
      </c>
      <c r="F90" s="131" t="str">
        <f>VLOOKUP(E90,VIP!$A$2:$O13702,2,0)</f>
        <v>DRBR275</v>
      </c>
      <c r="G90" s="131" t="str">
        <f>VLOOKUP(E90,'LISTADO ATM'!$A$2:$B$897,2,0)</f>
        <v xml:space="preserve">ATM Autobanco Duarte Stgo. II </v>
      </c>
      <c r="H90" s="131" t="str">
        <f>VLOOKUP(E90,VIP!$A$2:$O18565,7,FALSE)</f>
        <v>Si</v>
      </c>
      <c r="I90" s="131" t="str">
        <f>VLOOKUP(E90,VIP!$A$2:$O10530,8,FALSE)</f>
        <v>Si</v>
      </c>
      <c r="J90" s="131" t="str">
        <f>VLOOKUP(E90,VIP!$A$2:$O10480,8,FALSE)</f>
        <v>Si</v>
      </c>
      <c r="K90" s="131" t="str">
        <f>VLOOKUP(E90,VIP!$A$2:$O14054,6,0)</f>
        <v>NO</v>
      </c>
      <c r="L90" s="122" t="s">
        <v>2219</v>
      </c>
      <c r="M90" s="132" t="s">
        <v>2446</v>
      </c>
      <c r="N90" s="132" t="s">
        <v>2453</v>
      </c>
      <c r="O90" s="131" t="s">
        <v>2550</v>
      </c>
      <c r="P90" s="132"/>
      <c r="Q90" s="140" t="s">
        <v>2219</v>
      </c>
    </row>
    <row r="91" spans="1:17" ht="18" x14ac:dyDescent="0.25">
      <c r="A91" s="131" t="str">
        <f>VLOOKUP(E91,'LISTADO ATM'!$A$2:$C$898,3,0)</f>
        <v>DISTRITO NACIONAL</v>
      </c>
      <c r="B91" s="124" t="s">
        <v>2612</v>
      </c>
      <c r="C91" s="133">
        <v>44351.653368055559</v>
      </c>
      <c r="D91" s="133" t="s">
        <v>2180</v>
      </c>
      <c r="E91" s="121">
        <v>237</v>
      </c>
      <c r="F91" s="131" t="str">
        <f>VLOOKUP(E91,VIP!$A$2:$O13703,2,0)</f>
        <v>DRBR237</v>
      </c>
      <c r="G91" s="131" t="str">
        <f>VLOOKUP(E91,'LISTADO ATM'!$A$2:$B$897,2,0)</f>
        <v xml:space="preserve">ATM UNP Plaza Vásquez </v>
      </c>
      <c r="H91" s="131" t="str">
        <f>VLOOKUP(E91,VIP!$A$2:$O18566,7,FALSE)</f>
        <v>Si</v>
      </c>
      <c r="I91" s="131" t="str">
        <f>VLOOKUP(E91,VIP!$A$2:$O10531,8,FALSE)</f>
        <v>Si</v>
      </c>
      <c r="J91" s="131" t="str">
        <f>VLOOKUP(E91,VIP!$A$2:$O10481,8,FALSE)</f>
        <v>Si</v>
      </c>
      <c r="K91" s="131" t="str">
        <f>VLOOKUP(E91,VIP!$A$2:$O14055,6,0)</f>
        <v>SI</v>
      </c>
      <c r="L91" s="122" t="s">
        <v>2219</v>
      </c>
      <c r="M91" s="132" t="s">
        <v>2446</v>
      </c>
      <c r="N91" s="132" t="s">
        <v>2565</v>
      </c>
      <c r="O91" s="131" t="s">
        <v>2455</v>
      </c>
      <c r="P91" s="132"/>
      <c r="Q91" s="140" t="s">
        <v>2219</v>
      </c>
    </row>
    <row r="92" spans="1:17" ht="18" x14ac:dyDescent="0.25">
      <c r="A92" s="131" t="str">
        <f>VLOOKUP(E92,'LISTADO ATM'!$A$2:$C$898,3,0)</f>
        <v>NORTE</v>
      </c>
      <c r="B92" s="124" t="s">
        <v>2613</v>
      </c>
      <c r="C92" s="133">
        <v>44351.645497685182</v>
      </c>
      <c r="D92" s="133" t="s">
        <v>2470</v>
      </c>
      <c r="E92" s="121">
        <v>664</v>
      </c>
      <c r="F92" s="131" t="str">
        <f>VLOOKUP(E92,VIP!$A$2:$O13704,2,0)</f>
        <v>DRBR664</v>
      </c>
      <c r="G92" s="131" t="str">
        <f>VLOOKUP(E92,'LISTADO ATM'!$A$2:$B$897,2,0)</f>
        <v>ATM S/M Asfer (Constanza)</v>
      </c>
      <c r="H92" s="131" t="str">
        <f>VLOOKUP(E92,VIP!$A$2:$O18567,7,FALSE)</f>
        <v>N/A</v>
      </c>
      <c r="I92" s="131" t="str">
        <f>VLOOKUP(E92,VIP!$A$2:$O10532,8,FALSE)</f>
        <v>N/A</v>
      </c>
      <c r="J92" s="131" t="str">
        <f>VLOOKUP(E92,VIP!$A$2:$O10482,8,FALSE)</f>
        <v>N/A</v>
      </c>
      <c r="K92" s="131" t="str">
        <f>VLOOKUP(E92,VIP!$A$2:$O14056,6,0)</f>
        <v>N/A</v>
      </c>
      <c r="L92" s="122" t="s">
        <v>2418</v>
      </c>
      <c r="M92" s="132" t="s">
        <v>2446</v>
      </c>
      <c r="N92" s="132" t="s">
        <v>2453</v>
      </c>
      <c r="O92" s="131" t="s">
        <v>2471</v>
      </c>
      <c r="P92" s="132"/>
      <c r="Q92" s="140" t="s">
        <v>2418</v>
      </c>
    </row>
    <row r="93" spans="1:17" ht="18" x14ac:dyDescent="0.25">
      <c r="A93" s="131" t="str">
        <f>VLOOKUP(E93,'LISTADO ATM'!$A$2:$C$898,3,0)</f>
        <v>SUR</v>
      </c>
      <c r="B93" s="124" t="s">
        <v>2614</v>
      </c>
      <c r="C93" s="133">
        <v>44351.619074074071</v>
      </c>
      <c r="D93" s="133" t="s">
        <v>2449</v>
      </c>
      <c r="E93" s="121">
        <v>616</v>
      </c>
      <c r="F93" s="131" t="str">
        <f>VLOOKUP(E93,VIP!$A$2:$O13706,2,0)</f>
        <v>DRBR187</v>
      </c>
      <c r="G93" s="131" t="str">
        <f>VLOOKUP(E93,'LISTADO ATM'!$A$2:$B$897,2,0)</f>
        <v xml:space="preserve">ATM 5ta. Brigada Barahona </v>
      </c>
      <c r="H93" s="131" t="str">
        <f>VLOOKUP(E93,VIP!$A$2:$O18569,7,FALSE)</f>
        <v>Si</v>
      </c>
      <c r="I93" s="131" t="str">
        <f>VLOOKUP(E93,VIP!$A$2:$O10534,8,FALSE)</f>
        <v>Si</v>
      </c>
      <c r="J93" s="131" t="str">
        <f>VLOOKUP(E93,VIP!$A$2:$O10484,8,FALSE)</f>
        <v>Si</v>
      </c>
      <c r="K93" s="131" t="str">
        <f>VLOOKUP(E93,VIP!$A$2:$O14058,6,0)</f>
        <v>NO</v>
      </c>
      <c r="L93" s="122" t="s">
        <v>2418</v>
      </c>
      <c r="M93" s="152" t="s">
        <v>2554</v>
      </c>
      <c r="N93" s="132" t="s">
        <v>2453</v>
      </c>
      <c r="O93" s="131" t="s">
        <v>2454</v>
      </c>
      <c r="P93" s="132"/>
      <c r="Q93" s="153">
        <v>44352.600995370369</v>
      </c>
    </row>
    <row r="94" spans="1:17" ht="18" x14ac:dyDescent="0.25">
      <c r="A94" s="131" t="str">
        <f>VLOOKUP(E94,'LISTADO ATM'!$A$2:$C$898,3,0)</f>
        <v>DISTRITO NACIONAL</v>
      </c>
      <c r="B94" s="124" t="s">
        <v>2576</v>
      </c>
      <c r="C94" s="133">
        <v>44351.598356481481</v>
      </c>
      <c r="D94" s="133" t="s">
        <v>2180</v>
      </c>
      <c r="E94" s="121">
        <v>566</v>
      </c>
      <c r="F94" s="131" t="str">
        <f>VLOOKUP(E94,VIP!$A$2:$O13669,2,0)</f>
        <v>DRBR508</v>
      </c>
      <c r="G94" s="131" t="str">
        <f>VLOOKUP(E94,'LISTADO ATM'!$A$2:$B$897,2,0)</f>
        <v xml:space="preserve">ATM Hiper Olé Aut. Duarte </v>
      </c>
      <c r="H94" s="131" t="str">
        <f>VLOOKUP(E94,VIP!$A$2:$O18532,7,FALSE)</f>
        <v>Si</v>
      </c>
      <c r="I94" s="131" t="str">
        <f>VLOOKUP(E94,VIP!$A$2:$O10497,8,FALSE)</f>
        <v>Si</v>
      </c>
      <c r="J94" s="131" t="str">
        <f>VLOOKUP(E94,VIP!$A$2:$O10447,8,FALSE)</f>
        <v>Si</v>
      </c>
      <c r="K94" s="131" t="str">
        <f>VLOOKUP(E94,VIP!$A$2:$O14021,6,0)</f>
        <v>NO</v>
      </c>
      <c r="L94" s="122" t="s">
        <v>2553</v>
      </c>
      <c r="M94" s="152" t="s">
        <v>2554</v>
      </c>
      <c r="N94" s="132" t="s">
        <v>2453</v>
      </c>
      <c r="O94" s="131" t="s">
        <v>2455</v>
      </c>
      <c r="P94" s="132"/>
      <c r="Q94" s="153">
        <v>44352.422523148147</v>
      </c>
    </row>
    <row r="95" spans="1:17" ht="18" x14ac:dyDescent="0.25">
      <c r="A95" s="131" t="str">
        <f>VLOOKUP(E95,'LISTADO ATM'!$A$2:$C$898,3,0)</f>
        <v>DISTRITO NACIONAL</v>
      </c>
      <c r="B95" s="124" t="s">
        <v>2577</v>
      </c>
      <c r="C95" s="133">
        <v>44351.574421296296</v>
      </c>
      <c r="D95" s="133" t="s">
        <v>2180</v>
      </c>
      <c r="E95" s="121">
        <v>542</v>
      </c>
      <c r="F95" s="131" t="str">
        <f>VLOOKUP(E95,VIP!$A$2:$O13674,2,0)</f>
        <v>DRBR542</v>
      </c>
      <c r="G95" s="131" t="str">
        <f>VLOOKUP(E95,'LISTADO ATM'!$A$2:$B$897,2,0)</f>
        <v>ATM S/M la Cadena Carretera Mella</v>
      </c>
      <c r="H95" s="131" t="str">
        <f>VLOOKUP(E95,VIP!$A$2:$O18537,7,FALSE)</f>
        <v>NO</v>
      </c>
      <c r="I95" s="131" t="str">
        <f>VLOOKUP(E95,VIP!$A$2:$O10502,8,FALSE)</f>
        <v>SI</v>
      </c>
      <c r="J95" s="131" t="str">
        <f>VLOOKUP(E95,VIP!$A$2:$O10452,8,FALSE)</f>
        <v>SI</v>
      </c>
      <c r="K95" s="131" t="str">
        <f>VLOOKUP(E95,VIP!$A$2:$O14026,6,0)</f>
        <v>NO</v>
      </c>
      <c r="L95" s="122" t="s">
        <v>2219</v>
      </c>
      <c r="M95" s="152" t="s">
        <v>2554</v>
      </c>
      <c r="N95" s="132" t="s">
        <v>2453</v>
      </c>
      <c r="O95" s="131" t="s">
        <v>2455</v>
      </c>
      <c r="P95" s="132"/>
      <c r="Q95" s="153">
        <v>44352.574606481481</v>
      </c>
    </row>
    <row r="96" spans="1:17" ht="18" x14ac:dyDescent="0.25">
      <c r="A96" s="131" t="str">
        <f>VLOOKUP(E96,'LISTADO ATM'!$A$2:$C$898,3,0)</f>
        <v>DISTRITO NACIONAL</v>
      </c>
      <c r="B96" s="124" t="s">
        <v>2578</v>
      </c>
      <c r="C96" s="133">
        <v>44351.513564814813</v>
      </c>
      <c r="D96" s="133" t="s">
        <v>2180</v>
      </c>
      <c r="E96" s="121">
        <v>839</v>
      </c>
      <c r="F96" s="131" t="str">
        <f>VLOOKUP(E96,VIP!$A$2:$O13677,2,0)</f>
        <v>DRBR839</v>
      </c>
      <c r="G96" s="131" t="str">
        <f>VLOOKUP(E96,'LISTADO ATM'!$A$2:$B$897,2,0)</f>
        <v xml:space="preserve">ATM INAPA </v>
      </c>
      <c r="H96" s="131" t="str">
        <f>VLOOKUP(E96,VIP!$A$2:$O18540,7,FALSE)</f>
        <v>Si</v>
      </c>
      <c r="I96" s="131" t="str">
        <f>VLOOKUP(E96,VIP!$A$2:$O10505,8,FALSE)</f>
        <v>Si</v>
      </c>
      <c r="J96" s="131" t="str">
        <f>VLOOKUP(E96,VIP!$A$2:$O10455,8,FALSE)</f>
        <v>Si</v>
      </c>
      <c r="K96" s="131" t="str">
        <f>VLOOKUP(E96,VIP!$A$2:$O14029,6,0)</f>
        <v>NO</v>
      </c>
      <c r="L96" s="122" t="s">
        <v>2245</v>
      </c>
      <c r="M96" s="132" t="s">
        <v>2446</v>
      </c>
      <c r="N96" s="132" t="s">
        <v>2565</v>
      </c>
      <c r="O96" s="131" t="s">
        <v>2455</v>
      </c>
      <c r="P96" s="132"/>
      <c r="Q96" s="140" t="s">
        <v>2245</v>
      </c>
    </row>
    <row r="97" spans="1:17" ht="18" x14ac:dyDescent="0.25">
      <c r="A97" s="131" t="str">
        <f>VLOOKUP(E97,'LISTADO ATM'!$A$2:$C$898,3,0)</f>
        <v>ESTE</v>
      </c>
      <c r="B97" s="124" t="s">
        <v>2579</v>
      </c>
      <c r="C97" s="133">
        <v>44351.512523148151</v>
      </c>
      <c r="D97" s="133" t="s">
        <v>2180</v>
      </c>
      <c r="E97" s="121">
        <v>213</v>
      </c>
      <c r="F97" s="131" t="str">
        <f>VLOOKUP(E97,VIP!$A$2:$O13678,2,0)</f>
        <v>DRBR213</v>
      </c>
      <c r="G97" s="131" t="str">
        <f>VLOOKUP(E97,'LISTADO ATM'!$A$2:$B$897,2,0)</f>
        <v xml:space="preserve">ATM Almacenes Iberia (La Romana) </v>
      </c>
      <c r="H97" s="131" t="str">
        <f>VLOOKUP(E97,VIP!$A$2:$O18541,7,FALSE)</f>
        <v>Si</v>
      </c>
      <c r="I97" s="131" t="str">
        <f>VLOOKUP(E97,VIP!$A$2:$O10506,8,FALSE)</f>
        <v>Si</v>
      </c>
      <c r="J97" s="131" t="str">
        <f>VLOOKUP(E97,VIP!$A$2:$O10456,8,FALSE)</f>
        <v>Si</v>
      </c>
      <c r="K97" s="131" t="str">
        <f>VLOOKUP(E97,VIP!$A$2:$O14030,6,0)</f>
        <v>NO</v>
      </c>
      <c r="L97" s="122" t="s">
        <v>2245</v>
      </c>
      <c r="M97" s="152" t="s">
        <v>2554</v>
      </c>
      <c r="N97" s="132" t="s">
        <v>2565</v>
      </c>
      <c r="O97" s="131" t="s">
        <v>2455</v>
      </c>
      <c r="P97" s="132"/>
      <c r="Q97" s="153">
        <v>44352.490578703706</v>
      </c>
    </row>
    <row r="98" spans="1:17" ht="18" x14ac:dyDescent="0.25">
      <c r="A98" s="131" t="str">
        <f>VLOOKUP(E98,'LISTADO ATM'!$A$2:$C$898,3,0)</f>
        <v>NORTE</v>
      </c>
      <c r="B98" s="124" t="s">
        <v>2580</v>
      </c>
      <c r="C98" s="133">
        <v>44351.508622685185</v>
      </c>
      <c r="D98" s="133" t="s">
        <v>2181</v>
      </c>
      <c r="E98" s="121">
        <v>799</v>
      </c>
      <c r="F98" s="131" t="str">
        <f>VLOOKUP(E98,VIP!$A$2:$O13680,2,0)</f>
        <v>DRBR799</v>
      </c>
      <c r="G98" s="131" t="str">
        <f>VLOOKUP(E98,'LISTADO ATM'!$A$2:$B$897,2,0)</f>
        <v xml:space="preserve">ATM Clínica Corominas (Santiago) </v>
      </c>
      <c r="H98" s="131" t="str">
        <f>VLOOKUP(E98,VIP!$A$2:$O18543,7,FALSE)</f>
        <v>Si</v>
      </c>
      <c r="I98" s="131" t="str">
        <f>VLOOKUP(E98,VIP!$A$2:$O10508,8,FALSE)</f>
        <v>Si</v>
      </c>
      <c r="J98" s="131" t="str">
        <f>VLOOKUP(E98,VIP!$A$2:$O10458,8,FALSE)</f>
        <v>Si</v>
      </c>
      <c r="K98" s="131" t="str">
        <f>VLOOKUP(E98,VIP!$A$2:$O14032,6,0)</f>
        <v>NO</v>
      </c>
      <c r="L98" s="122" t="s">
        <v>2219</v>
      </c>
      <c r="M98" s="152" t="s">
        <v>2554</v>
      </c>
      <c r="N98" s="132" t="s">
        <v>2453</v>
      </c>
      <c r="O98" s="131" t="s">
        <v>2567</v>
      </c>
      <c r="P98" s="132"/>
      <c r="Q98" s="153">
        <v>44352.421134259261</v>
      </c>
    </row>
    <row r="99" spans="1:17" ht="18" x14ac:dyDescent="0.25">
      <c r="A99" s="131" t="str">
        <f>VLOOKUP(E99,'LISTADO ATM'!$A$2:$C$898,3,0)</f>
        <v>DISTRITO NACIONAL</v>
      </c>
      <c r="B99" s="124" t="s">
        <v>2569</v>
      </c>
      <c r="C99" s="133">
        <v>44351.426168981481</v>
      </c>
      <c r="D99" s="133" t="s">
        <v>2180</v>
      </c>
      <c r="E99" s="121">
        <v>443</v>
      </c>
      <c r="F99" s="131" t="str">
        <f>VLOOKUP(E99,VIP!$A$2:$O13670,2,0)</f>
        <v>DRBR443</v>
      </c>
      <c r="G99" s="131" t="str">
        <f>VLOOKUP(E99,'LISTADO ATM'!$A$2:$B$897,2,0)</f>
        <v xml:space="preserve">ATM Edificio San Rafael </v>
      </c>
      <c r="H99" s="131" t="str">
        <f>VLOOKUP(E99,VIP!$A$2:$O18533,7,FALSE)</f>
        <v>Si</v>
      </c>
      <c r="I99" s="131" t="str">
        <f>VLOOKUP(E99,VIP!$A$2:$O10498,8,FALSE)</f>
        <v>Si</v>
      </c>
      <c r="J99" s="131" t="str">
        <f>VLOOKUP(E99,VIP!$A$2:$O10448,8,FALSE)</f>
        <v>Si</v>
      </c>
      <c r="K99" s="131" t="str">
        <f>VLOOKUP(E99,VIP!$A$2:$O14022,6,0)</f>
        <v>NO</v>
      </c>
      <c r="L99" s="122" t="s">
        <v>2466</v>
      </c>
      <c r="M99" s="152" t="s">
        <v>2554</v>
      </c>
      <c r="N99" s="132" t="s">
        <v>2453</v>
      </c>
      <c r="O99" s="131" t="s">
        <v>2455</v>
      </c>
      <c r="P99" s="132"/>
      <c r="Q99" s="153">
        <v>44352.586412037039</v>
      </c>
    </row>
    <row r="100" spans="1:17" ht="18" x14ac:dyDescent="0.25">
      <c r="A100" s="131" t="str">
        <f>VLOOKUP(E100,'LISTADO ATM'!$A$2:$C$898,3,0)</f>
        <v>DISTRITO NACIONAL</v>
      </c>
      <c r="B100" s="124" t="s">
        <v>2570</v>
      </c>
      <c r="C100" s="133">
        <v>44351.418368055558</v>
      </c>
      <c r="D100" s="133" t="s">
        <v>2449</v>
      </c>
      <c r="E100" s="121">
        <v>453</v>
      </c>
      <c r="F100" s="131" t="str">
        <f>VLOOKUP(E100,VIP!$A$2:$O13674,2,0)</f>
        <v>DRBR453</v>
      </c>
      <c r="G100" s="131" t="str">
        <f>VLOOKUP(E100,'LISTADO ATM'!$A$2:$B$897,2,0)</f>
        <v xml:space="preserve">ATM Autobanco Sarasota II </v>
      </c>
      <c r="H100" s="131" t="str">
        <f>VLOOKUP(E100,VIP!$A$2:$O18537,7,FALSE)</f>
        <v>Si</v>
      </c>
      <c r="I100" s="131" t="str">
        <f>VLOOKUP(E100,VIP!$A$2:$O10502,8,FALSE)</f>
        <v>Si</v>
      </c>
      <c r="J100" s="131" t="str">
        <f>VLOOKUP(E100,VIP!$A$2:$O10452,8,FALSE)</f>
        <v>Si</v>
      </c>
      <c r="K100" s="131" t="str">
        <f>VLOOKUP(E100,VIP!$A$2:$O14026,6,0)</f>
        <v>SI</v>
      </c>
      <c r="L100" s="122" t="s">
        <v>2418</v>
      </c>
      <c r="M100" s="152" t="s">
        <v>2554</v>
      </c>
      <c r="N100" s="132" t="s">
        <v>2453</v>
      </c>
      <c r="O100" s="131" t="s">
        <v>2454</v>
      </c>
      <c r="P100" s="132"/>
      <c r="Q100" s="153">
        <v>44352.416273148148</v>
      </c>
    </row>
    <row r="101" spans="1:17" ht="18" x14ac:dyDescent="0.25">
      <c r="A101" s="131" t="str">
        <f>VLOOKUP(E101,'LISTADO ATM'!$A$2:$C$898,3,0)</f>
        <v>SUR</v>
      </c>
      <c r="B101" s="124" t="s">
        <v>2571</v>
      </c>
      <c r="C101" s="133">
        <v>44351.40824074074</v>
      </c>
      <c r="D101" s="133" t="s">
        <v>2180</v>
      </c>
      <c r="E101" s="121">
        <v>50</v>
      </c>
      <c r="F101" s="131" t="str">
        <f>VLOOKUP(E101,VIP!$A$2:$O13675,2,0)</f>
        <v>DRBR050</v>
      </c>
      <c r="G101" s="131" t="str">
        <f>VLOOKUP(E101,'LISTADO ATM'!$A$2:$B$897,2,0)</f>
        <v xml:space="preserve">ATM Oficina Padre Las Casas (Azua) </v>
      </c>
      <c r="H101" s="131" t="str">
        <f>VLOOKUP(E101,VIP!$A$2:$O18538,7,FALSE)</f>
        <v>Si</v>
      </c>
      <c r="I101" s="131" t="str">
        <f>VLOOKUP(E101,VIP!$A$2:$O10503,8,FALSE)</f>
        <v>Si</v>
      </c>
      <c r="J101" s="131" t="str">
        <f>VLOOKUP(E101,VIP!$A$2:$O10453,8,FALSE)</f>
        <v>Si</v>
      </c>
      <c r="K101" s="131" t="str">
        <f>VLOOKUP(E101,VIP!$A$2:$O14027,6,0)</f>
        <v>NO</v>
      </c>
      <c r="L101" s="122" t="s">
        <v>2245</v>
      </c>
      <c r="M101" s="132" t="s">
        <v>2446</v>
      </c>
      <c r="N101" s="132" t="s">
        <v>2453</v>
      </c>
      <c r="O101" s="131" t="s">
        <v>2455</v>
      </c>
      <c r="P101" s="132"/>
      <c r="Q101" s="140" t="s">
        <v>2245</v>
      </c>
    </row>
    <row r="102" spans="1:17" ht="18" x14ac:dyDescent="0.25">
      <c r="A102" s="131" t="str">
        <f>VLOOKUP(E102,'LISTADO ATM'!$A$2:$C$898,3,0)</f>
        <v>DISTRITO NACIONAL</v>
      </c>
      <c r="B102" s="124" t="s">
        <v>2572</v>
      </c>
      <c r="C102" s="133">
        <v>44351.397013888891</v>
      </c>
      <c r="D102" s="133" t="s">
        <v>2180</v>
      </c>
      <c r="E102" s="121">
        <v>617</v>
      </c>
      <c r="F102" s="131" t="str">
        <f>VLOOKUP(E102,VIP!$A$2:$O13677,2,0)</f>
        <v>DRBR617</v>
      </c>
      <c r="G102" s="131" t="str">
        <f>VLOOKUP(E102,'LISTADO ATM'!$A$2:$B$897,2,0)</f>
        <v xml:space="preserve">ATM Guardia Presidencial </v>
      </c>
      <c r="H102" s="131" t="str">
        <f>VLOOKUP(E102,VIP!$A$2:$O18540,7,FALSE)</f>
        <v>Si</v>
      </c>
      <c r="I102" s="131" t="str">
        <f>VLOOKUP(E102,VIP!$A$2:$O10505,8,FALSE)</f>
        <v>Si</v>
      </c>
      <c r="J102" s="131" t="str">
        <f>VLOOKUP(E102,VIP!$A$2:$O10455,8,FALSE)</f>
        <v>Si</v>
      </c>
      <c r="K102" s="131" t="str">
        <f>VLOOKUP(E102,VIP!$A$2:$O14029,6,0)</f>
        <v>NO</v>
      </c>
      <c r="L102" s="122" t="s">
        <v>2245</v>
      </c>
      <c r="M102" s="132" t="s">
        <v>2446</v>
      </c>
      <c r="N102" s="132" t="s">
        <v>2453</v>
      </c>
      <c r="O102" s="131" t="s">
        <v>2455</v>
      </c>
      <c r="P102" s="132"/>
      <c r="Q102" s="140" t="s">
        <v>2245</v>
      </c>
    </row>
    <row r="103" spans="1:17" ht="18" x14ac:dyDescent="0.25">
      <c r="A103" s="131" t="str">
        <f>VLOOKUP(E103,'LISTADO ATM'!$A$2:$C$898,3,0)</f>
        <v>DISTRITO NACIONAL</v>
      </c>
      <c r="B103" s="124" t="s">
        <v>2573</v>
      </c>
      <c r="C103" s="133">
        <v>44351.39607638889</v>
      </c>
      <c r="D103" s="133" t="s">
        <v>2180</v>
      </c>
      <c r="E103" s="121">
        <v>384</v>
      </c>
      <c r="F103" s="131" t="str">
        <f>VLOOKUP(E103,VIP!$A$2:$O13678,2,0)</f>
        <v>DRBR384</v>
      </c>
      <c r="G103" s="131" t="str">
        <f>VLOOKUP(E103,'LISTADO ATM'!$A$2:$B$897,2,0)</f>
        <v>ATM Sotano Torre Banreservas</v>
      </c>
      <c r="H103" s="131" t="str">
        <f>VLOOKUP(E103,VIP!$A$2:$O18541,7,FALSE)</f>
        <v>N/A</v>
      </c>
      <c r="I103" s="131" t="str">
        <f>VLOOKUP(E103,VIP!$A$2:$O10506,8,FALSE)</f>
        <v>N/A</v>
      </c>
      <c r="J103" s="131" t="str">
        <f>VLOOKUP(E103,VIP!$A$2:$O10456,8,FALSE)</f>
        <v>N/A</v>
      </c>
      <c r="K103" s="131" t="str">
        <f>VLOOKUP(E103,VIP!$A$2:$O14030,6,0)</f>
        <v>N/A</v>
      </c>
      <c r="L103" s="122" t="s">
        <v>2245</v>
      </c>
      <c r="M103" s="132" t="s">
        <v>2446</v>
      </c>
      <c r="N103" s="132" t="s">
        <v>2453</v>
      </c>
      <c r="O103" s="131" t="s">
        <v>2455</v>
      </c>
      <c r="P103" s="132"/>
      <c r="Q103" s="140" t="s">
        <v>2245</v>
      </c>
    </row>
    <row r="104" spans="1:17" ht="18" x14ac:dyDescent="0.25">
      <c r="A104" s="131" t="str">
        <f>VLOOKUP(E104,'LISTADO ATM'!$A$2:$C$898,3,0)</f>
        <v>DISTRITO NACIONAL</v>
      </c>
      <c r="B104" s="124" t="s">
        <v>2574</v>
      </c>
      <c r="C104" s="133">
        <v>44351.371886574074</v>
      </c>
      <c r="D104" s="133" t="s">
        <v>2180</v>
      </c>
      <c r="E104" s="121">
        <v>624</v>
      </c>
      <c r="F104" s="131" t="str">
        <f>VLOOKUP(E104,VIP!$A$2:$O13679,2,0)</f>
        <v>DRBR624</v>
      </c>
      <c r="G104" s="131" t="str">
        <f>VLOOKUP(E104,'LISTADO ATM'!$A$2:$B$897,2,0)</f>
        <v xml:space="preserve">ATM Policía Nacional I </v>
      </c>
      <c r="H104" s="131" t="str">
        <f>VLOOKUP(E104,VIP!$A$2:$O18542,7,FALSE)</f>
        <v>Si</v>
      </c>
      <c r="I104" s="131" t="str">
        <f>VLOOKUP(E104,VIP!$A$2:$O10507,8,FALSE)</f>
        <v>Si</v>
      </c>
      <c r="J104" s="131" t="str">
        <f>VLOOKUP(E104,VIP!$A$2:$O10457,8,FALSE)</f>
        <v>Si</v>
      </c>
      <c r="K104" s="131" t="str">
        <f>VLOOKUP(E104,VIP!$A$2:$O14031,6,0)</f>
        <v>NO</v>
      </c>
      <c r="L104" s="122" t="s">
        <v>2466</v>
      </c>
      <c r="M104" s="152" t="s">
        <v>2554</v>
      </c>
      <c r="N104" s="132" t="s">
        <v>2565</v>
      </c>
      <c r="O104" s="131" t="s">
        <v>2455</v>
      </c>
      <c r="P104" s="132"/>
      <c r="Q104" s="153">
        <v>44352.555162037039</v>
      </c>
    </row>
    <row r="105" spans="1:17" ht="18" x14ac:dyDescent="0.25">
      <c r="A105" s="131" t="str">
        <f>VLOOKUP(E105,'LISTADO ATM'!$A$2:$C$898,3,0)</f>
        <v>DISTRITO NACIONAL</v>
      </c>
      <c r="B105" s="124" t="s">
        <v>2575</v>
      </c>
      <c r="C105" s="133">
        <v>44351.347037037034</v>
      </c>
      <c r="D105" s="133" t="s">
        <v>2449</v>
      </c>
      <c r="E105" s="121">
        <v>113</v>
      </c>
      <c r="F105" s="131" t="str">
        <f>VLOOKUP(E105,VIP!$A$2:$O13681,2,0)</f>
        <v>DRBR113</v>
      </c>
      <c r="G105" s="131" t="str">
        <f>VLOOKUP(E105,'LISTADO ATM'!$A$2:$B$897,2,0)</f>
        <v xml:space="preserve">ATM Autoservicio Atalaya del Mar </v>
      </c>
      <c r="H105" s="131" t="str">
        <f>VLOOKUP(E105,VIP!$A$2:$O18544,7,FALSE)</f>
        <v>Si</v>
      </c>
      <c r="I105" s="131" t="str">
        <f>VLOOKUP(E105,VIP!$A$2:$O10509,8,FALSE)</f>
        <v>No</v>
      </c>
      <c r="J105" s="131" t="str">
        <f>VLOOKUP(E105,VIP!$A$2:$O10459,8,FALSE)</f>
        <v>No</v>
      </c>
      <c r="K105" s="131" t="str">
        <f>VLOOKUP(E105,VIP!$A$2:$O14033,6,0)</f>
        <v>NO</v>
      </c>
      <c r="L105" s="122" t="s">
        <v>2548</v>
      </c>
      <c r="M105" s="132" t="s">
        <v>2446</v>
      </c>
      <c r="N105" s="132" t="s">
        <v>2565</v>
      </c>
      <c r="O105" s="131" t="s">
        <v>2454</v>
      </c>
      <c r="P105" s="132"/>
      <c r="Q105" s="140" t="s">
        <v>2548</v>
      </c>
    </row>
    <row r="106" spans="1:17" ht="18" x14ac:dyDescent="0.25">
      <c r="A106" s="131" t="str">
        <f>VLOOKUP(E106,'LISTADO ATM'!$A$2:$C$898,3,0)</f>
        <v>DISTRITO NACIONAL</v>
      </c>
      <c r="B106" s="124" t="s">
        <v>2568</v>
      </c>
      <c r="C106" s="133">
        <v>44351.31391203704</v>
      </c>
      <c r="D106" s="133" t="s">
        <v>2180</v>
      </c>
      <c r="E106" s="121">
        <v>43</v>
      </c>
      <c r="F106" s="131" t="str">
        <f>VLOOKUP(E106,VIP!$A$2:$O13669,2,0)</f>
        <v>DRBR043</v>
      </c>
      <c r="G106" s="131" t="str">
        <f>VLOOKUP(E106,'LISTADO ATM'!$A$2:$B$897,2,0)</f>
        <v xml:space="preserve">ATM Zona Franca San Isidro </v>
      </c>
      <c r="H106" s="131" t="str">
        <f>VLOOKUP(E106,VIP!$A$2:$O18532,7,FALSE)</f>
        <v>Si</v>
      </c>
      <c r="I106" s="131" t="str">
        <f>VLOOKUP(E106,VIP!$A$2:$O10497,8,FALSE)</f>
        <v>No</v>
      </c>
      <c r="J106" s="131" t="str">
        <f>VLOOKUP(E106,VIP!$A$2:$O10447,8,FALSE)</f>
        <v>No</v>
      </c>
      <c r="K106" s="131" t="str">
        <f>VLOOKUP(E106,VIP!$A$2:$O14021,6,0)</f>
        <v>NO</v>
      </c>
      <c r="L106" s="122" t="s">
        <v>2466</v>
      </c>
      <c r="M106" s="132" t="s">
        <v>2446</v>
      </c>
      <c r="N106" s="132" t="s">
        <v>2565</v>
      </c>
      <c r="O106" s="131" t="s">
        <v>2455</v>
      </c>
      <c r="P106" s="132"/>
      <c r="Q106" s="140" t="s">
        <v>2466</v>
      </c>
    </row>
    <row r="107" spans="1:17" ht="18" x14ac:dyDescent="0.25">
      <c r="A107" s="131" t="str">
        <f>VLOOKUP(E107,'LISTADO ATM'!$A$2:$C$898,3,0)</f>
        <v>DISTRITO NACIONAL</v>
      </c>
      <c r="B107" s="126">
        <v>3335908894</v>
      </c>
      <c r="C107" s="133">
        <v>44350.930208333331</v>
      </c>
      <c r="D107" s="133" t="s">
        <v>2180</v>
      </c>
      <c r="E107" s="121">
        <v>184</v>
      </c>
      <c r="F107" s="131" t="str">
        <f>VLOOKUP(E107,VIP!$A$2:$O13670,2,0)</f>
        <v>DRBR184</v>
      </c>
      <c r="G107" s="131" t="str">
        <f>VLOOKUP(E107,'LISTADO ATM'!$A$2:$B$897,2,0)</f>
        <v xml:space="preserve">ATM Hermanas Mirabal </v>
      </c>
      <c r="H107" s="131" t="str">
        <f>VLOOKUP(E107,VIP!$A$2:$O18533,7,FALSE)</f>
        <v>Si</v>
      </c>
      <c r="I107" s="131" t="str">
        <f>VLOOKUP(E107,VIP!$A$2:$O10498,8,FALSE)</f>
        <v>Si</v>
      </c>
      <c r="J107" s="131" t="str">
        <f>VLOOKUP(E107,VIP!$A$2:$O10448,8,FALSE)</f>
        <v>Si</v>
      </c>
      <c r="K107" s="131" t="str">
        <f>VLOOKUP(E107,VIP!$A$2:$O14022,6,0)</f>
        <v>SI</v>
      </c>
      <c r="L107" s="122" t="s">
        <v>2219</v>
      </c>
      <c r="M107" s="132" t="s">
        <v>2446</v>
      </c>
      <c r="N107" s="132" t="s">
        <v>2453</v>
      </c>
      <c r="O107" s="131" t="s">
        <v>2455</v>
      </c>
      <c r="P107" s="132"/>
      <c r="Q107" s="140" t="s">
        <v>2219</v>
      </c>
    </row>
    <row r="108" spans="1:17" ht="18" x14ac:dyDescent="0.25">
      <c r="A108" s="131" t="str">
        <f>VLOOKUP(E108,'LISTADO ATM'!$A$2:$C$898,3,0)</f>
        <v>SUR</v>
      </c>
      <c r="B108" s="126">
        <v>3335908827</v>
      </c>
      <c r="C108" s="133">
        <v>44350.47693287037</v>
      </c>
      <c r="D108" s="133" t="s">
        <v>2180</v>
      </c>
      <c r="E108" s="121">
        <v>84</v>
      </c>
      <c r="F108" s="131" t="str">
        <f>VLOOKUP(E108,VIP!$A$2:$O13672,2,0)</f>
        <v>DRBR084</v>
      </c>
      <c r="G108" s="131" t="str">
        <f>VLOOKUP(E108,'LISTADO ATM'!$A$2:$B$897,2,0)</f>
        <v xml:space="preserve">ATM Oficina Multicentro Sirena San Cristóbal </v>
      </c>
      <c r="H108" s="131" t="str">
        <f>VLOOKUP(E108,VIP!$A$2:$O18535,7,FALSE)</f>
        <v>Si</v>
      </c>
      <c r="I108" s="131" t="str">
        <f>VLOOKUP(E108,VIP!$A$2:$O10500,8,FALSE)</f>
        <v>Si</v>
      </c>
      <c r="J108" s="131" t="str">
        <f>VLOOKUP(E108,VIP!$A$2:$O10450,8,FALSE)</f>
        <v>Si</v>
      </c>
      <c r="K108" s="131" t="str">
        <f>VLOOKUP(E108,VIP!$A$2:$O14024,6,0)</f>
        <v>SI</v>
      </c>
      <c r="L108" s="122" t="s">
        <v>2466</v>
      </c>
      <c r="M108" s="152" t="s">
        <v>2554</v>
      </c>
      <c r="N108" s="132" t="s">
        <v>2453</v>
      </c>
      <c r="O108" s="131" t="s">
        <v>2455</v>
      </c>
      <c r="P108" s="132"/>
      <c r="Q108" s="153">
        <v>44352.588495370372</v>
      </c>
    </row>
    <row r="109" spans="1:17" ht="18" x14ac:dyDescent="0.25">
      <c r="A109" s="131" t="str">
        <f>VLOOKUP(E109,'LISTADO ATM'!$A$2:$C$898,3,0)</f>
        <v>DISTRITO NACIONAL</v>
      </c>
      <c r="B109" s="126">
        <v>3335908822</v>
      </c>
      <c r="C109" s="133">
        <v>44350.443935185183</v>
      </c>
      <c r="D109" s="133" t="s">
        <v>2180</v>
      </c>
      <c r="E109" s="121">
        <v>672</v>
      </c>
      <c r="F109" s="131" t="str">
        <f>VLOOKUP(E109,VIP!$A$2:$O13674,2,0)</f>
        <v>DRBR672</v>
      </c>
      <c r="G109" s="131" t="str">
        <f>VLOOKUP(E109,'LISTADO ATM'!$A$2:$B$897,2,0)</f>
        <v>ATM Destacamento Policía Nacional La Victoria</v>
      </c>
      <c r="H109" s="131" t="str">
        <f>VLOOKUP(E109,VIP!$A$2:$O18537,7,FALSE)</f>
        <v>Si</v>
      </c>
      <c r="I109" s="131" t="str">
        <f>VLOOKUP(E109,VIP!$A$2:$O10502,8,FALSE)</f>
        <v>Si</v>
      </c>
      <c r="J109" s="131" t="str">
        <f>VLOOKUP(E109,VIP!$A$2:$O10452,8,FALSE)</f>
        <v>Si</v>
      </c>
      <c r="K109" s="131" t="str">
        <f>VLOOKUP(E109,VIP!$A$2:$O14026,6,0)</f>
        <v>SI</v>
      </c>
      <c r="L109" s="122" t="s">
        <v>2219</v>
      </c>
      <c r="M109" s="132" t="s">
        <v>2446</v>
      </c>
      <c r="N109" s="132" t="s">
        <v>2453</v>
      </c>
      <c r="O109" s="131" t="s">
        <v>2455</v>
      </c>
      <c r="P109" s="132"/>
      <c r="Q109" s="140" t="s">
        <v>2219</v>
      </c>
    </row>
    <row r="110" spans="1:17" ht="18" x14ac:dyDescent="0.25">
      <c r="A110" s="131" t="str">
        <f>VLOOKUP(E110,'LISTADO ATM'!$A$2:$C$898,3,0)</f>
        <v>SUR</v>
      </c>
      <c r="B110" s="126">
        <v>3335908809</v>
      </c>
      <c r="C110" s="133">
        <v>44350.35800925926</v>
      </c>
      <c r="D110" s="133" t="s">
        <v>2180</v>
      </c>
      <c r="E110" s="121">
        <v>733</v>
      </c>
      <c r="F110" s="131" t="str">
        <f>VLOOKUP(E110,VIP!$A$2:$O13723,2,0)</f>
        <v>DRBR484</v>
      </c>
      <c r="G110" s="131" t="str">
        <f>VLOOKUP(E110,'LISTADO ATM'!$A$2:$B$897,2,0)</f>
        <v xml:space="preserve">ATM Zona Franca Perdenales </v>
      </c>
      <c r="H110" s="131" t="str">
        <f>VLOOKUP(E110,VIP!$A$2:$O18586,7,FALSE)</f>
        <v>Si</v>
      </c>
      <c r="I110" s="131" t="str">
        <f>VLOOKUP(E110,VIP!$A$2:$O10551,8,FALSE)</f>
        <v>Si</v>
      </c>
      <c r="J110" s="131" t="str">
        <f>VLOOKUP(E110,VIP!$A$2:$O10501,8,FALSE)</f>
        <v>Si</v>
      </c>
      <c r="K110" s="131" t="str">
        <f>VLOOKUP(E110,VIP!$A$2:$O14075,6,0)</f>
        <v>NO</v>
      </c>
      <c r="L110" s="122" t="s">
        <v>2219</v>
      </c>
      <c r="M110" s="132" t="s">
        <v>2446</v>
      </c>
      <c r="N110" s="132" t="s">
        <v>2453</v>
      </c>
      <c r="O110" s="131" t="s">
        <v>2455</v>
      </c>
      <c r="P110" s="131"/>
      <c r="Q110" s="132" t="s">
        <v>2219</v>
      </c>
    </row>
    <row r="111" spans="1:17" ht="18" x14ac:dyDescent="0.25">
      <c r="A111" s="131" t="str">
        <f>VLOOKUP(E111,'LISTADO ATM'!$A$2:$C$898,3,0)</f>
        <v>DISTRITO NACIONAL</v>
      </c>
      <c r="B111" s="126">
        <v>3335908779</v>
      </c>
      <c r="C111" s="133">
        <v>44349.924745370372</v>
      </c>
      <c r="D111" s="133" t="s">
        <v>2449</v>
      </c>
      <c r="E111" s="121">
        <v>593</v>
      </c>
      <c r="F111" s="131" t="str">
        <f>VLOOKUP(E111,VIP!$A$2:$O13706,2,0)</f>
        <v>DRBR242</v>
      </c>
      <c r="G111" s="131" t="str">
        <f>VLOOKUP(E111,'LISTADO ATM'!$A$2:$B$897,2,0)</f>
        <v xml:space="preserve">ATM Ministerio Fuerzas Armadas II </v>
      </c>
      <c r="H111" s="131" t="str">
        <f>VLOOKUP(E111,VIP!$A$2:$O18569,7,FALSE)</f>
        <v>Si</v>
      </c>
      <c r="I111" s="131" t="str">
        <f>VLOOKUP(E111,VIP!$A$2:$O10534,8,FALSE)</f>
        <v>Si</v>
      </c>
      <c r="J111" s="131" t="str">
        <f>VLOOKUP(E111,VIP!$A$2:$O10484,8,FALSE)</f>
        <v>Si</v>
      </c>
      <c r="K111" s="131" t="str">
        <f>VLOOKUP(E111,VIP!$A$2:$O14058,6,0)</f>
        <v>NO</v>
      </c>
      <c r="L111" s="122" t="s">
        <v>2418</v>
      </c>
      <c r="M111" s="132" t="s">
        <v>2446</v>
      </c>
      <c r="N111" s="132" t="s">
        <v>2453</v>
      </c>
      <c r="O111" s="131" t="s">
        <v>2454</v>
      </c>
      <c r="P111" s="131"/>
      <c r="Q111" s="140" t="s">
        <v>2418</v>
      </c>
    </row>
    <row r="112" spans="1:17" ht="18" x14ac:dyDescent="0.25">
      <c r="A112" s="131" t="str">
        <f>VLOOKUP(E112,'LISTADO ATM'!$A$2:$C$898,3,0)</f>
        <v>SUR</v>
      </c>
      <c r="B112" s="126">
        <v>3335908770</v>
      </c>
      <c r="C112" s="133">
        <v>44349.842523148145</v>
      </c>
      <c r="D112" s="133" t="s">
        <v>2180</v>
      </c>
      <c r="E112" s="121">
        <v>619</v>
      </c>
      <c r="F112" s="131" t="str">
        <f>VLOOKUP(E112,VIP!$A$2:$O13700,2,0)</f>
        <v>DRBR619</v>
      </c>
      <c r="G112" s="131" t="str">
        <f>VLOOKUP(E112,'LISTADO ATM'!$A$2:$B$897,2,0)</f>
        <v xml:space="preserve">ATM Academia P.N. Hatillo (San Cristóbal) </v>
      </c>
      <c r="H112" s="131" t="str">
        <f>VLOOKUP(E112,VIP!$A$2:$O18563,7,FALSE)</f>
        <v>Si</v>
      </c>
      <c r="I112" s="131" t="str">
        <f>VLOOKUP(E112,VIP!$A$2:$O10528,8,FALSE)</f>
        <v>Si</v>
      </c>
      <c r="J112" s="131" t="str">
        <f>VLOOKUP(E112,VIP!$A$2:$O10478,8,FALSE)</f>
        <v>Si</v>
      </c>
      <c r="K112" s="131" t="str">
        <f>VLOOKUP(E112,VIP!$A$2:$O14052,6,0)</f>
        <v>NO</v>
      </c>
      <c r="L112" s="122" t="s">
        <v>2245</v>
      </c>
      <c r="M112" s="132" t="s">
        <v>2446</v>
      </c>
      <c r="N112" s="132" t="s">
        <v>2453</v>
      </c>
      <c r="O112" s="131" t="s">
        <v>2455</v>
      </c>
      <c r="P112" s="131"/>
      <c r="Q112" s="140" t="s">
        <v>2245</v>
      </c>
    </row>
    <row r="113" spans="1:17" ht="18" x14ac:dyDescent="0.25">
      <c r="A113" s="131" t="str">
        <f>VLOOKUP(E113,'LISTADO ATM'!$A$2:$C$898,3,0)</f>
        <v>SUR</v>
      </c>
      <c r="B113" s="126">
        <v>3335908646</v>
      </c>
      <c r="C113" s="133">
        <v>44349.691944444443</v>
      </c>
      <c r="D113" s="133" t="s">
        <v>2180</v>
      </c>
      <c r="E113" s="121">
        <v>5</v>
      </c>
      <c r="F113" s="131" t="str">
        <f>VLOOKUP(E113,VIP!$A$2:$O13689,2,0)</f>
        <v>DRBR005</v>
      </c>
      <c r="G113" s="131" t="str">
        <f>VLOOKUP(E113,'LISTADO ATM'!$A$2:$B$897,2,0)</f>
        <v>ATM Oficina Autoservicio Villa Ofelia (San Juan)</v>
      </c>
      <c r="H113" s="131" t="str">
        <f>VLOOKUP(E113,VIP!$A$2:$O18552,7,FALSE)</f>
        <v>Si</v>
      </c>
      <c r="I113" s="131" t="str">
        <f>VLOOKUP(E113,VIP!$A$2:$O10517,8,FALSE)</f>
        <v>Si</v>
      </c>
      <c r="J113" s="131" t="str">
        <f>VLOOKUP(E113,VIP!$A$2:$O10467,8,FALSE)</f>
        <v>Si</v>
      </c>
      <c r="K113" s="131" t="str">
        <f>VLOOKUP(E113,VIP!$A$2:$O14041,6,0)</f>
        <v>NO</v>
      </c>
      <c r="L113" s="122" t="s">
        <v>2219</v>
      </c>
      <c r="M113" s="152" t="s">
        <v>2554</v>
      </c>
      <c r="N113" s="132" t="s">
        <v>2565</v>
      </c>
      <c r="O113" s="131" t="s">
        <v>2455</v>
      </c>
      <c r="P113" s="131"/>
      <c r="Q113" s="153">
        <v>44352.573912037034</v>
      </c>
    </row>
    <row r="114" spans="1:17" ht="18" x14ac:dyDescent="0.25">
      <c r="A114" s="131" t="str">
        <f>VLOOKUP(E114,'LISTADO ATM'!$A$2:$C$898,3,0)</f>
        <v>DISTRITO NACIONAL</v>
      </c>
      <c r="B114" s="126">
        <v>3335908639</v>
      </c>
      <c r="C114" s="133">
        <v>44349.690023148149</v>
      </c>
      <c r="D114" s="133" t="s">
        <v>2180</v>
      </c>
      <c r="E114" s="121">
        <v>919</v>
      </c>
      <c r="F114" s="131" t="str">
        <f>VLOOKUP(E114,VIP!$A$2:$O13688,2,0)</f>
        <v>DRBR16F</v>
      </c>
      <c r="G114" s="131" t="str">
        <f>VLOOKUP(E114,'LISTADO ATM'!$A$2:$B$897,2,0)</f>
        <v xml:space="preserve">ATM S/M La Cadena Sarasota </v>
      </c>
      <c r="H114" s="131" t="str">
        <f>VLOOKUP(E114,VIP!$A$2:$O18551,7,FALSE)</f>
        <v>Si</v>
      </c>
      <c r="I114" s="131" t="str">
        <f>VLOOKUP(E114,VIP!$A$2:$O10516,8,FALSE)</f>
        <v>Si</v>
      </c>
      <c r="J114" s="131" t="str">
        <f>VLOOKUP(E114,VIP!$A$2:$O10466,8,FALSE)</f>
        <v>Si</v>
      </c>
      <c r="K114" s="131" t="str">
        <f>VLOOKUP(E114,VIP!$A$2:$O14040,6,0)</f>
        <v>SI</v>
      </c>
      <c r="L114" s="122" t="s">
        <v>2219</v>
      </c>
      <c r="M114" s="152" t="s">
        <v>2554</v>
      </c>
      <c r="N114" s="132" t="s">
        <v>2565</v>
      </c>
      <c r="O114" s="131" t="s">
        <v>2455</v>
      </c>
      <c r="P114" s="131"/>
      <c r="Q114" s="153">
        <v>44352.573217592595</v>
      </c>
    </row>
    <row r="115" spans="1:17" ht="18" x14ac:dyDescent="0.25">
      <c r="A115" s="131" t="str">
        <f>VLOOKUP(E115,'LISTADO ATM'!$A$2:$C$898,3,0)</f>
        <v>DISTRITO NACIONAL</v>
      </c>
      <c r="B115" s="126">
        <v>3335908322</v>
      </c>
      <c r="C115" s="133">
        <v>44349.581388888888</v>
      </c>
      <c r="D115" s="133" t="s">
        <v>2180</v>
      </c>
      <c r="E115" s="121">
        <v>272</v>
      </c>
      <c r="F115" s="131" t="str">
        <f>VLOOKUP(E115,VIP!$A$2:$O13682,2,0)</f>
        <v>DRBR272</v>
      </c>
      <c r="G115" s="131" t="str">
        <f>VLOOKUP(E115,'LISTADO ATM'!$A$2:$B$897,2,0)</f>
        <v xml:space="preserve">ATM Cámara de Diputados </v>
      </c>
      <c r="H115" s="131" t="str">
        <f>VLOOKUP(E115,VIP!$A$2:$O18545,7,FALSE)</f>
        <v>Si</v>
      </c>
      <c r="I115" s="131" t="str">
        <f>VLOOKUP(E115,VIP!$A$2:$O10510,8,FALSE)</f>
        <v>Si</v>
      </c>
      <c r="J115" s="131" t="str">
        <f>VLOOKUP(E115,VIP!$A$2:$O10460,8,FALSE)</f>
        <v>Si</v>
      </c>
      <c r="K115" s="131" t="str">
        <f>VLOOKUP(E115,VIP!$A$2:$O14034,6,0)</f>
        <v>NO</v>
      </c>
      <c r="L115" s="122" t="s">
        <v>2466</v>
      </c>
      <c r="M115" s="132" t="s">
        <v>2446</v>
      </c>
      <c r="N115" s="132" t="s">
        <v>2565</v>
      </c>
      <c r="O115" s="131" t="s">
        <v>2455</v>
      </c>
      <c r="P115" s="131"/>
      <c r="Q115" s="140" t="s">
        <v>2466</v>
      </c>
    </row>
    <row r="116" spans="1:17" ht="18" x14ac:dyDescent="0.25">
      <c r="A116" s="131" t="str">
        <f>VLOOKUP(E116,'LISTADO ATM'!$A$2:$C$898,3,0)</f>
        <v>DISTRITO NACIONAL</v>
      </c>
      <c r="B116" s="126">
        <v>3335908293</v>
      </c>
      <c r="C116" s="133">
        <v>44349.569814814815</v>
      </c>
      <c r="D116" s="133" t="s">
        <v>2180</v>
      </c>
      <c r="E116" s="121">
        <v>10</v>
      </c>
      <c r="F116" s="131" t="str">
        <f>VLOOKUP(E116,VIP!$A$2:$O13680,2,0)</f>
        <v>DRBR010</v>
      </c>
      <c r="G116" s="131" t="str">
        <f>VLOOKUP(E116,'LISTADO ATM'!$A$2:$B$897,2,0)</f>
        <v xml:space="preserve">ATM Ministerio Salud Pública </v>
      </c>
      <c r="H116" s="131" t="str">
        <f>VLOOKUP(E116,VIP!$A$2:$O18543,7,FALSE)</f>
        <v>Si</v>
      </c>
      <c r="I116" s="131" t="str">
        <f>VLOOKUP(E116,VIP!$A$2:$O10508,8,FALSE)</f>
        <v>Si</v>
      </c>
      <c r="J116" s="131" t="str">
        <f>VLOOKUP(E116,VIP!$A$2:$O10458,8,FALSE)</f>
        <v>Si</v>
      </c>
      <c r="K116" s="131" t="str">
        <f>VLOOKUP(E116,VIP!$A$2:$O14032,6,0)</f>
        <v>NO</v>
      </c>
      <c r="L116" s="122" t="s">
        <v>2219</v>
      </c>
      <c r="M116" s="132" t="s">
        <v>2446</v>
      </c>
      <c r="N116" s="132" t="s">
        <v>2565</v>
      </c>
      <c r="O116" s="131" t="s">
        <v>2455</v>
      </c>
      <c r="P116" s="131"/>
      <c r="Q116" s="140" t="s">
        <v>2219</v>
      </c>
    </row>
    <row r="117" spans="1:17" ht="18" x14ac:dyDescent="0.25">
      <c r="A117" s="131" t="str">
        <f>VLOOKUP(E117,'LISTADO ATM'!$A$2:$C$898,3,0)</f>
        <v>DISTRITO NACIONAL</v>
      </c>
      <c r="B117" s="126">
        <v>3335908198</v>
      </c>
      <c r="C117" s="133">
        <v>44349.523472222223</v>
      </c>
      <c r="D117" s="133" t="s">
        <v>2449</v>
      </c>
      <c r="E117" s="121">
        <v>696</v>
      </c>
      <c r="F117" s="131" t="str">
        <f>VLOOKUP(E117,VIP!$A$2:$O13678,2,0)</f>
        <v>DRBR696</v>
      </c>
      <c r="G117" s="131" t="str">
        <f>VLOOKUP(E117,'LISTADO ATM'!$A$2:$B$897,2,0)</f>
        <v>ATM Olé Jacobo Majluta</v>
      </c>
      <c r="H117" s="131" t="str">
        <f>VLOOKUP(E117,VIP!$A$2:$O18541,7,FALSE)</f>
        <v>Si</v>
      </c>
      <c r="I117" s="131" t="str">
        <f>VLOOKUP(E117,VIP!$A$2:$O10506,8,FALSE)</f>
        <v>Si</v>
      </c>
      <c r="J117" s="131" t="str">
        <f>VLOOKUP(E117,VIP!$A$2:$O10456,8,FALSE)</f>
        <v>Si</v>
      </c>
      <c r="K117" s="131" t="str">
        <f>VLOOKUP(E117,VIP!$A$2:$O14030,6,0)</f>
        <v>NO</v>
      </c>
      <c r="L117" s="122" t="s">
        <v>2442</v>
      </c>
      <c r="M117" s="152" t="s">
        <v>2554</v>
      </c>
      <c r="N117" s="132" t="s">
        <v>2453</v>
      </c>
      <c r="O117" s="131" t="s">
        <v>2454</v>
      </c>
      <c r="P117" s="131"/>
      <c r="Q117" s="153">
        <v>44352.579467592594</v>
      </c>
    </row>
    <row r="118" spans="1:17" ht="18" x14ac:dyDescent="0.25">
      <c r="A118" s="131" t="str">
        <f>VLOOKUP(E118,'LISTADO ATM'!$A$2:$C$898,3,0)</f>
        <v>DISTRITO NACIONAL</v>
      </c>
      <c r="B118" s="126">
        <v>3335906874</v>
      </c>
      <c r="C118" s="133">
        <v>44348.628923611112</v>
      </c>
      <c r="D118" s="133" t="s">
        <v>2470</v>
      </c>
      <c r="E118" s="121">
        <v>378</v>
      </c>
      <c r="F118" s="131" t="str">
        <f>VLOOKUP(E118,VIP!$A$2:$O13671,2,0)</f>
        <v>DRBR378</v>
      </c>
      <c r="G118" s="131" t="str">
        <f>VLOOKUP(E118,'LISTADO ATM'!$A$2:$B$897,2,0)</f>
        <v>ATM UNP Villa Flores</v>
      </c>
      <c r="H118" s="131" t="str">
        <f>VLOOKUP(E118,VIP!$A$2:$O18534,7,FALSE)</f>
        <v>N/A</v>
      </c>
      <c r="I118" s="131" t="str">
        <f>VLOOKUP(E118,VIP!$A$2:$O10499,8,FALSE)</f>
        <v>N/A</v>
      </c>
      <c r="J118" s="131" t="str">
        <f>VLOOKUP(E118,VIP!$A$2:$O10449,8,FALSE)</f>
        <v>N/A</v>
      </c>
      <c r="K118" s="131" t="str">
        <f>VLOOKUP(E118,VIP!$A$2:$O14023,6,0)</f>
        <v>N/A</v>
      </c>
      <c r="L118" s="122" t="s">
        <v>2548</v>
      </c>
      <c r="M118" s="152" t="s">
        <v>2554</v>
      </c>
      <c r="N118" s="132" t="s">
        <v>2453</v>
      </c>
      <c r="O118" s="131" t="s">
        <v>2471</v>
      </c>
      <c r="P118" s="131"/>
      <c r="Q118" s="153">
        <v>44352.582245370373</v>
      </c>
    </row>
    <row r="119" spans="1:17" s="93" customFormat="1" ht="18" x14ac:dyDescent="0.25">
      <c r="A119" s="131" t="str">
        <f>VLOOKUP(E119,'LISTADO ATM'!$A$2:$C$898,3,0)</f>
        <v>DISTRITO NACIONAL</v>
      </c>
      <c r="B119" s="126" t="s">
        <v>2684</v>
      </c>
      <c r="C119" s="133">
        <v>44352.780462962961</v>
      </c>
      <c r="D119" s="133" t="s">
        <v>2180</v>
      </c>
      <c r="E119" s="121">
        <v>678</v>
      </c>
      <c r="F119" s="131" t="str">
        <f>VLOOKUP(E119,VIP!$A$2:$O13672,2,0)</f>
        <v>DRBR678</v>
      </c>
      <c r="G119" s="131" t="str">
        <f>VLOOKUP(E119,'LISTADO ATM'!$A$2:$B$897,2,0)</f>
        <v>ATM Eco Petroleo San Isidro</v>
      </c>
      <c r="H119" s="131" t="str">
        <f>VLOOKUP(E119,VIP!$A$2:$O18535,7,FALSE)</f>
        <v>Si</v>
      </c>
      <c r="I119" s="131" t="str">
        <f>VLOOKUP(E119,VIP!$A$2:$O10500,8,FALSE)</f>
        <v>Si</v>
      </c>
      <c r="J119" s="131" t="str">
        <f>VLOOKUP(E119,VIP!$A$2:$O10450,8,FALSE)</f>
        <v>Si</v>
      </c>
      <c r="K119" s="131" t="str">
        <f>VLOOKUP(E119,VIP!$A$2:$O14024,6,0)</f>
        <v>NO</v>
      </c>
      <c r="L119" s="122" t="s">
        <v>2245</v>
      </c>
      <c r="M119" s="132" t="s">
        <v>2446</v>
      </c>
      <c r="N119" s="132" t="s">
        <v>2453</v>
      </c>
      <c r="O119" s="131" t="s">
        <v>2455</v>
      </c>
      <c r="P119" s="131"/>
      <c r="Q119" s="140"/>
    </row>
    <row r="120" spans="1:17" s="93" customFormat="1" ht="18" x14ac:dyDescent="0.25">
      <c r="A120" s="131" t="str">
        <f>VLOOKUP(E120,'LISTADO ATM'!$A$2:$C$898,3,0)</f>
        <v>DISTRITO NACIONAL</v>
      </c>
      <c r="B120" s="126" t="s">
        <v>2685</v>
      </c>
      <c r="C120" s="133">
        <v>44352.760983796295</v>
      </c>
      <c r="D120" s="133" t="s">
        <v>2470</v>
      </c>
      <c r="E120" s="121">
        <v>686</v>
      </c>
      <c r="F120" s="131" t="str">
        <f>VLOOKUP(E120,VIP!$A$2:$O13673,2,0)</f>
        <v>DRBR686</v>
      </c>
      <c r="G120" s="131" t="str">
        <f>VLOOKUP(E120,'LISTADO ATM'!$A$2:$B$897,2,0)</f>
        <v>ATM Autoservicio Oficina Máximo Gómez</v>
      </c>
      <c r="H120" s="131" t="str">
        <f>VLOOKUP(E120,VIP!$A$2:$O18536,7,FALSE)</f>
        <v>Si</v>
      </c>
      <c r="I120" s="131" t="str">
        <f>VLOOKUP(E120,VIP!$A$2:$O10501,8,FALSE)</f>
        <v>Si</v>
      </c>
      <c r="J120" s="131" t="str">
        <f>VLOOKUP(E120,VIP!$A$2:$O10451,8,FALSE)</f>
        <v>Si</v>
      </c>
      <c r="K120" s="131" t="str">
        <f>VLOOKUP(E120,VIP!$A$2:$O14025,6,0)</f>
        <v>NO</v>
      </c>
      <c r="L120" s="122" t="s">
        <v>2682</v>
      </c>
      <c r="M120" s="132" t="s">
        <v>2446</v>
      </c>
      <c r="N120" s="132" t="s">
        <v>2453</v>
      </c>
      <c r="O120" s="131" t="s">
        <v>2471</v>
      </c>
      <c r="P120" s="131"/>
      <c r="Q120" s="140"/>
    </row>
    <row r="121" spans="1:17" s="93" customFormat="1" ht="18" x14ac:dyDescent="0.25">
      <c r="A121" s="131" t="str">
        <f>VLOOKUP(E121,'LISTADO ATM'!$A$2:$C$898,3,0)</f>
        <v>NORTE</v>
      </c>
      <c r="B121" s="126" t="s">
        <v>2686</v>
      </c>
      <c r="C121" s="133">
        <v>44352.757986111108</v>
      </c>
      <c r="D121" s="133" t="s">
        <v>2181</v>
      </c>
      <c r="E121" s="121">
        <v>40</v>
      </c>
      <c r="F121" s="131" t="str">
        <f>VLOOKUP(E121,VIP!$A$2:$O13674,2,0)</f>
        <v>DRBR040</v>
      </c>
      <c r="G121" s="131" t="str">
        <f>VLOOKUP(E121,'LISTADO ATM'!$A$2:$B$897,2,0)</f>
        <v xml:space="preserve">ATM Oficina El Puñal </v>
      </c>
      <c r="H121" s="131" t="str">
        <f>VLOOKUP(E121,VIP!$A$2:$O18537,7,FALSE)</f>
        <v>Si</v>
      </c>
      <c r="I121" s="131" t="str">
        <f>VLOOKUP(E121,VIP!$A$2:$O10502,8,FALSE)</f>
        <v>Si</v>
      </c>
      <c r="J121" s="131" t="str">
        <f>VLOOKUP(E121,VIP!$A$2:$O10452,8,FALSE)</f>
        <v>Si</v>
      </c>
      <c r="K121" s="131" t="str">
        <f>VLOOKUP(E121,VIP!$A$2:$O14026,6,0)</f>
        <v>NO</v>
      </c>
      <c r="L121" s="122" t="s">
        <v>2219</v>
      </c>
      <c r="M121" s="132" t="s">
        <v>2446</v>
      </c>
      <c r="N121" s="132" t="s">
        <v>2453</v>
      </c>
      <c r="O121" s="131" t="s">
        <v>2550</v>
      </c>
      <c r="P121" s="131"/>
      <c r="Q121" s="140"/>
    </row>
    <row r="122" spans="1:17" s="93" customFormat="1" ht="18" x14ac:dyDescent="0.25">
      <c r="A122" s="131" t="str">
        <f>VLOOKUP(E122,'LISTADO ATM'!$A$2:$C$898,3,0)</f>
        <v>NORTE</v>
      </c>
      <c r="B122" s="126" t="s">
        <v>2687</v>
      </c>
      <c r="C122" s="133">
        <v>44352.746747685182</v>
      </c>
      <c r="D122" s="133" t="s">
        <v>2181</v>
      </c>
      <c r="E122" s="121">
        <v>372</v>
      </c>
      <c r="F122" s="131" t="str">
        <f>VLOOKUP(E122,VIP!$A$2:$O13675,2,0)</f>
        <v>DRBR372</v>
      </c>
      <c r="G122" s="131" t="str">
        <f>VLOOKUP(E122,'LISTADO ATM'!$A$2:$B$897,2,0)</f>
        <v>ATM Oficina Sánchez II</v>
      </c>
      <c r="H122" s="131" t="str">
        <f>VLOOKUP(E122,VIP!$A$2:$O18538,7,FALSE)</f>
        <v>N/A</v>
      </c>
      <c r="I122" s="131" t="str">
        <f>VLOOKUP(E122,VIP!$A$2:$O10503,8,FALSE)</f>
        <v>N/A</v>
      </c>
      <c r="J122" s="131" t="str">
        <f>VLOOKUP(E122,VIP!$A$2:$O10453,8,FALSE)</f>
        <v>N/A</v>
      </c>
      <c r="K122" s="131" t="str">
        <f>VLOOKUP(E122,VIP!$A$2:$O14027,6,0)</f>
        <v>N/A</v>
      </c>
      <c r="L122" s="122" t="s">
        <v>2683</v>
      </c>
      <c r="M122" s="132" t="s">
        <v>2446</v>
      </c>
      <c r="N122" s="132" t="s">
        <v>2453</v>
      </c>
      <c r="O122" s="131" t="s">
        <v>2567</v>
      </c>
      <c r="P122" s="131"/>
      <c r="Q122" s="140"/>
    </row>
    <row r="123" spans="1:17" s="93" customFormat="1" ht="18" x14ac:dyDescent="0.25">
      <c r="A123" s="131" t="str">
        <f>VLOOKUP(E123,'LISTADO ATM'!$A$2:$C$898,3,0)</f>
        <v>NORTE</v>
      </c>
      <c r="B123" s="126" t="s">
        <v>2688</v>
      </c>
      <c r="C123" s="133">
        <v>44352.743645833332</v>
      </c>
      <c r="D123" s="133" t="s">
        <v>2181</v>
      </c>
      <c r="E123" s="121">
        <v>633</v>
      </c>
      <c r="F123" s="131" t="str">
        <f>VLOOKUP(E123,VIP!$A$2:$O13676,2,0)</f>
        <v>DRBR260</v>
      </c>
      <c r="G123" s="131" t="str">
        <f>VLOOKUP(E123,'LISTADO ATM'!$A$2:$B$897,2,0)</f>
        <v xml:space="preserve">ATM Autobanco Las Colinas </v>
      </c>
      <c r="H123" s="131" t="str">
        <f>VLOOKUP(E123,VIP!$A$2:$O18539,7,FALSE)</f>
        <v>Si</v>
      </c>
      <c r="I123" s="131" t="str">
        <f>VLOOKUP(E123,VIP!$A$2:$O10504,8,FALSE)</f>
        <v>Si</v>
      </c>
      <c r="J123" s="131" t="str">
        <f>VLOOKUP(E123,VIP!$A$2:$O10454,8,FALSE)</f>
        <v>Si</v>
      </c>
      <c r="K123" s="131" t="str">
        <f>VLOOKUP(E123,VIP!$A$2:$O14028,6,0)</f>
        <v>SI</v>
      </c>
      <c r="L123" s="122" t="s">
        <v>2683</v>
      </c>
      <c r="M123" s="132" t="s">
        <v>2446</v>
      </c>
      <c r="N123" s="132" t="s">
        <v>2453</v>
      </c>
      <c r="O123" s="131" t="s">
        <v>2567</v>
      </c>
      <c r="P123" s="131"/>
      <c r="Q123" s="140"/>
    </row>
    <row r="124" spans="1:17" s="93" customFormat="1" ht="18" x14ac:dyDescent="0.25">
      <c r="A124" s="131" t="str">
        <f>VLOOKUP(E124,'LISTADO ATM'!$A$2:$C$898,3,0)</f>
        <v>DISTRITO NACIONAL</v>
      </c>
      <c r="B124" s="126" t="s">
        <v>2689</v>
      </c>
      <c r="C124" s="133">
        <v>44352.740613425929</v>
      </c>
      <c r="D124" s="133" t="s">
        <v>2449</v>
      </c>
      <c r="E124" s="121">
        <v>517</v>
      </c>
      <c r="F124" s="131" t="str">
        <f>VLOOKUP(E124,VIP!$A$2:$O13677,2,0)</f>
        <v>DRBR517</v>
      </c>
      <c r="G124" s="131" t="str">
        <f>VLOOKUP(E124,'LISTADO ATM'!$A$2:$B$897,2,0)</f>
        <v xml:space="preserve">ATM Autobanco Oficina Sans Soucí </v>
      </c>
      <c r="H124" s="131" t="str">
        <f>VLOOKUP(E124,VIP!$A$2:$O18540,7,FALSE)</f>
        <v>Si</v>
      </c>
      <c r="I124" s="131" t="str">
        <f>VLOOKUP(E124,VIP!$A$2:$O10505,8,FALSE)</f>
        <v>Si</v>
      </c>
      <c r="J124" s="131" t="str">
        <f>VLOOKUP(E124,VIP!$A$2:$O10455,8,FALSE)</f>
        <v>Si</v>
      </c>
      <c r="K124" s="131" t="str">
        <f>VLOOKUP(E124,VIP!$A$2:$O14029,6,0)</f>
        <v>SI</v>
      </c>
      <c r="L124" s="122" t="s">
        <v>2442</v>
      </c>
      <c r="M124" s="132" t="s">
        <v>2446</v>
      </c>
      <c r="N124" s="132" t="s">
        <v>2453</v>
      </c>
      <c r="O124" s="131" t="s">
        <v>2454</v>
      </c>
      <c r="P124" s="131"/>
      <c r="Q124" s="140"/>
    </row>
    <row r="125" spans="1:17" s="93" customFormat="1" ht="18" x14ac:dyDescent="0.25">
      <c r="A125" s="131" t="str">
        <f>VLOOKUP(E125,'LISTADO ATM'!$A$2:$C$898,3,0)</f>
        <v>DISTRITO NACIONAL</v>
      </c>
      <c r="B125" s="126" t="s">
        <v>2690</v>
      </c>
      <c r="C125" s="133">
        <v>44352.736458333333</v>
      </c>
      <c r="D125" s="133" t="s">
        <v>2470</v>
      </c>
      <c r="E125" s="121">
        <v>957</v>
      </c>
      <c r="F125" s="131" t="str">
        <f>VLOOKUP(E125,VIP!$A$2:$O13678,2,0)</f>
        <v>DRBR23F</v>
      </c>
      <c r="G125" s="131" t="str">
        <f>VLOOKUP(E125,'LISTADO ATM'!$A$2:$B$897,2,0)</f>
        <v xml:space="preserve">ATM Oficina Venezuela </v>
      </c>
      <c r="H125" s="131" t="str">
        <f>VLOOKUP(E125,VIP!$A$2:$O18541,7,FALSE)</f>
        <v>Si</v>
      </c>
      <c r="I125" s="131" t="str">
        <f>VLOOKUP(E125,VIP!$A$2:$O10506,8,FALSE)</f>
        <v>Si</v>
      </c>
      <c r="J125" s="131" t="str">
        <f>VLOOKUP(E125,VIP!$A$2:$O10456,8,FALSE)</f>
        <v>Si</v>
      </c>
      <c r="K125" s="131" t="str">
        <f>VLOOKUP(E125,VIP!$A$2:$O14030,6,0)</f>
        <v>SI</v>
      </c>
      <c r="L125" s="122" t="s">
        <v>2442</v>
      </c>
      <c r="M125" s="132" t="s">
        <v>2446</v>
      </c>
      <c r="N125" s="132" t="s">
        <v>2453</v>
      </c>
      <c r="O125" s="131" t="s">
        <v>2471</v>
      </c>
      <c r="P125" s="131"/>
      <c r="Q125" s="140"/>
    </row>
    <row r="126" spans="1:17" s="93" customFormat="1" ht="18" x14ac:dyDescent="0.25">
      <c r="A126" s="131" t="str">
        <f>VLOOKUP(E126,'LISTADO ATM'!$A$2:$C$898,3,0)</f>
        <v>NORTE</v>
      </c>
      <c r="B126" s="126" t="s">
        <v>2691</v>
      </c>
      <c r="C126" s="133">
        <v>44352.701041666667</v>
      </c>
      <c r="D126" s="133" t="s">
        <v>2470</v>
      </c>
      <c r="E126" s="121">
        <v>990</v>
      </c>
      <c r="F126" s="131" t="str">
        <f>VLOOKUP(E126,VIP!$A$2:$O13679,2,0)</f>
        <v>DRBR742</v>
      </c>
      <c r="G126" s="131" t="str">
        <f>VLOOKUP(E126,'LISTADO ATM'!$A$2:$B$897,2,0)</f>
        <v xml:space="preserve">ATM Autoservicio Bonao II </v>
      </c>
      <c r="H126" s="131" t="str">
        <f>VLOOKUP(E126,VIP!$A$2:$O18542,7,FALSE)</f>
        <v>Si</v>
      </c>
      <c r="I126" s="131" t="str">
        <f>VLOOKUP(E126,VIP!$A$2:$O10507,8,FALSE)</f>
        <v>Si</v>
      </c>
      <c r="J126" s="131" t="str">
        <f>VLOOKUP(E126,VIP!$A$2:$O10457,8,FALSE)</f>
        <v>Si</v>
      </c>
      <c r="K126" s="131" t="str">
        <f>VLOOKUP(E126,VIP!$A$2:$O14031,6,0)</f>
        <v>NO</v>
      </c>
      <c r="L126" s="122" t="s">
        <v>2549</v>
      </c>
      <c r="M126" s="132" t="s">
        <v>2446</v>
      </c>
      <c r="N126" s="132" t="s">
        <v>2453</v>
      </c>
      <c r="O126" s="131" t="s">
        <v>2471</v>
      </c>
      <c r="P126" s="131"/>
      <c r="Q126" s="140"/>
    </row>
    <row r="127" spans="1:17" s="93" customFormat="1" ht="18" x14ac:dyDescent="0.25">
      <c r="A127" s="131" t="str">
        <f>VLOOKUP(E127,'LISTADO ATM'!$A$2:$C$898,3,0)</f>
        <v>DISTRITO NACIONAL</v>
      </c>
      <c r="B127" s="126" t="s">
        <v>2692</v>
      </c>
      <c r="C127" s="133">
        <v>44352.692337962966</v>
      </c>
      <c r="D127" s="133" t="s">
        <v>2449</v>
      </c>
      <c r="E127" s="121">
        <v>577</v>
      </c>
      <c r="F127" s="131" t="str">
        <f>VLOOKUP(E127,VIP!$A$2:$O13680,2,0)</f>
        <v>DRBR173</v>
      </c>
      <c r="G127" s="131" t="str">
        <f>VLOOKUP(E127,'LISTADO ATM'!$A$2:$B$897,2,0)</f>
        <v xml:space="preserve">ATM Olé Ave. Duarte </v>
      </c>
      <c r="H127" s="131" t="str">
        <f>VLOOKUP(E127,VIP!$A$2:$O18543,7,FALSE)</f>
        <v>Si</v>
      </c>
      <c r="I127" s="131" t="str">
        <f>VLOOKUP(E127,VIP!$A$2:$O10508,8,FALSE)</f>
        <v>Si</v>
      </c>
      <c r="J127" s="131" t="str">
        <f>VLOOKUP(E127,VIP!$A$2:$O10458,8,FALSE)</f>
        <v>Si</v>
      </c>
      <c r="K127" s="131" t="str">
        <f>VLOOKUP(E127,VIP!$A$2:$O14032,6,0)</f>
        <v>SI</v>
      </c>
      <c r="L127" s="122" t="s">
        <v>2442</v>
      </c>
      <c r="M127" s="132" t="s">
        <v>2446</v>
      </c>
      <c r="N127" s="132" t="s">
        <v>2453</v>
      </c>
      <c r="O127" s="131" t="s">
        <v>2454</v>
      </c>
      <c r="P127" s="131"/>
      <c r="Q127" s="140"/>
    </row>
    <row r="128" spans="1:17" s="93" customFormat="1" ht="18" x14ac:dyDescent="0.25">
      <c r="A128" s="131" t="str">
        <f>VLOOKUP(E128,'LISTADO ATM'!$A$2:$C$898,3,0)</f>
        <v>DISTRITO NACIONAL</v>
      </c>
      <c r="B128" s="126" t="s">
        <v>2693</v>
      </c>
      <c r="C128" s="133">
        <v>44352.662627314814</v>
      </c>
      <c r="D128" s="133" t="s">
        <v>2470</v>
      </c>
      <c r="E128" s="121">
        <v>911</v>
      </c>
      <c r="F128" s="131" t="str">
        <f>VLOOKUP(E128,VIP!$A$2:$O13681,2,0)</f>
        <v>DRBR911</v>
      </c>
      <c r="G128" s="131" t="str">
        <f>VLOOKUP(E128,'LISTADO ATM'!$A$2:$B$897,2,0)</f>
        <v xml:space="preserve">ATM Oficina Venezuela II </v>
      </c>
      <c r="H128" s="131" t="str">
        <f>VLOOKUP(E128,VIP!$A$2:$O18544,7,FALSE)</f>
        <v>Si</v>
      </c>
      <c r="I128" s="131" t="str">
        <f>VLOOKUP(E128,VIP!$A$2:$O10509,8,FALSE)</f>
        <v>Si</v>
      </c>
      <c r="J128" s="131" t="str">
        <f>VLOOKUP(E128,VIP!$A$2:$O10459,8,FALSE)</f>
        <v>Si</v>
      </c>
      <c r="K128" s="131" t="str">
        <f>VLOOKUP(E128,VIP!$A$2:$O14033,6,0)</f>
        <v>SI</v>
      </c>
      <c r="L128" s="122" t="s">
        <v>2442</v>
      </c>
      <c r="M128" s="132" t="s">
        <v>2446</v>
      </c>
      <c r="N128" s="132" t="s">
        <v>2453</v>
      </c>
      <c r="O128" s="131" t="s">
        <v>2471</v>
      </c>
      <c r="P128" s="131"/>
      <c r="Q128" s="140"/>
    </row>
    <row r="129" spans="1:17" s="93" customFormat="1" ht="18" x14ac:dyDescent="0.25">
      <c r="A129" s="131" t="str">
        <f>VLOOKUP(E129,'LISTADO ATM'!$A$2:$C$898,3,0)</f>
        <v>NORTE</v>
      </c>
      <c r="B129" s="126" t="s">
        <v>2694</v>
      </c>
      <c r="C129" s="133">
        <v>44352.661747685182</v>
      </c>
      <c r="D129" s="133" t="s">
        <v>2470</v>
      </c>
      <c r="E129" s="121">
        <v>882</v>
      </c>
      <c r="F129" s="131" t="str">
        <f>VLOOKUP(E129,VIP!$A$2:$O13682,2,0)</f>
        <v>DRBR882</v>
      </c>
      <c r="G129" s="131" t="str">
        <f>VLOOKUP(E129,'LISTADO ATM'!$A$2:$B$897,2,0)</f>
        <v xml:space="preserve">ATM Oficina Moca II </v>
      </c>
      <c r="H129" s="131" t="str">
        <f>VLOOKUP(E129,VIP!$A$2:$O18545,7,FALSE)</f>
        <v>Si</v>
      </c>
      <c r="I129" s="131" t="str">
        <f>VLOOKUP(E129,VIP!$A$2:$O10510,8,FALSE)</f>
        <v>Si</v>
      </c>
      <c r="J129" s="131" t="str">
        <f>VLOOKUP(E129,VIP!$A$2:$O10460,8,FALSE)</f>
        <v>Si</v>
      </c>
      <c r="K129" s="131" t="str">
        <f>VLOOKUP(E129,VIP!$A$2:$O14034,6,0)</f>
        <v>SI</v>
      </c>
      <c r="L129" s="122" t="s">
        <v>2442</v>
      </c>
      <c r="M129" s="132" t="s">
        <v>2446</v>
      </c>
      <c r="N129" s="132" t="s">
        <v>2453</v>
      </c>
      <c r="O129" s="131" t="s">
        <v>2471</v>
      </c>
      <c r="P129" s="131"/>
      <c r="Q129" s="140"/>
    </row>
    <row r="130" spans="1:17" s="93" customFormat="1" ht="18" x14ac:dyDescent="0.25">
      <c r="A130" s="131" t="str">
        <f>VLOOKUP(E130,'LISTADO ATM'!$A$2:$C$898,3,0)</f>
        <v>DISTRITO NACIONAL</v>
      </c>
      <c r="B130" s="126" t="s">
        <v>2695</v>
      </c>
      <c r="C130" s="133">
        <v>44352.648020833331</v>
      </c>
      <c r="D130" s="133" t="s">
        <v>2449</v>
      </c>
      <c r="E130" s="121">
        <v>735</v>
      </c>
      <c r="F130" s="131" t="str">
        <f>VLOOKUP(E130,VIP!$A$2:$O13683,2,0)</f>
        <v>DRBR179</v>
      </c>
      <c r="G130" s="131" t="str">
        <f>VLOOKUP(E130,'LISTADO ATM'!$A$2:$B$897,2,0)</f>
        <v xml:space="preserve">ATM Oficina Independencia II  </v>
      </c>
      <c r="H130" s="131" t="str">
        <f>VLOOKUP(E130,VIP!$A$2:$O18546,7,FALSE)</f>
        <v>Si</v>
      </c>
      <c r="I130" s="131" t="str">
        <f>VLOOKUP(E130,VIP!$A$2:$O10511,8,FALSE)</f>
        <v>Si</v>
      </c>
      <c r="J130" s="131" t="str">
        <f>VLOOKUP(E130,VIP!$A$2:$O10461,8,FALSE)</f>
        <v>Si</v>
      </c>
      <c r="K130" s="131" t="str">
        <f>VLOOKUP(E130,VIP!$A$2:$O14035,6,0)</f>
        <v>NO</v>
      </c>
      <c r="L130" s="122" t="s">
        <v>2442</v>
      </c>
      <c r="M130" s="132" t="s">
        <v>2446</v>
      </c>
      <c r="N130" s="132" t="s">
        <v>2453</v>
      </c>
      <c r="O130" s="131" t="s">
        <v>2454</v>
      </c>
      <c r="P130" s="131"/>
      <c r="Q130" s="140"/>
    </row>
    <row r="131" spans="1:17" s="93" customFormat="1" ht="18" x14ac:dyDescent="0.25">
      <c r="A131" s="131" t="str">
        <f>VLOOKUP(E131,'LISTADO ATM'!$A$2:$C$898,3,0)</f>
        <v>ESTE</v>
      </c>
      <c r="B131" s="126" t="s">
        <v>2696</v>
      </c>
      <c r="C131" s="133">
        <v>44352.646736111114</v>
      </c>
      <c r="D131" s="133" t="s">
        <v>2449</v>
      </c>
      <c r="E131" s="121">
        <v>842</v>
      </c>
      <c r="F131" s="131" t="str">
        <f>VLOOKUP(E131,VIP!$A$2:$O13684,2,0)</f>
        <v>DRBR842</v>
      </c>
      <c r="G131" s="131" t="str">
        <f>VLOOKUP(E131,'LISTADO ATM'!$A$2:$B$897,2,0)</f>
        <v xml:space="preserve">ATM Plaza Orense II (La Romana) </v>
      </c>
      <c r="H131" s="131" t="str">
        <f>VLOOKUP(E131,VIP!$A$2:$O18547,7,FALSE)</f>
        <v>Si</v>
      </c>
      <c r="I131" s="131" t="str">
        <f>VLOOKUP(E131,VIP!$A$2:$O10512,8,FALSE)</f>
        <v>Si</v>
      </c>
      <c r="J131" s="131" t="str">
        <f>VLOOKUP(E131,VIP!$A$2:$O10462,8,FALSE)</f>
        <v>Si</v>
      </c>
      <c r="K131" s="131" t="str">
        <f>VLOOKUP(E131,VIP!$A$2:$O14036,6,0)</f>
        <v>NO</v>
      </c>
      <c r="L131" s="122" t="s">
        <v>2418</v>
      </c>
      <c r="M131" s="132" t="s">
        <v>2446</v>
      </c>
      <c r="N131" s="132" t="s">
        <v>2453</v>
      </c>
      <c r="O131" s="131" t="s">
        <v>2454</v>
      </c>
      <c r="P131" s="131"/>
      <c r="Q131" s="140"/>
    </row>
    <row r="132" spans="1:17" s="93" customFormat="1" ht="18" x14ac:dyDescent="0.25">
      <c r="A132" s="131" t="str">
        <f>VLOOKUP(E132,'LISTADO ATM'!$A$2:$C$898,3,0)</f>
        <v>NORTE</v>
      </c>
      <c r="B132" s="126" t="s">
        <v>2697</v>
      </c>
      <c r="C132" s="133">
        <v>44352.641585648147</v>
      </c>
      <c r="D132" s="133" t="s">
        <v>2698</v>
      </c>
      <c r="E132" s="121">
        <v>361</v>
      </c>
      <c r="F132" s="131" t="str">
        <f>VLOOKUP(E132,VIP!$A$2:$O13685,2,0)</f>
        <v>DRBR361</v>
      </c>
      <c r="G132" s="131" t="str">
        <f>VLOOKUP(E132,'LISTADO ATM'!$A$2:$B$897,2,0)</f>
        <v xml:space="preserve">ATM estacion Next Cumbre </v>
      </c>
      <c r="H132" s="131" t="str">
        <f>VLOOKUP(E132,VIP!$A$2:$O18548,7,FALSE)</f>
        <v>N/A</v>
      </c>
      <c r="I132" s="131" t="str">
        <f>VLOOKUP(E132,VIP!$A$2:$O10513,8,FALSE)</f>
        <v>N/A</v>
      </c>
      <c r="J132" s="131" t="str">
        <f>VLOOKUP(E132,VIP!$A$2:$O10463,8,FALSE)</f>
        <v>N/A</v>
      </c>
      <c r="K132" s="131" t="str">
        <f>VLOOKUP(E132,VIP!$A$2:$O14037,6,0)</f>
        <v>N/A</v>
      </c>
      <c r="L132" s="122" t="s">
        <v>2418</v>
      </c>
      <c r="M132" s="132" t="s">
        <v>2446</v>
      </c>
      <c r="N132" s="132" t="s">
        <v>2453</v>
      </c>
      <c r="O132" s="131" t="s">
        <v>2699</v>
      </c>
      <c r="P132" s="131"/>
      <c r="Q132" s="140"/>
    </row>
  </sheetData>
  <autoFilter ref="A4:Q8">
    <sortState ref="A5:Q118">
      <sortCondition descending="1" ref="C4:C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72:B118 B133:B1048576">
    <cfRule type="duplicateValues" dxfId="170" priority="323"/>
  </conditionalFormatting>
  <conditionalFormatting sqref="B72:B118 B133:B1048576">
    <cfRule type="duplicateValues" dxfId="169" priority="311"/>
  </conditionalFormatting>
  <conditionalFormatting sqref="E2:E4 E72:E118 E133:E1048576">
    <cfRule type="duplicateValues" dxfId="168" priority="167"/>
  </conditionalFormatting>
  <conditionalFormatting sqref="E1:E4 E72:E118 E133:E1048576">
    <cfRule type="duplicateValues" dxfId="167" priority="147"/>
  </conditionalFormatting>
  <conditionalFormatting sqref="B1:B5 B72:B118 B133:B1048576">
    <cfRule type="duplicateValues" dxfId="166" priority="139"/>
  </conditionalFormatting>
  <conditionalFormatting sqref="E1:E5 E72:E118 E133:E1048576">
    <cfRule type="duplicateValues" dxfId="165" priority="138"/>
  </conditionalFormatting>
  <conditionalFormatting sqref="E1:E8 E72:E118 E133:E1048576">
    <cfRule type="duplicateValues" dxfId="164" priority="128"/>
  </conditionalFormatting>
  <conditionalFormatting sqref="B9">
    <cfRule type="duplicateValues" dxfId="163" priority="127"/>
  </conditionalFormatting>
  <conditionalFormatting sqref="B9">
    <cfRule type="duplicateValues" dxfId="162" priority="126"/>
  </conditionalFormatting>
  <conditionalFormatting sqref="B9">
    <cfRule type="duplicateValues" dxfId="161" priority="125"/>
  </conditionalFormatting>
  <conditionalFormatting sqref="B9">
    <cfRule type="duplicateValues" dxfId="160" priority="124"/>
  </conditionalFormatting>
  <conditionalFormatting sqref="E9">
    <cfRule type="duplicateValues" dxfId="159" priority="123"/>
  </conditionalFormatting>
  <conditionalFormatting sqref="B9">
    <cfRule type="duplicateValues" dxfId="158" priority="122"/>
  </conditionalFormatting>
  <conditionalFormatting sqref="E9">
    <cfRule type="duplicateValues" dxfId="157" priority="121"/>
  </conditionalFormatting>
  <conditionalFormatting sqref="B9">
    <cfRule type="duplicateValues" dxfId="156" priority="120"/>
  </conditionalFormatting>
  <conditionalFormatting sqref="E9">
    <cfRule type="duplicateValues" dxfId="155" priority="119"/>
  </conditionalFormatting>
  <conditionalFormatting sqref="E9">
    <cfRule type="duplicateValues" dxfId="154" priority="118"/>
  </conditionalFormatting>
  <conditionalFormatting sqref="E1:E16 E72:E118 E133:E1048576">
    <cfRule type="duplicateValues" dxfId="153" priority="107"/>
  </conditionalFormatting>
  <conditionalFormatting sqref="B1:B16 B72:B118 B133:B1048576">
    <cfRule type="duplicateValues" dxfId="152" priority="105"/>
    <cfRule type="duplicateValues" dxfId="151" priority="106"/>
  </conditionalFormatting>
  <conditionalFormatting sqref="B17">
    <cfRule type="duplicateValues" dxfId="150" priority="104"/>
  </conditionalFormatting>
  <conditionalFormatting sqref="B17">
    <cfRule type="duplicateValues" dxfId="149" priority="103"/>
  </conditionalFormatting>
  <conditionalFormatting sqref="B17">
    <cfRule type="duplicateValues" dxfId="148" priority="102"/>
  </conditionalFormatting>
  <conditionalFormatting sqref="B17">
    <cfRule type="duplicateValues" dxfId="147" priority="101"/>
  </conditionalFormatting>
  <conditionalFormatting sqref="E17">
    <cfRule type="duplicateValues" dxfId="146" priority="100"/>
  </conditionalFormatting>
  <conditionalFormatting sqref="B17">
    <cfRule type="duplicateValues" dxfId="145" priority="99"/>
  </conditionalFormatting>
  <conditionalFormatting sqref="E17">
    <cfRule type="duplicateValues" dxfId="144" priority="98"/>
  </conditionalFormatting>
  <conditionalFormatting sqref="B17">
    <cfRule type="duplicateValues" dxfId="143" priority="97"/>
  </conditionalFormatting>
  <conditionalFormatting sqref="E17">
    <cfRule type="duplicateValues" dxfId="142" priority="96"/>
  </conditionalFormatting>
  <conditionalFormatting sqref="E17">
    <cfRule type="duplicateValues" dxfId="141" priority="95"/>
  </conditionalFormatting>
  <conditionalFormatting sqref="E17">
    <cfRule type="duplicateValues" dxfId="140" priority="94"/>
  </conditionalFormatting>
  <conditionalFormatting sqref="B17">
    <cfRule type="duplicateValues" dxfId="139" priority="92"/>
    <cfRule type="duplicateValues" dxfId="138" priority="93"/>
  </conditionalFormatting>
  <conditionalFormatting sqref="E1:E17 E72:E118 E133:E1048576">
    <cfRule type="duplicateValues" dxfId="137" priority="91"/>
  </conditionalFormatting>
  <conditionalFormatting sqref="B1:B17 B72:B118 B133:B1048576">
    <cfRule type="duplicateValues" dxfId="136" priority="90"/>
  </conditionalFormatting>
  <conditionalFormatting sqref="B18:B20">
    <cfRule type="duplicateValues" dxfId="135" priority="89"/>
  </conditionalFormatting>
  <conditionalFormatting sqref="B18:B20">
    <cfRule type="duplicateValues" dxfId="134" priority="88"/>
  </conditionalFormatting>
  <conditionalFormatting sqref="B18:B20">
    <cfRule type="duplicateValues" dxfId="133" priority="87"/>
  </conditionalFormatting>
  <conditionalFormatting sqref="B18:B20">
    <cfRule type="duplicateValues" dxfId="132" priority="86"/>
  </conditionalFormatting>
  <conditionalFormatting sqref="E18:E20">
    <cfRule type="duplicateValues" dxfId="131" priority="85"/>
  </conditionalFormatting>
  <conditionalFormatting sqref="B18:B20">
    <cfRule type="duplicateValues" dxfId="130" priority="84"/>
  </conditionalFormatting>
  <conditionalFormatting sqref="E18:E20">
    <cfRule type="duplicateValues" dxfId="129" priority="83"/>
  </conditionalFormatting>
  <conditionalFormatting sqref="B18:B20">
    <cfRule type="duplicateValues" dxfId="128" priority="82"/>
  </conditionalFormatting>
  <conditionalFormatting sqref="E18:E20">
    <cfRule type="duplicateValues" dxfId="127" priority="81"/>
  </conditionalFormatting>
  <conditionalFormatting sqref="E18:E20">
    <cfRule type="duplicateValues" dxfId="126" priority="80"/>
  </conditionalFormatting>
  <conditionalFormatting sqref="E18:E20">
    <cfRule type="duplicateValues" dxfId="125" priority="79"/>
  </conditionalFormatting>
  <conditionalFormatting sqref="B18:B20">
    <cfRule type="duplicateValues" dxfId="124" priority="77"/>
    <cfRule type="duplicateValues" dxfId="123" priority="78"/>
  </conditionalFormatting>
  <conditionalFormatting sqref="E18:E20">
    <cfRule type="duplicateValues" dxfId="122" priority="76"/>
  </conditionalFormatting>
  <conditionalFormatting sqref="B18:B20">
    <cfRule type="duplicateValues" dxfId="121" priority="75"/>
  </conditionalFormatting>
  <conditionalFormatting sqref="B63">
    <cfRule type="duplicateValues" dxfId="120" priority="40"/>
  </conditionalFormatting>
  <conditionalFormatting sqref="E63">
    <cfRule type="duplicateValues" dxfId="119" priority="39"/>
  </conditionalFormatting>
  <conditionalFormatting sqref="B63">
    <cfRule type="duplicateValues" dxfId="118" priority="37"/>
    <cfRule type="duplicateValues" dxfId="117" priority="38"/>
  </conditionalFormatting>
  <conditionalFormatting sqref="E1:E63 E72:E118 E133:E1048576">
    <cfRule type="duplicateValues" dxfId="116" priority="34"/>
    <cfRule type="duplicateValues" dxfId="115" priority="36"/>
  </conditionalFormatting>
  <conditionalFormatting sqref="B1:B63 B72:B118 B133:B1048576">
    <cfRule type="duplicateValues" dxfId="114" priority="35"/>
  </conditionalFormatting>
  <conditionalFormatting sqref="B6:B8">
    <cfRule type="duplicateValues" dxfId="113" priority="122838"/>
  </conditionalFormatting>
  <conditionalFormatting sqref="E6:E8">
    <cfRule type="duplicateValues" dxfId="112" priority="122840"/>
  </conditionalFormatting>
  <conditionalFormatting sqref="E1:E118 E133:E1048576">
    <cfRule type="duplicateValues" dxfId="111" priority="122951"/>
  </conditionalFormatting>
  <conditionalFormatting sqref="B5">
    <cfRule type="duplicateValues" dxfId="110" priority="122985"/>
  </conditionalFormatting>
  <conditionalFormatting sqref="E5">
    <cfRule type="duplicateValues" dxfId="109" priority="122986"/>
  </conditionalFormatting>
  <conditionalFormatting sqref="B29:B62">
    <cfRule type="duplicateValues" dxfId="108" priority="123067"/>
  </conditionalFormatting>
  <conditionalFormatting sqref="E29:E62">
    <cfRule type="duplicateValues" dxfId="107" priority="123069"/>
  </conditionalFormatting>
  <conditionalFormatting sqref="B29:B62">
    <cfRule type="duplicateValues" dxfId="106" priority="123071"/>
    <cfRule type="duplicateValues" dxfId="105" priority="123072"/>
  </conditionalFormatting>
  <conditionalFormatting sqref="B10:B16">
    <cfRule type="duplicateValues" dxfId="104" priority="123141"/>
  </conditionalFormatting>
  <conditionalFormatting sqref="E10:E16">
    <cfRule type="duplicateValues" dxfId="103" priority="123143"/>
  </conditionalFormatting>
  <conditionalFormatting sqref="B21:B28">
    <cfRule type="duplicateValues" dxfId="102" priority="123164"/>
  </conditionalFormatting>
  <conditionalFormatting sqref="E21:E28">
    <cfRule type="duplicateValues" dxfId="101" priority="123166"/>
  </conditionalFormatting>
  <conditionalFormatting sqref="B21:B28">
    <cfRule type="duplicateValues" dxfId="100" priority="123168"/>
    <cfRule type="duplicateValues" dxfId="99" priority="123169"/>
  </conditionalFormatting>
  <conditionalFormatting sqref="B64:B118">
    <cfRule type="duplicateValues" dxfId="98" priority="123235"/>
  </conditionalFormatting>
  <conditionalFormatting sqref="E64:E114">
    <cfRule type="duplicateValues" dxfId="97" priority="123237"/>
  </conditionalFormatting>
  <conditionalFormatting sqref="B64:B118">
    <cfRule type="duplicateValues" dxfId="96" priority="123239"/>
    <cfRule type="duplicateValues" dxfId="95" priority="123240"/>
  </conditionalFormatting>
  <conditionalFormatting sqref="E64:E114">
    <cfRule type="duplicateValues" dxfId="94" priority="123243"/>
    <cfRule type="duplicateValues" dxfId="93" priority="123244"/>
  </conditionalFormatting>
  <conditionalFormatting sqref="E115:E118">
    <cfRule type="duplicateValues" dxfId="92" priority="25"/>
  </conditionalFormatting>
  <conditionalFormatting sqref="E115:E118">
    <cfRule type="duplicateValues" dxfId="91" priority="23"/>
    <cfRule type="duplicateValues" dxfId="90" priority="24"/>
  </conditionalFormatting>
  <conditionalFormatting sqref="B119:B132">
    <cfRule type="duplicateValues" dxfId="22" priority="22"/>
  </conditionalFormatting>
  <conditionalFormatting sqref="B119:B132">
    <cfRule type="duplicateValues" dxfId="21" priority="21"/>
  </conditionalFormatting>
  <conditionalFormatting sqref="E119:E132">
    <cfRule type="duplicateValues" dxfId="20" priority="20"/>
  </conditionalFormatting>
  <conditionalFormatting sqref="E119:E132">
    <cfRule type="duplicateValues" dxfId="19" priority="19"/>
  </conditionalFormatting>
  <conditionalFormatting sqref="B119:B132">
    <cfRule type="duplicateValues" dxfId="18" priority="18"/>
  </conditionalFormatting>
  <conditionalFormatting sqref="E119:E132">
    <cfRule type="duplicateValues" dxfId="17" priority="17"/>
  </conditionalFormatting>
  <conditionalFormatting sqref="E119:E132">
    <cfRule type="duplicateValues" dxfId="16" priority="16"/>
  </conditionalFormatting>
  <conditionalFormatting sqref="E119:E132">
    <cfRule type="duplicateValues" dxfId="15" priority="15"/>
  </conditionalFormatting>
  <conditionalFormatting sqref="B119:B132">
    <cfRule type="duplicateValues" dxfId="14" priority="13"/>
    <cfRule type="duplicateValues" dxfId="13" priority="14"/>
  </conditionalFormatting>
  <conditionalFormatting sqref="E119:E132">
    <cfRule type="duplicateValues" dxfId="12" priority="12"/>
  </conditionalFormatting>
  <conditionalFormatting sqref="B119:B132">
    <cfRule type="duplicateValues" dxfId="11" priority="11"/>
  </conditionalFormatting>
  <conditionalFormatting sqref="E119:E132">
    <cfRule type="duplicateValues" dxfId="10" priority="9"/>
    <cfRule type="duplicateValues" dxfId="9" priority="10"/>
  </conditionalFormatting>
  <conditionalFormatting sqref="B119:B132">
    <cfRule type="duplicateValues" dxfId="8" priority="8"/>
  </conditionalFormatting>
  <conditionalFormatting sqref="E119:E132">
    <cfRule type="duplicateValues" dxfId="7" priority="7"/>
  </conditionalFormatting>
  <conditionalFormatting sqref="B119:B132">
    <cfRule type="duplicateValues" dxfId="6" priority="6"/>
  </conditionalFormatting>
  <conditionalFormatting sqref="B119:B132">
    <cfRule type="duplicateValues" dxfId="5" priority="4"/>
    <cfRule type="duplicateValues" dxfId="4" priority="5"/>
  </conditionalFormatting>
  <conditionalFormatting sqref="E119:E132">
    <cfRule type="duplicateValues" dxfId="3" priority="3"/>
  </conditionalFormatting>
  <conditionalFormatting sqref="E119:E132">
    <cfRule type="duplicateValues" dxfId="2" priority="1"/>
    <cfRule type="duplicateValues" dxfId="1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D18" sqref="D1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6" t="s">
        <v>2150</v>
      </c>
      <c r="B1" s="177"/>
      <c r="C1" s="177"/>
      <c r="D1" s="177"/>
      <c r="E1" s="178"/>
      <c r="F1" s="174" t="s">
        <v>2559</v>
      </c>
      <c r="G1" s="175"/>
    </row>
    <row r="2" spans="1:9" ht="25.5" customHeight="1" x14ac:dyDescent="0.25">
      <c r="A2" s="179" t="s">
        <v>2451</v>
      </c>
      <c r="B2" s="180"/>
      <c r="C2" s="180"/>
      <c r="D2" s="180"/>
      <c r="E2" s="181"/>
      <c r="F2" s="144" t="s">
        <v>2558</v>
      </c>
      <c r="G2" s="143">
        <f>G3+G4</f>
        <v>128</v>
      </c>
      <c r="H2" s="144" t="s">
        <v>2561</v>
      </c>
      <c r="I2" s="143">
        <f>'Sin Efectivo'!B70</f>
        <v>673</v>
      </c>
    </row>
    <row r="3" spans="1:9" ht="18" x14ac:dyDescent="0.25">
      <c r="B3" s="95"/>
      <c r="C3" s="95"/>
      <c r="D3" s="95"/>
      <c r="E3" s="102"/>
      <c r="F3" s="144" t="s">
        <v>2557</v>
      </c>
      <c r="G3" s="143">
        <f>COUNTIF(REPORTE!A:Q,"fuera de Servicio")</f>
        <v>66</v>
      </c>
      <c r="H3" s="144" t="s">
        <v>2562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44351.708333333336</v>
      </c>
      <c r="C4" s="95"/>
      <c r="D4" s="95"/>
      <c r="E4" s="103"/>
      <c r="F4" s="144" t="s">
        <v>2554</v>
      </c>
      <c r="G4" s="143">
        <f>COUNTIF(REPORTE!A:Q,"En Servicio")</f>
        <v>62</v>
      </c>
      <c r="H4" s="144" t="s">
        <v>2563</v>
      </c>
      <c r="I4" s="143">
        <f>'Sin Efectivo'!B78</f>
        <v>880</v>
      </c>
    </row>
    <row r="5" spans="1:9" ht="18.75" thickBot="1" x14ac:dyDescent="0.3">
      <c r="A5" s="101" t="s">
        <v>2414</v>
      </c>
      <c r="B5" s="123">
        <v>44352.25</v>
      </c>
      <c r="C5" s="136"/>
      <c r="D5" s="95"/>
      <c r="E5" s="103"/>
      <c r="F5" s="144" t="s">
        <v>2555</v>
      </c>
      <c r="G5" s="143">
        <f>COUNTIF(REPORTE!A:Q,"reinicio exitoso")</f>
        <v>0</v>
      </c>
      <c r="H5" s="144" t="s">
        <v>2564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2556</v>
      </c>
      <c r="G6" s="143">
        <f>COUNTIF(REPORTE!A:Q,"carga exitosa")</f>
        <v>0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44" t="s">
        <v>2560</v>
      </c>
      <c r="G7" s="143" t="e">
        <f>'Sin Efectivo'!#REF!</f>
        <v>#REF!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8" x14ac:dyDescent="0.25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8" x14ac:dyDescent="0.25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8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8" x14ac:dyDescent="0.25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25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8" x14ac:dyDescent="0.25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8" x14ac:dyDescent="0.25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8" x14ac:dyDescent="0.25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8" x14ac:dyDescent="0.25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8" x14ac:dyDescent="0.25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8" x14ac:dyDescent="0.25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25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8" x14ac:dyDescent="0.25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8" x14ac:dyDescent="0.25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8" x14ac:dyDescent="0.25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8" x14ac:dyDescent="0.25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2615</v>
      </c>
    </row>
    <row r="26" spans="1:5" ht="18" x14ac:dyDescent="0.25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2616</v>
      </c>
    </row>
    <row r="27" spans="1:5" ht="18" x14ac:dyDescent="0.25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2617</v>
      </c>
    </row>
    <row r="28" spans="1:5" ht="18" x14ac:dyDescent="0.25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8" x14ac:dyDescent="0.25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8" x14ac:dyDescent="0.25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8" x14ac:dyDescent="0.25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8" x14ac:dyDescent="0.25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8" x14ac:dyDescent="0.25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8" x14ac:dyDescent="0.25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2618</v>
      </c>
    </row>
    <row r="35" spans="1:5" ht="18" x14ac:dyDescent="0.25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8" x14ac:dyDescent="0.25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8" x14ac:dyDescent="0.25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8" x14ac:dyDescent="0.25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.75" thickBot="1" x14ac:dyDescent="0.3">
      <c r="A39" s="97" t="s">
        <v>2473</v>
      </c>
      <c r="B39" s="139">
        <f>COUNT(B9:B38)</f>
        <v>30</v>
      </c>
      <c r="C39" s="165"/>
      <c r="D39" s="166"/>
      <c r="E39" s="167"/>
    </row>
    <row r="40" spans="1:5" x14ac:dyDescent="0.25">
      <c r="B40" s="99"/>
      <c r="E40" s="99"/>
    </row>
    <row r="41" spans="1:5" ht="18" x14ac:dyDescent="0.25">
      <c r="A41" s="168" t="s">
        <v>2474</v>
      </c>
      <c r="B41" s="169"/>
      <c r="C41" s="169"/>
      <c r="D41" s="169"/>
      <c r="E41" s="170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25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8" x14ac:dyDescent="0.25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8" x14ac:dyDescent="0.25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8" x14ac:dyDescent="0.25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8" x14ac:dyDescent="0.25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.75" thickBot="1" x14ac:dyDescent="0.3">
      <c r="A49" s="97" t="s">
        <v>2473</v>
      </c>
      <c r="B49" s="139">
        <f>COUNT(B43:B48)</f>
        <v>6</v>
      </c>
      <c r="C49" s="165"/>
      <c r="D49" s="166"/>
      <c r="E49" s="167"/>
    </row>
    <row r="50" spans="1:5" ht="15.75" thickBot="1" x14ac:dyDescent="0.3">
      <c r="B50" s="99"/>
      <c r="E50" s="99"/>
    </row>
    <row r="51" spans="1:5" ht="18" customHeight="1" thickBot="1" x14ac:dyDescent="0.3">
      <c r="A51" s="171" t="s">
        <v>2475</v>
      </c>
      <c r="B51" s="172"/>
      <c r="C51" s="172"/>
      <c r="D51" s="172"/>
      <c r="E51" s="173"/>
    </row>
    <row r="52" spans="1:5" ht="18" x14ac:dyDescent="0.25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8" x14ac:dyDescent="0.25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8" x14ac:dyDescent="0.25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2619</v>
      </c>
    </row>
    <row r="55" spans="1:5" ht="18" x14ac:dyDescent="0.25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2620</v>
      </c>
    </row>
    <row r="56" spans="1:5" ht="18" x14ac:dyDescent="0.25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2621</v>
      </c>
    </row>
    <row r="57" spans="1:5" ht="18" customHeight="1" x14ac:dyDescent="0.25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25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25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8" x14ac:dyDescent="0.25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8" x14ac:dyDescent="0.25">
      <c r="A61" s="124" t="str">
        <f>VLOOKUP(B61,'[1]LISTADO ATM'!$A$2:$C$822,3,0)</f>
        <v>DISTRITO NACIONAL</v>
      </c>
      <c r="B61" s="147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48">
        <v>3335910233</v>
      </c>
    </row>
    <row r="62" spans="1:5" ht="18.75" thickBot="1" x14ac:dyDescent="0.3">
      <c r="A62" s="116"/>
      <c r="B62" s="139">
        <f>COUNT(B53:B61)</f>
        <v>9</v>
      </c>
      <c r="C62" s="105"/>
      <c r="D62" s="105"/>
      <c r="E62" s="105"/>
    </row>
    <row r="63" spans="1:5" ht="15.75" thickBot="1" x14ac:dyDescent="0.3">
      <c r="B63" s="99"/>
      <c r="E63" s="99"/>
    </row>
    <row r="64" spans="1:5" ht="18.75" thickBot="1" x14ac:dyDescent="0.3">
      <c r="A64" s="171" t="s">
        <v>2535</v>
      </c>
      <c r="B64" s="172"/>
      <c r="C64" s="172"/>
      <c r="D64" s="172"/>
      <c r="E64" s="173"/>
    </row>
    <row r="65" spans="1:5" ht="18.75" customHeight="1" x14ac:dyDescent="0.25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25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8" x14ac:dyDescent="0.25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8" x14ac:dyDescent="0.25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8" x14ac:dyDescent="0.25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8" x14ac:dyDescent="0.25">
      <c r="A70" s="149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2622</v>
      </c>
    </row>
    <row r="71" spans="1:5" ht="18.75" customHeight="1" x14ac:dyDescent="0.25">
      <c r="A71" s="149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25">
      <c r="A72" s="149"/>
      <c r="B72" s="147"/>
      <c r="C72" s="138"/>
      <c r="D72" s="150"/>
      <c r="E72" s="138"/>
    </row>
    <row r="73" spans="1:5" ht="18.75" thickBot="1" x14ac:dyDescent="0.3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">
      <c r="B74" s="99"/>
      <c r="E74" s="99"/>
    </row>
    <row r="75" spans="1:5" ht="18" customHeight="1" x14ac:dyDescent="0.25">
      <c r="A75" s="184" t="s">
        <v>2476</v>
      </c>
      <c r="B75" s="185"/>
      <c r="C75" s="185"/>
      <c r="D75" s="185"/>
      <c r="E75" s="186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8" x14ac:dyDescent="0.25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8" x14ac:dyDescent="0.25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25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25">
      <c r="A80" s="94"/>
      <c r="B80" s="147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.75" thickBot="1" x14ac:dyDescent="0.3">
      <c r="A81" s="97" t="s">
        <v>2473</v>
      </c>
      <c r="B81" s="139">
        <f>COUNT(B77:B80)</f>
        <v>4</v>
      </c>
      <c r="C81" s="105"/>
      <c r="D81" s="130"/>
      <c r="E81" s="130"/>
    </row>
    <row r="82" spans="1:5" ht="15.75" thickBot="1" x14ac:dyDescent="0.3">
      <c r="B82" s="99"/>
      <c r="E82" s="99"/>
    </row>
    <row r="83" spans="1:5" ht="18.75" customHeight="1" thickBot="1" x14ac:dyDescent="0.3">
      <c r="A83" s="187" t="s">
        <v>2477</v>
      </c>
      <c r="B83" s="188"/>
      <c r="C83" s="93" t="s">
        <v>2412</v>
      </c>
      <c r="D83" s="99"/>
      <c r="E83" s="99"/>
    </row>
    <row r="84" spans="1:5" ht="18.75" thickBot="1" x14ac:dyDescent="0.3">
      <c r="A84" s="189">
        <f>+B62+B73+B81</f>
        <v>19</v>
      </c>
      <c r="B84" s="190"/>
    </row>
    <row r="85" spans="1:5" ht="15.75" thickBot="1" x14ac:dyDescent="0.3">
      <c r="B85" s="99"/>
      <c r="E85" s="99"/>
    </row>
    <row r="86" spans="1:5" ht="18.75" customHeight="1" thickBot="1" x14ac:dyDescent="0.3">
      <c r="A86" s="171" t="s">
        <v>2478</v>
      </c>
      <c r="B86" s="172"/>
      <c r="C86" s="172"/>
      <c r="D86" s="172"/>
      <c r="E86" s="173"/>
    </row>
    <row r="87" spans="1:5" ht="15.75" customHeight="1" x14ac:dyDescent="0.25">
      <c r="A87" s="100" t="s">
        <v>15</v>
      </c>
      <c r="B87" s="100" t="s">
        <v>2416</v>
      </c>
      <c r="C87" s="98" t="s">
        <v>46</v>
      </c>
      <c r="D87" s="182" t="s">
        <v>2419</v>
      </c>
      <c r="E87" s="183"/>
    </row>
    <row r="88" spans="1:5" ht="15.75" customHeight="1" x14ac:dyDescent="0.25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63" t="s">
        <v>2552</v>
      </c>
      <c r="E88" s="164"/>
    </row>
    <row r="89" spans="1:5" ht="15.75" customHeight="1" x14ac:dyDescent="0.25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63" t="s">
        <v>2566</v>
      </c>
      <c r="E89" s="164"/>
    </row>
    <row r="90" spans="1:5" ht="15.75" customHeight="1" x14ac:dyDescent="0.25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63" t="s">
        <v>2566</v>
      </c>
      <c r="E90" s="164"/>
    </row>
    <row r="91" spans="1:5" ht="15.75" customHeight="1" x14ac:dyDescent="0.25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63" t="s">
        <v>2552</v>
      </c>
      <c r="E91" s="164"/>
    </row>
    <row r="92" spans="1:5" ht="15.75" customHeight="1" x14ac:dyDescent="0.25">
      <c r="A92" s="151"/>
      <c r="B92" s="124">
        <v>717</v>
      </c>
      <c r="C92" s="124" t="str">
        <f>VLOOKUP(B92,'[1]LISTADO ATM'!$A$2:$B$822,2,0)</f>
        <v xml:space="preserve">ATM Oficina Los Alcarrizos </v>
      </c>
      <c r="D92" s="163" t="s">
        <v>2552</v>
      </c>
      <c r="E92" s="164"/>
    </row>
    <row r="93" spans="1:5" ht="15.75" customHeight="1" thickBot="1" x14ac:dyDescent="0.3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F1:G1"/>
    <mergeCell ref="A1:E1"/>
    <mergeCell ref="A2:E2"/>
    <mergeCell ref="A7:E7"/>
    <mergeCell ref="D91:E91"/>
    <mergeCell ref="D87:E87"/>
    <mergeCell ref="D88:E88"/>
    <mergeCell ref="D89:E89"/>
    <mergeCell ref="D90:E90"/>
    <mergeCell ref="A64:E64"/>
    <mergeCell ref="A75:E75"/>
    <mergeCell ref="A83:B83"/>
    <mergeCell ref="A84:B84"/>
    <mergeCell ref="A86:E86"/>
    <mergeCell ref="D92:E92"/>
    <mergeCell ref="C39:E39"/>
    <mergeCell ref="A41:E41"/>
    <mergeCell ref="C49:E49"/>
    <mergeCell ref="A51:E51"/>
  </mergeCells>
  <phoneticPr fontId="46" type="noConversion"/>
  <conditionalFormatting sqref="B94:B1048576">
    <cfRule type="duplicateValues" dxfId="89" priority="11"/>
  </conditionalFormatting>
  <conditionalFormatting sqref="E93 E73:E77 E62:E67 E1:E56 E81:E91">
    <cfRule type="duplicateValues" dxfId="88" priority="9"/>
  </conditionalFormatting>
  <conditionalFormatting sqref="E68">
    <cfRule type="duplicateValues" dxfId="87" priority="8"/>
  </conditionalFormatting>
  <conditionalFormatting sqref="E92">
    <cfRule type="duplicateValues" dxfId="86" priority="7"/>
  </conditionalFormatting>
  <conditionalFormatting sqref="E69:E70 E72">
    <cfRule type="duplicateValues" dxfId="85" priority="6"/>
  </conditionalFormatting>
  <conditionalFormatting sqref="B1:B93">
    <cfRule type="duplicateValues" dxfId="84" priority="5"/>
  </conditionalFormatting>
  <conditionalFormatting sqref="E78:E79">
    <cfRule type="duplicateValues" dxfId="83" priority="4"/>
  </conditionalFormatting>
  <conditionalFormatting sqref="E71">
    <cfRule type="duplicateValues" dxfId="82" priority="3"/>
  </conditionalFormatting>
  <conditionalFormatting sqref="E59:E60">
    <cfRule type="duplicateValues" dxfId="81" priority="2"/>
  </conditionalFormatting>
  <conditionalFormatting sqref="E57:E58">
    <cfRule type="duplicateValues" dxfId="80" priority="10"/>
  </conditionalFormatting>
  <conditionalFormatting sqref="E80">
    <cfRule type="duplicateValues" dxfId="7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24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2700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78" priority="3"/>
  </conditionalFormatting>
  <conditionalFormatting sqref="A827">
    <cfRule type="duplicateValues" dxfId="77" priority="2"/>
  </conditionalFormatting>
  <conditionalFormatting sqref="A828">
    <cfRule type="duplicateValues" dxfId="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76" priority="6"/>
  </conditionalFormatting>
  <conditionalFormatting sqref="B4:B8">
    <cfRule type="duplicateValues" dxfId="75" priority="5"/>
  </conditionalFormatting>
  <conditionalFormatting sqref="A3:A8">
    <cfRule type="duplicateValues" dxfId="74" priority="3"/>
    <cfRule type="duplicateValues" dxfId="73" priority="4"/>
  </conditionalFormatting>
  <conditionalFormatting sqref="B3">
    <cfRule type="duplicateValues" dxfId="72" priority="2"/>
  </conditionalFormatting>
  <conditionalFormatting sqref="B3">
    <cfRule type="duplicateValues" dxfId="7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26.8324421296275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0" priority="99275"/>
  </conditionalFormatting>
  <conditionalFormatting sqref="B7">
    <cfRule type="duplicateValues" dxfId="69" priority="59"/>
    <cfRule type="duplicateValues" dxfId="68" priority="60"/>
    <cfRule type="duplicateValues" dxfId="67" priority="61"/>
  </conditionalFormatting>
  <conditionalFormatting sqref="B7">
    <cfRule type="duplicateValues" dxfId="66" priority="58"/>
  </conditionalFormatting>
  <conditionalFormatting sqref="B7">
    <cfRule type="duplicateValues" dxfId="65" priority="56"/>
    <cfRule type="duplicateValues" dxfId="64" priority="57"/>
  </conditionalFormatting>
  <conditionalFormatting sqref="B7">
    <cfRule type="duplicateValues" dxfId="63" priority="53"/>
    <cfRule type="duplicateValues" dxfId="62" priority="54"/>
    <cfRule type="duplicateValues" dxfId="61" priority="55"/>
  </conditionalFormatting>
  <conditionalFormatting sqref="B7">
    <cfRule type="duplicateValues" dxfId="60" priority="52"/>
  </conditionalFormatting>
  <conditionalFormatting sqref="B7">
    <cfRule type="duplicateValues" dxfId="59" priority="50"/>
    <cfRule type="duplicateValues" dxfId="58" priority="51"/>
  </conditionalFormatting>
  <conditionalFormatting sqref="B7">
    <cfRule type="duplicateValues" dxfId="57" priority="49"/>
  </conditionalFormatting>
  <conditionalFormatting sqref="B7">
    <cfRule type="duplicateValues" dxfId="56" priority="46"/>
    <cfRule type="duplicateValues" dxfId="55" priority="47"/>
    <cfRule type="duplicateValues" dxfId="54" priority="48"/>
  </conditionalFormatting>
  <conditionalFormatting sqref="B7">
    <cfRule type="duplicateValues" dxfId="53" priority="45"/>
  </conditionalFormatting>
  <conditionalFormatting sqref="B7">
    <cfRule type="duplicateValues" dxfId="52" priority="44"/>
  </conditionalFormatting>
  <conditionalFormatting sqref="B9">
    <cfRule type="duplicateValues" dxfId="51" priority="43"/>
  </conditionalFormatting>
  <conditionalFormatting sqref="B9">
    <cfRule type="duplicateValues" dxfId="50" priority="40"/>
    <cfRule type="duplicateValues" dxfId="49" priority="41"/>
    <cfRule type="duplicateValues" dxfId="48" priority="42"/>
  </conditionalFormatting>
  <conditionalFormatting sqref="B9">
    <cfRule type="duplicateValues" dxfId="47" priority="38"/>
    <cfRule type="duplicateValues" dxfId="46" priority="39"/>
  </conditionalFormatting>
  <conditionalFormatting sqref="B9">
    <cfRule type="duplicateValues" dxfId="45" priority="35"/>
    <cfRule type="duplicateValues" dxfId="44" priority="36"/>
    <cfRule type="duplicateValues" dxfId="43" priority="37"/>
  </conditionalFormatting>
  <conditionalFormatting sqref="B9">
    <cfRule type="duplicateValues" dxfId="42" priority="34"/>
  </conditionalFormatting>
  <conditionalFormatting sqref="B9">
    <cfRule type="duplicateValues" dxfId="41" priority="33"/>
  </conditionalFormatting>
  <conditionalFormatting sqref="B9">
    <cfRule type="duplicateValues" dxfId="40" priority="32"/>
  </conditionalFormatting>
  <conditionalFormatting sqref="B9">
    <cfRule type="duplicateValues" dxfId="39" priority="29"/>
    <cfRule type="duplicateValues" dxfId="38" priority="30"/>
    <cfRule type="duplicateValues" dxfId="37" priority="31"/>
  </conditionalFormatting>
  <conditionalFormatting sqref="B9">
    <cfRule type="duplicateValues" dxfId="36" priority="27"/>
    <cfRule type="duplicateValues" dxfId="35" priority="28"/>
  </conditionalFormatting>
  <conditionalFormatting sqref="C9">
    <cfRule type="duplicateValues" dxfId="34" priority="26"/>
  </conditionalFormatting>
  <conditionalFormatting sqref="E3">
    <cfRule type="duplicateValues" dxfId="33" priority="121638"/>
  </conditionalFormatting>
  <conditionalFormatting sqref="E3">
    <cfRule type="duplicateValues" dxfId="32" priority="121639"/>
    <cfRule type="duplicateValues" dxfId="31" priority="121640"/>
  </conditionalFormatting>
  <conditionalFormatting sqref="E3">
    <cfRule type="duplicateValues" dxfId="30" priority="121641"/>
    <cfRule type="duplicateValues" dxfId="29" priority="121642"/>
    <cfRule type="duplicateValues" dxfId="28" priority="121643"/>
    <cfRule type="duplicateValues" dxfId="27" priority="121644"/>
  </conditionalFormatting>
  <conditionalFormatting sqref="B3">
    <cfRule type="duplicateValues" dxfId="2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2701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4" priority="2"/>
  </conditionalFormatting>
  <conditionalFormatting sqref="B1:B1048576">
    <cfRule type="duplicateValues" dxfId="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2021-06-05T22:53:07Z</dcterms:modified>
</cp:coreProperties>
</file>