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06\"/>
    </mc:Choice>
  </mc:AlternateContent>
  <bookViews>
    <workbookView xWindow="0" yWindow="0" windowWidth="9480" windowHeight="4575" tabRatio="596" activeTab="3"/>
  </bookViews>
  <sheets>
    <sheet name="Chart2" sheetId="19" r:id="rId1"/>
    <sheet name="Chart1" sheetId="18" r:id="rId2"/>
    <sheet name="REPORTE" sheetId="1" r:id="rId3"/>
    <sheet name="Sin Efectivo" sheetId="16" r:id="rId4"/>
    <sheet name="LISTADO ATM" sheetId="5" r:id="rId5"/>
    <sheet name="Cargas y Reinicios" sheetId="15" r:id="rId6"/>
    <sheet name="Hoja3" sheetId="13" state="hidden" r:id="rId7"/>
    <sheet name="Hoja4" sheetId="14" state="hidden" r:id="rId8"/>
    <sheet name="Casos Especiales" sheetId="3" r:id="rId9"/>
    <sheet name="VIP" sheetId="4" r:id="rId10"/>
    <sheet name="Gráfico3" sheetId="6" r:id="rId11"/>
    <sheet name="Gráfica waterfall" sheetId="10" r:id="rId12"/>
    <sheet name="Gráfico4" sheetId="7" r:id="rId13"/>
    <sheet name="Cálculos" sheetId="9" r:id="rId14"/>
    <sheet name="Hoja1" sheetId="11" state="hidden" r:id="rId15"/>
    <sheet name="Hoja2" sheetId="12" state="hidden" r:id="rId16"/>
  </sheets>
  <externalReferences>
    <externalReference r:id="rId17"/>
  </externalReferences>
  <definedNames>
    <definedName name="_xlnm._FilterDatabase" localSheetId="8" hidden="1">'Casos Especiales'!$A$2:$K$2</definedName>
    <definedName name="_xlnm._FilterDatabase" localSheetId="4" hidden="1">'LISTADO ATM'!$A$1:$C$826</definedName>
    <definedName name="_xlnm._FilterDatabase" localSheetId="2" hidden="1">REPORTE!$A$4:$Q$4</definedName>
    <definedName name="_xlnm._FilterDatabase" localSheetId="3" hidden="1">'Sin Efectivo'!#REF!</definedName>
    <definedName name="_xlnm._FilterDatabase" localSheetId="9" hidden="1">VIP!$A$1:$O$807</definedName>
    <definedName name="ATMs" localSheetId="9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8" hidden="1">'Casos Especiales'!$A$2:$K$2</definedName>
    <definedName name="Z_57C67F32_DCFA_4A16_B8F2_ADBDA29FCFCB_.wvu.FilterData" localSheetId="4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9" hidden="1">VIP!$A$1:$O$633</definedName>
    <definedName name="Z_650CE5B0_95CF_4B9E_A5AB_A0001E7D7BF7_.wvu.FilterData" localSheetId="2" hidden="1">REPORTE!$A$4:$Q$4</definedName>
    <definedName name="Z_701F875E_EA8B_4188_88FE_DA2B1B676331_.wvu.FilterData" localSheetId="8" hidden="1">'Casos Especiales'!$A$2:$K$2</definedName>
    <definedName name="Z_701F875E_EA8B_4188_88FE_DA2B1B676331_.wvu.FilterData" localSheetId="4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9" hidden="1">VIP!$A$1:$O$633</definedName>
    <definedName name="Z_C452A998_0FA2_450E_9B07_FCF7CD63C3C0_.wvu.FilterData" localSheetId="8" hidden="1">'Casos Especiales'!$A$2:$K$2</definedName>
    <definedName name="Z_C452A998_0FA2_450E_9B07_FCF7CD63C3C0_.wvu.FilterData" localSheetId="4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9" hidden="1">VIP!$A$1:$O$633</definedName>
    <definedName name="Z_D48E102A_1C0F_4858_987B_F75C60DADF4F_.wvu.FilterData" localSheetId="8" hidden="1">'Casos Especiales'!$A$2:$K$2</definedName>
    <definedName name="Z_D48E102A_1C0F_4858_987B_F75C60DADF4F_.wvu.FilterData" localSheetId="4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9" hidden="1">VIP!$A$1:$O$633</definedName>
    <definedName name="Z_E20EEB1D_5262_4D76_B4C9_00BD2E272F2B_.wvu.FilterData" localSheetId="8" hidden="1">'Casos Especiales'!$A$2:$K$2</definedName>
    <definedName name="Z_E20EEB1D_5262_4D76_B4C9_00BD2E272F2B_.wvu.FilterData" localSheetId="4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9" hidden="1">VIP!$A$1:$O$633</definedName>
    <definedName name="Z_ED203EF2_634C_45D2_BFF8_4A0A1E80DF7B_.wvu.FilterData" localSheetId="8" hidden="1">'Casos Especiales'!$A$2:$K$2</definedName>
    <definedName name="Z_ED203EF2_634C_45D2_BFF8_4A0A1E80DF7B_.wvu.FilterData" localSheetId="4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9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6" l="1"/>
  <c r="C25" i="16"/>
  <c r="C26" i="16"/>
  <c r="A25" i="16"/>
  <c r="A26" i="16"/>
  <c r="B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B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A56" i="16" s="1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F75" i="1" l="1"/>
  <c r="G75" i="1"/>
  <c r="H75" i="1"/>
  <c r="I75" i="1"/>
  <c r="J75" i="1"/>
  <c r="K75" i="1"/>
  <c r="F5" i="1"/>
  <c r="G5" i="1"/>
  <c r="H5" i="1"/>
  <c r="I5" i="1"/>
  <c r="J5" i="1"/>
  <c r="K5" i="1"/>
  <c r="F6" i="1"/>
  <c r="G6" i="1"/>
  <c r="H6" i="1"/>
  <c r="I6" i="1"/>
  <c r="J6" i="1"/>
  <c r="K6" i="1"/>
  <c r="F13" i="1"/>
  <c r="G13" i="1"/>
  <c r="H13" i="1"/>
  <c r="I13" i="1"/>
  <c r="J13" i="1"/>
  <c r="K13" i="1"/>
  <c r="F12" i="1"/>
  <c r="G12" i="1"/>
  <c r="H12" i="1"/>
  <c r="I12" i="1"/>
  <c r="J12" i="1"/>
  <c r="K12" i="1"/>
  <c r="F15" i="1"/>
  <c r="G15" i="1"/>
  <c r="H15" i="1"/>
  <c r="I15" i="1"/>
  <c r="J15" i="1"/>
  <c r="K15" i="1"/>
  <c r="F86" i="1"/>
  <c r="G86" i="1"/>
  <c r="H86" i="1"/>
  <c r="I86" i="1"/>
  <c r="J86" i="1"/>
  <c r="K86" i="1"/>
  <c r="F87" i="1"/>
  <c r="G87" i="1"/>
  <c r="H87" i="1"/>
  <c r="I87" i="1"/>
  <c r="J87" i="1"/>
  <c r="K87" i="1"/>
  <c r="F36" i="1"/>
  <c r="G36" i="1"/>
  <c r="H36" i="1"/>
  <c r="I36" i="1"/>
  <c r="J36" i="1"/>
  <c r="K36" i="1"/>
  <c r="F14" i="1"/>
  <c r="G14" i="1"/>
  <c r="H14" i="1"/>
  <c r="I14" i="1"/>
  <c r="J14" i="1"/>
  <c r="K14" i="1"/>
  <c r="F88" i="1"/>
  <c r="G88" i="1"/>
  <c r="H88" i="1"/>
  <c r="I88" i="1"/>
  <c r="J88" i="1"/>
  <c r="K88" i="1"/>
  <c r="A75" i="1"/>
  <c r="A5" i="1"/>
  <c r="A6" i="1"/>
  <c r="A13" i="1"/>
  <c r="A12" i="1"/>
  <c r="A15" i="1"/>
  <c r="A86" i="1"/>
  <c r="A87" i="1"/>
  <c r="A36" i="1"/>
  <c r="A14" i="1"/>
  <c r="A88" i="1"/>
  <c r="A9" i="1" l="1"/>
  <c r="A7" i="1"/>
  <c r="F9" i="1"/>
  <c r="G9" i="1"/>
  <c r="H9" i="1"/>
  <c r="I9" i="1"/>
  <c r="J9" i="1"/>
  <c r="K9" i="1"/>
  <c r="F7" i="1"/>
  <c r="G7" i="1"/>
  <c r="H7" i="1"/>
  <c r="I7" i="1"/>
  <c r="J7" i="1"/>
  <c r="K7" i="1"/>
  <c r="A8" i="1" l="1"/>
  <c r="F8" i="1"/>
  <c r="G8" i="1"/>
  <c r="H8" i="1"/>
  <c r="I8" i="1"/>
  <c r="J8" i="1"/>
  <c r="K8" i="1"/>
  <c r="A44" i="1"/>
  <c r="F44" i="1"/>
  <c r="G44" i="1"/>
  <c r="H44" i="1"/>
  <c r="I44" i="1"/>
  <c r="J44" i="1"/>
  <c r="K44" i="1"/>
  <c r="A28" i="1"/>
  <c r="F28" i="1"/>
  <c r="G28" i="1"/>
  <c r="H28" i="1"/>
  <c r="I28" i="1"/>
  <c r="J28" i="1"/>
  <c r="K28" i="1"/>
  <c r="F35" i="1" l="1"/>
  <c r="G35" i="1"/>
  <c r="H35" i="1"/>
  <c r="I35" i="1"/>
  <c r="J35" i="1"/>
  <c r="K35" i="1"/>
  <c r="F11" i="1"/>
  <c r="G11" i="1"/>
  <c r="H11" i="1"/>
  <c r="I11" i="1"/>
  <c r="J11" i="1"/>
  <c r="K11" i="1"/>
  <c r="F10" i="1"/>
  <c r="G10" i="1"/>
  <c r="H10" i="1"/>
  <c r="I10" i="1"/>
  <c r="J10" i="1"/>
  <c r="K10" i="1"/>
  <c r="F52" i="1"/>
  <c r="G52" i="1"/>
  <c r="H52" i="1"/>
  <c r="I52" i="1"/>
  <c r="J52" i="1"/>
  <c r="K52" i="1"/>
  <c r="F51" i="1"/>
  <c r="G51" i="1"/>
  <c r="H51" i="1"/>
  <c r="I51" i="1"/>
  <c r="J51" i="1"/>
  <c r="K51" i="1"/>
  <c r="F46" i="1"/>
  <c r="G46" i="1"/>
  <c r="H46" i="1"/>
  <c r="I46" i="1"/>
  <c r="J46" i="1"/>
  <c r="K46" i="1"/>
  <c r="F50" i="1"/>
  <c r="G50" i="1"/>
  <c r="H50" i="1"/>
  <c r="I50" i="1"/>
  <c r="J50" i="1"/>
  <c r="K50" i="1"/>
  <c r="A35" i="1"/>
  <c r="A11" i="1"/>
  <c r="A10" i="1"/>
  <c r="A52" i="1"/>
  <c r="A51" i="1"/>
  <c r="A46" i="1"/>
  <c r="A50" i="1"/>
  <c r="F56" i="1" l="1"/>
  <c r="G56" i="1"/>
  <c r="H56" i="1"/>
  <c r="I56" i="1"/>
  <c r="J56" i="1"/>
  <c r="K56" i="1"/>
  <c r="F34" i="1"/>
  <c r="G34" i="1"/>
  <c r="H34" i="1"/>
  <c r="I34" i="1"/>
  <c r="J34" i="1"/>
  <c r="K34" i="1"/>
  <c r="F66" i="1"/>
  <c r="G66" i="1"/>
  <c r="H66" i="1"/>
  <c r="I66" i="1"/>
  <c r="J66" i="1"/>
  <c r="K66" i="1"/>
  <c r="F65" i="1"/>
  <c r="G65" i="1"/>
  <c r="H65" i="1"/>
  <c r="I65" i="1"/>
  <c r="J65" i="1"/>
  <c r="K65" i="1"/>
  <c r="F63" i="1"/>
  <c r="G63" i="1"/>
  <c r="H63" i="1"/>
  <c r="I63" i="1"/>
  <c r="J63" i="1"/>
  <c r="K63" i="1"/>
  <c r="F49" i="1"/>
  <c r="G49" i="1"/>
  <c r="H49" i="1"/>
  <c r="I49" i="1"/>
  <c r="J49" i="1"/>
  <c r="K49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74" i="1"/>
  <c r="G74" i="1"/>
  <c r="H74" i="1"/>
  <c r="I74" i="1"/>
  <c r="J74" i="1"/>
  <c r="K74" i="1"/>
  <c r="F73" i="1"/>
  <c r="G73" i="1"/>
  <c r="H73" i="1"/>
  <c r="I73" i="1"/>
  <c r="J73" i="1"/>
  <c r="K73" i="1"/>
  <c r="A56" i="1"/>
  <c r="A34" i="1"/>
  <c r="A66" i="1"/>
  <c r="A65" i="1"/>
  <c r="A63" i="1"/>
  <c r="A49" i="1"/>
  <c r="A62" i="1"/>
  <c r="A61" i="1"/>
  <c r="A60" i="1"/>
  <c r="A59" i="1"/>
  <c r="A74" i="1"/>
  <c r="A73" i="1"/>
  <c r="F58" i="1" l="1"/>
  <c r="G58" i="1"/>
  <c r="H58" i="1"/>
  <c r="I58" i="1"/>
  <c r="J58" i="1"/>
  <c r="K58" i="1"/>
  <c r="F85" i="1"/>
  <c r="G85" i="1"/>
  <c r="H85" i="1"/>
  <c r="I85" i="1"/>
  <c r="J85" i="1"/>
  <c r="K85" i="1"/>
  <c r="F33" i="1"/>
  <c r="G33" i="1"/>
  <c r="H33" i="1"/>
  <c r="I33" i="1"/>
  <c r="J33" i="1"/>
  <c r="K33" i="1"/>
  <c r="F72" i="1"/>
  <c r="G72" i="1"/>
  <c r="H72" i="1"/>
  <c r="I72" i="1"/>
  <c r="J72" i="1"/>
  <c r="K72" i="1"/>
  <c r="A58" i="1"/>
  <c r="A85" i="1"/>
  <c r="A33" i="1"/>
  <c r="A72" i="1"/>
  <c r="F32" i="1" l="1"/>
  <c r="G32" i="1"/>
  <c r="H32" i="1"/>
  <c r="I32" i="1"/>
  <c r="J32" i="1"/>
  <c r="K32" i="1"/>
  <c r="F57" i="1"/>
  <c r="G57" i="1"/>
  <c r="H57" i="1"/>
  <c r="I57" i="1"/>
  <c r="J57" i="1"/>
  <c r="K57" i="1"/>
  <c r="F71" i="1"/>
  <c r="G71" i="1"/>
  <c r="H71" i="1"/>
  <c r="I71" i="1"/>
  <c r="J71" i="1"/>
  <c r="K71" i="1"/>
  <c r="F84" i="1"/>
  <c r="G84" i="1"/>
  <c r="H84" i="1"/>
  <c r="I84" i="1"/>
  <c r="J84" i="1"/>
  <c r="K84" i="1"/>
  <c r="F31" i="1"/>
  <c r="G31" i="1"/>
  <c r="H31" i="1"/>
  <c r="I31" i="1"/>
  <c r="J31" i="1"/>
  <c r="K31" i="1"/>
  <c r="F83" i="1"/>
  <c r="G83" i="1"/>
  <c r="H83" i="1"/>
  <c r="I83" i="1"/>
  <c r="J83" i="1"/>
  <c r="K83" i="1"/>
  <c r="F45" i="1"/>
  <c r="G45" i="1"/>
  <c r="H45" i="1"/>
  <c r="I45" i="1"/>
  <c r="J45" i="1"/>
  <c r="K45" i="1"/>
  <c r="F30" i="1"/>
  <c r="G30" i="1"/>
  <c r="H30" i="1"/>
  <c r="I30" i="1"/>
  <c r="J30" i="1"/>
  <c r="K30" i="1"/>
  <c r="F67" i="1"/>
  <c r="G67" i="1"/>
  <c r="H67" i="1"/>
  <c r="I67" i="1"/>
  <c r="J67" i="1"/>
  <c r="K67" i="1"/>
  <c r="A32" i="1"/>
  <c r="A57" i="1"/>
  <c r="A71" i="1"/>
  <c r="A84" i="1"/>
  <c r="A31" i="1"/>
  <c r="A83" i="1"/>
  <c r="A45" i="1"/>
  <c r="A30" i="1"/>
  <c r="A67" i="1"/>
  <c r="F82" i="1" l="1"/>
  <c r="G82" i="1"/>
  <c r="H82" i="1"/>
  <c r="I82" i="1"/>
  <c r="J82" i="1"/>
  <c r="K82" i="1"/>
  <c r="F81" i="1"/>
  <c r="G81" i="1"/>
  <c r="H81" i="1"/>
  <c r="I81" i="1"/>
  <c r="J81" i="1"/>
  <c r="K81" i="1"/>
  <c r="F29" i="1"/>
  <c r="G29" i="1"/>
  <c r="H29" i="1"/>
  <c r="I29" i="1"/>
  <c r="J29" i="1"/>
  <c r="K29" i="1"/>
  <c r="F55" i="1"/>
  <c r="G55" i="1"/>
  <c r="H55" i="1"/>
  <c r="I55" i="1"/>
  <c r="J55" i="1"/>
  <c r="K55" i="1"/>
  <c r="A82" i="1"/>
  <c r="A81" i="1"/>
  <c r="A29" i="1"/>
  <c r="A55" i="1"/>
  <c r="F80" i="1" l="1"/>
  <c r="G80" i="1"/>
  <c r="H80" i="1"/>
  <c r="I80" i="1"/>
  <c r="J80" i="1"/>
  <c r="K80" i="1"/>
  <c r="F79" i="1"/>
  <c r="G79" i="1"/>
  <c r="H79" i="1"/>
  <c r="I79" i="1"/>
  <c r="J79" i="1"/>
  <c r="K79" i="1"/>
  <c r="A80" i="1"/>
  <c r="A79" i="1"/>
  <c r="A43" i="1" l="1"/>
  <c r="F43" i="1"/>
  <c r="G43" i="1"/>
  <c r="H43" i="1"/>
  <c r="I43" i="1"/>
  <c r="J43" i="1"/>
  <c r="K43" i="1"/>
  <c r="A70" i="1"/>
  <c r="F70" i="1"/>
  <c r="G70" i="1"/>
  <c r="H70" i="1"/>
  <c r="I70" i="1"/>
  <c r="J70" i="1"/>
  <c r="K70" i="1"/>
  <c r="F27" i="1" l="1"/>
  <c r="G27" i="1"/>
  <c r="H27" i="1"/>
  <c r="I27" i="1"/>
  <c r="J27" i="1"/>
  <c r="K27" i="1"/>
  <c r="F78" i="1"/>
  <c r="G78" i="1"/>
  <c r="H78" i="1"/>
  <c r="I78" i="1"/>
  <c r="J78" i="1"/>
  <c r="K78" i="1"/>
  <c r="F48" i="1"/>
  <c r="G48" i="1"/>
  <c r="H48" i="1"/>
  <c r="I48" i="1"/>
  <c r="J48" i="1"/>
  <c r="K48" i="1"/>
  <c r="A27" i="1"/>
  <c r="A78" i="1"/>
  <c r="A48" i="1"/>
  <c r="G7" i="16" l="1"/>
  <c r="I2" i="16"/>
  <c r="I1" i="16"/>
  <c r="I3" i="16"/>
  <c r="I4" i="16"/>
  <c r="H1" i="16"/>
  <c r="A26" i="1"/>
  <c r="A54" i="1"/>
  <c r="A64" i="1"/>
  <c r="A47" i="1"/>
  <c r="A25" i="1"/>
  <c r="A24" i="1"/>
  <c r="A42" i="1"/>
  <c r="A23" i="1"/>
  <c r="A22" i="1"/>
  <c r="A21" i="1"/>
  <c r="A20" i="1"/>
  <c r="A69" i="1"/>
  <c r="F26" i="1"/>
  <c r="G26" i="1"/>
  <c r="H26" i="1"/>
  <c r="I26" i="1"/>
  <c r="J26" i="1"/>
  <c r="K26" i="1"/>
  <c r="F54" i="1"/>
  <c r="G54" i="1"/>
  <c r="H54" i="1"/>
  <c r="I54" i="1"/>
  <c r="J54" i="1"/>
  <c r="K54" i="1"/>
  <c r="F64" i="1"/>
  <c r="G64" i="1"/>
  <c r="H64" i="1"/>
  <c r="I64" i="1"/>
  <c r="J64" i="1"/>
  <c r="K64" i="1"/>
  <c r="F47" i="1"/>
  <c r="G47" i="1"/>
  <c r="H47" i="1"/>
  <c r="I47" i="1"/>
  <c r="J47" i="1"/>
  <c r="K47" i="1"/>
  <c r="F25" i="1"/>
  <c r="G25" i="1"/>
  <c r="H25" i="1"/>
  <c r="I25" i="1"/>
  <c r="J25" i="1"/>
  <c r="K25" i="1"/>
  <c r="F24" i="1"/>
  <c r="G24" i="1"/>
  <c r="H24" i="1"/>
  <c r="I24" i="1"/>
  <c r="J24" i="1"/>
  <c r="K24" i="1"/>
  <c r="F42" i="1"/>
  <c r="G42" i="1"/>
  <c r="H42" i="1"/>
  <c r="I42" i="1"/>
  <c r="J42" i="1"/>
  <c r="K42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69" i="1"/>
  <c r="G69" i="1"/>
  <c r="H69" i="1"/>
  <c r="I69" i="1"/>
  <c r="J69" i="1"/>
  <c r="K69" i="1"/>
  <c r="I5" i="16" l="1"/>
  <c r="F41" i="1"/>
  <c r="G41" i="1"/>
  <c r="H41" i="1"/>
  <c r="I41" i="1"/>
  <c r="J41" i="1"/>
  <c r="K41" i="1"/>
  <c r="A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53" i="1"/>
  <c r="G53" i="1"/>
  <c r="H53" i="1"/>
  <c r="I53" i="1"/>
  <c r="J53" i="1"/>
  <c r="K53" i="1"/>
  <c r="A40" i="1"/>
  <c r="A39" i="1"/>
  <c r="A38" i="1"/>
  <c r="A53" i="1"/>
  <c r="F77" i="1"/>
  <c r="G77" i="1"/>
  <c r="H77" i="1"/>
  <c r="I77" i="1"/>
  <c r="J77" i="1"/>
  <c r="K77" i="1"/>
  <c r="A77" i="1"/>
  <c r="F19" i="1" l="1"/>
  <c r="G19" i="1"/>
  <c r="H19" i="1"/>
  <c r="I19" i="1"/>
  <c r="J19" i="1"/>
  <c r="K19" i="1"/>
  <c r="A19" i="1"/>
  <c r="F18" i="1" l="1"/>
  <c r="G18" i="1"/>
  <c r="H18" i="1"/>
  <c r="I18" i="1"/>
  <c r="J18" i="1"/>
  <c r="K18" i="1"/>
  <c r="A18" i="1"/>
  <c r="A17" i="1" l="1"/>
  <c r="F17" i="1"/>
  <c r="G17" i="1"/>
  <c r="H17" i="1"/>
  <c r="I17" i="1"/>
  <c r="J17" i="1"/>
  <c r="K17" i="1"/>
  <c r="G16" i="1"/>
  <c r="H16" i="1"/>
  <c r="I16" i="1"/>
  <c r="J16" i="1"/>
  <c r="K16" i="1"/>
  <c r="G76" i="1"/>
  <c r="H76" i="1"/>
  <c r="I76" i="1"/>
  <c r="J76" i="1"/>
  <c r="K76" i="1"/>
  <c r="G37" i="1"/>
  <c r="H37" i="1"/>
  <c r="I37" i="1"/>
  <c r="J37" i="1"/>
  <c r="K37" i="1"/>
  <c r="G68" i="1"/>
  <c r="H68" i="1"/>
  <c r="I68" i="1"/>
  <c r="J68" i="1"/>
  <c r="K68" i="1"/>
  <c r="F16" i="1"/>
  <c r="F76" i="1"/>
  <c r="F37" i="1"/>
  <c r="F68" i="1"/>
  <c r="A68" i="1" l="1"/>
  <c r="A37" i="1"/>
  <c r="A76" i="1" l="1"/>
  <c r="A16" i="1"/>
  <c r="G4" i="16" l="1"/>
  <c r="D35" i="15" l="1"/>
  <c r="G3" i="16" l="1"/>
  <c r="G6" i="16"/>
  <c r="G5" i="16"/>
  <c r="D34" i="15"/>
  <c r="G2" i="16" l="1"/>
  <c r="A9" i="3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3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<sst xmlns="http://schemas.openxmlformats.org/spreadsheetml/2006/main" count="13480" uniqueCount="2593">
  <si>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</si>
  <si>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</si>
  <si>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</si>
  <si>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</si>
  <si>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</si>
  <si>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</si>
  <si>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</si>
  <si>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</si>
  <si>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</si>
  <si>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</si>
  <si>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</si>
  <si>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</si>
  <si>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</si>
  <si>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</si>
  <si>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</si>
  <si>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</si>
  <si>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</si>
  <si>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</si>
  <si>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</si>
  <si>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</si>
  <si>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</si>
  <si>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</si>
  <si>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</si>
  <si>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</si>
  <si>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</si>
  <si>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</si>
  <si>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</si>
  <si>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</si>
  <si>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</si>
  <si>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</si>
  <si>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</si>
  <si>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</si>
  <si>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</si>
  <si>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</si>
  <si>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</si>
  <si>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</si>
  <si>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</si>
  <si>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</si>
  <si>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</si>
  <si>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</si>
  <si>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</si>
  <si>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</si>
  <si>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</si>
  <si>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</si>
  <si>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</si>
  <si>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</si>
  <si>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</si>
  <si>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</si>
  <si>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</si>
  <si>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</si>
  <si>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</si>
  <si>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</si>
  <si>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</si>
  <si>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</si>
  <si>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</si>
  <si>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</si>
  <si>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</si>
  <si>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</si>
  <si>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</si>
  <si>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</si>
  <si>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</si>
  <si>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</si>
  <si>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</si>
  <si>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</si>
  <si>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</si>
  <si>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</si>
  <si>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</si>
  <si>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</si>
  <si>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</si>
  <si>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</si>
  <si>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</si>
  <si>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</si>
  <si>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</si>
  <si>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</si>
  <si>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</si>
  <si>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</si>
  <si>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</si>
  <si>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</si>
  <si>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</si>
  <si>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</si>
  <si>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</si>
  <si>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</si>
  <si>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</si>
  <si>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</si>
  <si>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</si>
  <si>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</si>
  <si>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</si>
  <si>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</si>
  <si>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</si>
  <si>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</si>
  <si>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</si>
  <si>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</si>
  <si>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</si>
  <si>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</si>
  <si>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</si>
  <si>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</si>
  <si>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</si>
  <si>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</si>
  <si>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</si>
  <si>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</si>
  <si>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</si>
  <si>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</si>
  <si>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</si>
  <si>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</si>
  <si>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</si>
  <si>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</si>
  <si>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</si>
  <si>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</si>
  <si>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</si>
  <si>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</si>
  <si>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</si>
  <si>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</si>
  <si>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</si>
  <si>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</si>
  <si>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</si>
  <si>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</si>
  <si>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</si>
  <si>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</si>
  <si>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</si>
  <si>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</si>
  <si>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</si>
  <si>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</si>
  <si>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</si>
  <si>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</si>
  <si>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</si>
  <si>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</si>
  <si>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</si>
  <si>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</si>
  <si>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</si>
  <si>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</si>
  <si>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</si>
  <si>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</si>
  <si>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</si>
  <si>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</si>
  <si>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</si>
  <si>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</si>
  <si>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</si>
  <si>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</si>
  <si>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</si>
  <si>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</si>
  <si>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</si>
  <si>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</si>
  <si>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</si>
  <si>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</si>
  <si>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</si>
  <si>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</si>
  <si>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</si>
  <si>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</si>
  <si>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</si>
  <si>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</si>
  <si>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</si>
  <si>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</si>
  <si>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</si>
  <si>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</si>
  <si>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</si>
  <si>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</si>
  <si>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</si>
  <si>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</si>
  <si>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</si>
  <si>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</si>
  <si>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</si>
  <si>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</si>
  <si>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</si>
  <si>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</si>
  <si>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</si>
  <si>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</si>
  <si>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</si>
  <si>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</si>
  <si>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</si>
  <si>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</si>
  <si>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</si>
  <si>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</si>
  <si>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</si>
  <si>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</si>
  <si>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</si>
  <si>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</si>
  <si>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</si>
  <si>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</si>
  <si>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</si>
  <si>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</si>
  <si>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</si>
  <si>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</si>
  <si>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</si>
  <si>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</si>
  <si>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</si>
  <si>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</si>
  <si>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</si>
  <si>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</si>
  <si>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</si>
  <si>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</si>
  <si>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</si>
  <si>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</si>
  <si>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</si>
  <si>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</si>
  <si>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</si>
  <si>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</si>
  <si>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</si>
  <si>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</si>
  <si>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</si>
  <si>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</si>
  <si>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</si>
  <si>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</si>
  <si>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</si>
  <si>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</si>
  <si>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</si>
  <si>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</si>
  <si>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</si>
  <si>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</si>
  <si>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</si>
  <si>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</si>
  <si>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</si>
  <si>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</si>
  <si>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</si>
  <si>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</si>
  <si>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</si>
  <si>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</si>
  <si>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</si>
  <si>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</si>
  <si>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</si>
  <si>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</si>
  <si>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</si>
  <si>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</si>
  <si>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</si>
  <si>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</si>
  <si>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</si>
  <si>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</si>
  <si>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</si>
  <si>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</si>
  <si>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</si>
  <si>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</si>
  <si>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</si>
  <si>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</si>
  <si>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</si>
  <si>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</si>
  <si>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</si>
  <si>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</si>
  <si>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</si>
  <si>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</si>
  <si>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</si>
  <si>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</si>
  <si>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</si>
  <si>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</si>
  <si>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</si>
  <si>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</si>
  <si>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</si>
  <si>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</si>
  <si>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</si>
  <si>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</si>
  <si>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</si>
  <si>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</si>
  <si>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</si>
  <si>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</si>
  <si>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</si>
  <si>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</si>
  <si>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</si>
  <si>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</si>
  <si>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</si>
  <si>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</si>
  <si>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</si>
  <si>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</si>
  <si>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</si>
  <si>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</si>
  <si>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</si>
  <si>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</si>
  <si>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</si>
  <si>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</si>
  <si>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</si>
  <si>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</si>
  <si>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</si>
  <si>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</si>
  <si>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</si>
  <si>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</si>
  <si>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</si>
  <si>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</si>
  <si>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</si>
  <si>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</si>
  <si>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</si>
  <si>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</si>
  <si>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</si>
  <si>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</si>
  <si>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</si>
  <si>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</si>
  <si>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</si>
  <si>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</si>
  <si>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</si>
  <si>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</si>
  <si>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</si>
  <si>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</si>
  <si>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</si>
  <si>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</si>
  <si>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</si>
  <si>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</si>
  <si>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</si>
  <si>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</si>
  <si>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</si>
  <si>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</si>
  <si>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</si>
  <si>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</si>
  <si>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</si>
  <si>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</si>
  <si>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</si>
  <si>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</si>
  <si>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</si>
  <si>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</si>
  <si>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</si>
  <si>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</si>
  <si>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</si>
  <si>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</si>
  <si>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</si>
  <si>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</si>
  <si>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</si>
  <si>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</si>
  <si>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</si>
  <si>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</si>
  <si>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</si>
  <si>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</si>
  <si>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</si>
  <si>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</si>
  <si>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</si>
  <si>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</si>
  <si>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</si>
  <si>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</si>
  <si>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</si>
  <si>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</si>
  <si>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</si>
  <si>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</si>
  <si>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</si>
  <si>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</si>
  <si>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</si>
  <si>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</si>
  <si>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</si>
  <si>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</si>
  <si>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</si>
  <si>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</si>
  <si>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</si>
  <si>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</si>
  <si>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</si>
  <si>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</si>
  <si>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</si>
  <si>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</si>
  <si>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</si>
  <si>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</si>
  <si>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</si>
  <si>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</si>
  <si>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</si>
  <si>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</si>
  <si>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</si>
  <si>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</si>
  <si>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</si>
  <si>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</si>
  <si>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</si>
  <si>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</si>
  <si>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</si>
  <si>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</si>
  <si>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</si>
  <si>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</si>
  <si>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</si>
  <si>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</si>
  <si>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</si>
  <si>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</si>
  <si>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</si>
  <si>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</si>
  <si>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</si>
  <si>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</si>
  <si>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</si>
  <si>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</si>
  <si>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</si>
  <si>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</si>
  <si>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</si>
  <si>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</si>
  <si>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</si>
  <si>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</si>
  <si>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</si>
  <si>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</si>
  <si>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</si>
  <si>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</si>
  <si>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</si>
  <si>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</si>
  <si>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</si>
  <si>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</si>
  <si>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</si>
  <si>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</si>
  <si>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</si>
  <si>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</si>
  <si>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</si>
  <si>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</si>
  <si>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</si>
  <si>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</si>
  <si>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</si>
  <si>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</si>
  <si>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</si>
  <si>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</si>
  <si>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</si>
  <si>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</si>
  <si>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</si>
  <si>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</si>
  <si>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</si>
  <si>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</si>
  <si>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</si>
  <si>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</si>
  <si>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</si>
  <si>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</si>
  <si>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</si>
  <si>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</si>
  <si>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</si>
  <si>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</si>
  <si>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</si>
  <si>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</si>
  <si>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</si>
  <si>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</si>
  <si>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</si>
  <si>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</si>
  <si>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</si>
  <si>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</si>
  <si>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</si>
  <si>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</si>
  <si>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</si>
  <si>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</si>
  <si>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</si>
  <si>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</si>
  <si>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</si>
  <si>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</si>
  <si>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</si>
  <si>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</si>
  <si>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</si>
  <si>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</si>
  <si>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</si>
  <si>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</si>
  <si>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</si>
  <si>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</si>
  <si>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</si>
  <si>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</si>
  <si>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</si>
  <si>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</si>
  <si>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</si>
  <si>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</si>
  <si>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</si>
  <si>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</si>
  <si>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</si>
  <si>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</si>
  <si>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</si>
  <si>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</si>
  <si>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</si>
  <si>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</si>
  <si>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</si>
  <si>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</si>
  <si>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</si>
  <si>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</si>
  <si>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</si>
  <si>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</si>
  <si>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</si>
  <si>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</si>
  <si>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</si>
  <si>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</si>
  <si>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</si>
  <si>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</si>
  <si>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</si>
  <si>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</si>
  <si>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</si>
  <si>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</si>
  <si>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</si>
  <si>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</si>
  <si>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</si>
  <si>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</si>
  <si>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</si>
  <si>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</si>
  <si>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</si>
  <si>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</si>
  <si>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</si>
  <si>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</si>
  <si>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</si>
  <si>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</si>
  <si>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</si>
  <si>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</si>
  <si>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</si>
  <si>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</si>
  <si>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</si>
  <si>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</si>
  <si>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</si>
  <si>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</si>
  <si>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</si>
  <si>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</si>
  <si>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</si>
  <si>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</si>
  <si>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</si>
  <si>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</si>
  <si>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</si>
  <si>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</si>
  <si>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</si>
  <si>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</si>
  <si>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</si>
  <si>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</si>
  <si>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</si>
  <si>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</si>
  <si>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</si>
  <si>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</si>
  <si>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</si>
  <si>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</si>
  <si>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</si>
  <si>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</si>
  <si>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</si>
  <si>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</si>
  <si>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</si>
  <si>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</si>
  <si>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</si>
  <si>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</si>
  <si>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</si>
  <si>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</si>
  <si>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</si>
  <si>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</si>
  <si>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</si>
  <si>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</si>
  <si>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</si>
  <si>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</si>
  <si>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</si>
  <si>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</si>
  <si>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</si>
  <si>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</si>
  <si>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</si>
  <si>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</si>
  <si>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</si>
  <si>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</si>
  <si>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</si>
  <si>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</si>
  <si>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</si>
  <si>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</si>
  <si>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</si>
  <si>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</si>
  <si>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</si>
  <si>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</si>
  <si>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</si>
  <si>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</si>
  <si>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</si>
  <si>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</si>
  <si>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</si>
  <si>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</si>
  <si>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</si>
  <si>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</si>
  <si>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</si>
  <si>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</si>
  <si>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</si>
  <si>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</si>
  <si>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</si>
  <si>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</si>
  <si>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</si>
  <si>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</si>
  <si>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</si>
  <si>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</si>
  <si>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</si>
  <si>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</si>
  <si>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</si>
  <si>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</si>
  <si>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</si>
  <si>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</si>
  <si>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</si>
  <si>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</si>
  <si>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</si>
  <si>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</si>
  <si>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</si>
  <si>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</si>
  <si>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</si>
  <si>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</si>
  <si>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</si>
  <si>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</si>
  <si>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</si>
  <si>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</si>
  <si>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</si>
  <si>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</si>
  <si>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</si>
  <si>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</si>
  <si>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</si>
  <si>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</si>
  <si>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</si>
  <si>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</si>
  <si>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</si>
  <si>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</si>
  <si>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</si>
  <si>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</si>
  <si>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</si>
  <si>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</si>
  <si>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</si>
  <si>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</si>
  <si>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</si>
  <si>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</si>
  <si>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</si>
  <si>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</si>
  <si>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</si>
  <si>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</si>
  <si>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</si>
  <si>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</si>
  <si>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</si>
  <si>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</si>
  <si>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</si>
  <si>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</si>
  <si>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</si>
  <si>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</si>
  <si>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</si>
  <si>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</si>
  <si>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</si>
  <si>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</si>
  <si>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</si>
  <si>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</si>
  <si>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</si>
  <si>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</si>
  <si>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</si>
  <si>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</si>
  <si>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</si>
  <si>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</si>
  <si>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</si>
  <si>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</si>
  <si>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</si>
  <si>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</si>
  <si>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</si>
  <si>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</si>
  <si>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</si>
  <si>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</si>
  <si>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</si>
  <si>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</si>
  <si>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</si>
  <si>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</si>
  <si>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</si>
  <si>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</si>
  <si>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</si>
  <si>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</si>
  <si>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</si>
  <si>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</si>
  <si>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</si>
  <si>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</si>
  <si>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</si>
  <si>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</si>
  <si>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</si>
  <si>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</si>
  <si>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</si>
  <si>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</si>
  <si>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</si>
  <si>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</si>
  <si>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</si>
  <si>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</si>
  <si>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</si>
  <si>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</si>
  <si>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</si>
  <si>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</si>
  <si>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</si>
  <si>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</si>
  <si>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</si>
  <si>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</si>
  <si>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</si>
  <si>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</si>
  <si>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</si>
  <si>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</si>
  <si>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</si>
  <si>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</si>
  <si>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</si>
  <si>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</si>
  <si>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</si>
  <si>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</si>
  <si>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</si>
  <si>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</si>
  <si>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</si>
  <si>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</si>
  <si>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</si>
  <si>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</si>
  <si>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</si>
  <si>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</si>
  <si>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</si>
  <si>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</si>
  <si>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</si>
  <si>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</si>
  <si>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</si>
  <si>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</si>
  <si>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</si>
  <si>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</si>
  <si>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</si>
  <si>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</si>
  <si>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</si>
  <si>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</si>
  <si>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</si>
  <si>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</si>
  <si>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</si>
  <si>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</si>
  <si>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</si>
  <si>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</si>
  <si>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</si>
  <si>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</si>
  <si>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</si>
  <si>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</si>
  <si>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</si>
  <si>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</si>
  <si>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</si>
  <si>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</si>
  <si>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</si>
  <si>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</si>
  <si>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</si>
  <si>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</si>
  <si>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</si>
  <si>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</si>
  <si>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</si>
  <si>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</si>
  <si>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</si>
  <si>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</si>
  <si>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</si>
  <si>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</si>
  <si>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</si>
  <si>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</si>
  <si>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</si>
  <si>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</si>
  <si>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</si>
  <si>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</si>
  <si>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</si>
  <si>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</si>
  <si>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</si>
  <si>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</si>
  <si>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</si>
  <si>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</si>
  <si>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</si>
  <si>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</si>
  <si>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</si>
  <si>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</si>
  <si>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</si>
  <si>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</si>
  <si>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</si>
  <si>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</si>
  <si>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</si>
  <si>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</si>
  <si>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</si>
  <si>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</si>
  <si>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</si>
  <si>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</si>
  <si>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</si>
  <si>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</si>
  <si>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</si>
  <si>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</si>
  <si>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</si>
  <si>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</si>
  <si>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</si>
  <si>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</si>
  <si>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</si>
  <si>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</si>
  <si>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</si>
  <si>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</si>
  <si>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</si>
  <si>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</si>
  <si>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</si>
  <si>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</si>
  <si>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</si>
  <si>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</si>
  <si>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</si>
  <si>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</si>
  <si>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</si>
  <si>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</si>
  <si>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</si>
  <si>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</si>
  <si>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</si>
  <si>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</si>
  <si>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</si>
  <si>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</si>
  <si>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</si>
  <si>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</si>
  <si>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</si>
  <si>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</si>
  <si>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</si>
  <si>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</si>
  <si>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</si>
  <si>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</si>
  <si>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</si>
  <si>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</si>
  <si>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</si>
  <si>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</si>
  <si>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</si>
  <si>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</si>
  <si>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</si>
  <si>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</si>
  <si>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</si>
  <si>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</si>
  <si>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</si>
  <si>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</si>
  <si>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</si>
  <si>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</si>
  <si>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</si>
  <si>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</si>
  <si>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</si>
  <si>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</si>
  <si>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</si>
  <si>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</si>
  <si>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</si>
  <si>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</si>
  <si>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</si>
  <si>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</si>
  <si>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</si>
  <si>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</si>
  <si>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</si>
  <si>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</si>
  <si>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</si>
  <si>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</si>
  <si>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</si>
  <si>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</si>
  <si>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</si>
  <si>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</si>
  <si>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</si>
  <si>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</si>
  <si>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</si>
  <si>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</si>
  <si>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</si>
  <si>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</si>
  <si>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</si>
  <si>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</si>
  <si>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</si>
  <si>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</si>
  <si>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</si>
  <si>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</si>
  <si>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</si>
  <si>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</si>
  <si>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</si>
  <si>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</si>
  <si>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</si>
  <si>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</si>
  <si>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</si>
  <si>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</si>
  <si>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</si>
  <si>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</si>
  <si>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</si>
  <si>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</si>
  <si>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</si>
  <si>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</si>
  <si>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</si>
  <si>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</si>
  <si>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</si>
  <si>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</si>
  <si>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</si>
  <si>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</si>
  <si>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</si>
  <si>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</si>
  <si>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</si>
  <si>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</si>
  <si>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</si>
  <si>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</si>
  <si>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</si>
  <si>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</si>
  <si>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</si>
  <si>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</si>
  <si>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</si>
  <si>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</si>
  <si>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</si>
  <si>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</si>
  <si>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</si>
  <si>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</si>
  <si>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</si>
  <si>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</si>
  <si>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</si>
  <si>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</si>
  <si>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</si>
  <si>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</si>
  <si>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</si>
  <si>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</si>
  <si>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</si>
  <si>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</si>
  <si>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</si>
  <si>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</si>
  <si>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</si>
  <si>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</si>
  <si>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</si>
  <si>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</si>
  <si>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</si>
  <si>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</si>
  <si>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</si>
  <si>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</si>
  <si>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</si>
  <si>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</si>
  <si>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</si>
  <si>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</si>
  <si>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</si>
  <si>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</si>
  <si>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</si>
  <si>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</si>
  <si>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</si>
  <si>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</si>
  <si>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</si>
  <si>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</si>
  <si>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</si>
  <si>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</si>
  <si>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</si>
  <si>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</si>
  <si>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</si>
  <si>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</si>
  <si>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</si>
  <si>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</si>
  <si>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</si>
  <si>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</si>
  <si>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</si>
  <si>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</si>
  <si>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</si>
  <si>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</si>
  <si>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</si>
  <si>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</si>
  <si>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</si>
  <si>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</si>
  <si>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</si>
  <si>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</si>
  <si>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</si>
  <si>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</si>
  <si>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</si>
  <si>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</si>
  <si>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</si>
  <si>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</si>
  <si>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</si>
  <si>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</si>
  <si>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</si>
  <si>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</si>
  <si>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</si>
  <si>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</si>
  <si>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</si>
  <si>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</si>
  <si>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</si>
  <si>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</si>
  <si>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</si>
  <si>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</si>
  <si>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</si>
  <si>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</si>
  <si>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</si>
  <si>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</si>
  <si>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</si>
  <si>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</si>
  <si>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</si>
  <si>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</si>
  <si>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</si>
  <si>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</si>
  <si>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</si>
  <si>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</si>
  <si>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</si>
  <si>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</si>
  <si>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</si>
  <si>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</si>
  <si>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</si>
  <si>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</si>
  <si>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</si>
  <si>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</si>
  <si>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</si>
  <si>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</si>
  <si>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</si>
  <si>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</si>
  <si>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</si>
  <si>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</si>
  <si>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</si>
  <si>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</si>
  <si>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</si>
  <si>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</si>
  <si>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</si>
  <si>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</si>
  <si>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</si>
  <si>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</si>
  <si>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</si>
  <si>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</si>
  <si>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</si>
  <si>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</si>
  <si>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</si>
  <si>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</si>
  <si>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</si>
  <si>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</si>
  <si>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</si>
  <si>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</si>
  <si>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</si>
  <si>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</si>
  <si>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</si>
  <si>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</si>
  <si>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</si>
  <si>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</si>
  <si>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</si>
  <si>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</si>
  <si>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</si>
  <si>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</si>
  <si>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</si>
  <si>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</si>
  <si>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</si>
  <si>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</si>
  <si>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</si>
  <si>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</si>
  <si>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</si>
  <si>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</si>
  <si>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</si>
  <si>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</si>
  <si>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</si>
  <si>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</si>
  <si>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</si>
  <si>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</si>
  <si>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</si>
  <si>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</si>
  <si>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</si>
  <si>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</si>
  <si>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</si>
  <si>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</si>
  <si>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</si>
  <si>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</si>
  <si>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</si>
  <si>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</si>
  <si>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</si>
  <si>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</si>
  <si>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</si>
  <si>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</si>
  <si>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</si>
  <si>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</si>
  <si>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</si>
  <si>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</si>
  <si>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</si>
  <si>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</si>
  <si>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</si>
  <si>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</si>
  <si>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</si>
  <si>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</si>
  <si>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</si>
  <si>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</si>
  <si>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</si>
  <si>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</si>
  <si>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</si>
  <si>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</si>
  <si>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</si>
  <si>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</si>
  <si>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</si>
  <si>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</si>
  <si>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</si>
  <si>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</si>
  <si>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</si>
  <si>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</si>
  <si>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</si>
  <si>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</si>
  <si>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</si>
  <si>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</si>
  <si>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</si>
  <si>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</si>
  <si>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</si>
  <si>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</si>
  <si>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</si>
  <si>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</si>
  <si>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</si>
  <si>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</si>
  <si>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</si>
  <si>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</si>
  <si>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</si>
  <si>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</si>
  <si>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</si>
  <si>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</si>
  <si>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</si>
  <si>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</si>
  <si>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</si>
  <si>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</si>
  <si>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</si>
  <si>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</si>
  <si>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</si>
  <si>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</si>
  <si>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</si>
  <si>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</si>
  <si>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</si>
  <si>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</si>
  <si>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</si>
  <si>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</si>
  <si>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</si>
  <si>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</si>
  <si>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</si>
  <si>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</si>
  <si>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</si>
  <si>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</si>
  <si>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</si>
  <si>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</si>
  <si>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</si>
  <si>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</si>
  <si>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</si>
  <si>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</si>
  <si>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</si>
  <si>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</si>
  <si>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</si>
  <si>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</si>
  <si>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</si>
  <si>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</si>
  <si>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</si>
  <si>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</si>
  <si>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</si>
  <si>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</si>
  <si>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</si>
  <si>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</si>
  <si>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</si>
  <si>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</si>
  <si>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</si>
  <si>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</si>
  <si>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</si>
  <si>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</si>
  <si>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</si>
  <si>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</si>
  <si>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</si>
  <si>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</si>
  <si>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</si>
  <si>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</si>
  <si>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</si>
  <si>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</si>
  <si>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</si>
  <si>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</si>
  <si>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</si>
  <si>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</si>
  <si>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</si>
  <si>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</si>
  <si>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</si>
  <si>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</si>
  <si>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</si>
  <si>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</si>
  <si>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</si>
  <si>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</si>
  <si>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</si>
  <si>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</si>
  <si>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</si>
  <si>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</si>
  <si>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</si>
  <si>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</si>
  <si>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</si>
  <si>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</si>
  <si>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</si>
  <si>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</si>
  <si>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</si>
  <si>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</si>
  <si>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</si>
  <si>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</si>
  <si>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</si>
  <si>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</si>
  <si>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</si>
  <si>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</si>
  <si>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</si>
  <si>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</si>
  <si>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</si>
  <si>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</si>
  <si>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</si>
  <si>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</si>
  <si>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</si>
  <si>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</si>
  <si>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</si>
  <si>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</si>
  <si>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</si>
  <si>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</si>
  <si>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</si>
  <si>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</si>
  <si>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</si>
  <si>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</si>
  <si>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</si>
  <si>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</si>
  <si>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</si>
  <si>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</si>
  <si>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</si>
  <si>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</si>
  <si>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</si>
  <si>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</si>
  <si>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</si>
  <si>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</si>
  <si>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</si>
  <si>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</si>
  <si>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</si>
  <si>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</si>
  <si>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</si>
  <si>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</si>
  <si>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</si>
  <si>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</si>
  <si>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</si>
  <si>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</si>
  <si>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</si>
  <si>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</si>
  <si>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</si>
  <si>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</si>
  <si>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</si>
  <si>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</si>
  <si>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</si>
  <si>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</si>
  <si>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</si>
  <si>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</si>
  <si>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</si>
  <si>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</si>
  <si>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</si>
  <si>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</si>
  <si>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</si>
  <si>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</si>
  <si>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</si>
  <si>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</si>
  <si>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</si>
  <si>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</si>
  <si>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</si>
  <si>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</si>
  <si>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</si>
  <si>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</si>
  <si>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</si>
  <si>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</si>
  <si>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</si>
  <si>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</si>
  <si>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</si>
  <si>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</si>
  <si>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</si>
  <si>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</si>
  <si>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</si>
  <si>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</si>
  <si>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</si>
  <si>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</si>
  <si>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</si>
  <si>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</si>
  <si>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</si>
  <si>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</si>
  <si>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</si>
  <si>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</si>
  <si>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</si>
  <si>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</si>
  <si>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</si>
  <si>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</si>
  <si>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</si>
  <si>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</si>
  <si>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</si>
  <si>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</si>
  <si>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</si>
  <si>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</si>
  <si>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</si>
  <si>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</si>
  <si>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</si>
  <si>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</si>
  <si>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</si>
  <si>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</si>
  <si>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</si>
  <si>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</si>
  <si>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</si>
  <si>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</si>
  <si>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</si>
  <si>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</si>
  <si>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</si>
  <si>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</si>
  <si>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</si>
  <si>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</si>
  <si>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</si>
  <si>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</si>
  <si>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</si>
  <si>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</si>
  <si>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</si>
  <si>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</si>
  <si>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</si>
  <si>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</si>
  <si>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</si>
  <si>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</si>
  <si>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</si>
  <si>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</si>
  <si>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</si>
  <si>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</si>
  <si>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</si>
  <si>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</si>
  <si>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</si>
  <si>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</si>
  <si>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</si>
  <si>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</si>
  <si>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</si>
  <si>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</si>
  <si>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</si>
  <si>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</si>
  <si>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</si>
  <si>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</si>
  <si>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</si>
  <si>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</si>
  <si>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</si>
  <si>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</si>
  <si>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</si>
  <si>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</si>
  <si>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</si>
  <si>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</si>
  <si>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</si>
  <si>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</si>
  <si>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</si>
  <si>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</si>
  <si>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</si>
  <si>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</si>
  <si>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</si>
  <si>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</si>
  <si>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</si>
  <si>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</si>
  <si>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</si>
  <si>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</si>
  <si>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</si>
  <si>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</si>
  <si>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</si>
  <si>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</si>
  <si>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</si>
  <si>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</si>
  <si>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</si>
  <si>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</si>
  <si>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</si>
  <si>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</si>
  <si>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</si>
  <si>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</si>
  <si>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</si>
  <si>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</si>
  <si>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</si>
  <si>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</si>
  <si>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</si>
  <si>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</si>
  <si>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</si>
  <si>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</si>
  <si>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</si>
  <si>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</si>
  <si>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</si>
  <si>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</si>
  <si>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</si>
  <si>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</si>
  <si>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</si>
  <si>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</si>
  <si>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</si>
  <si>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</si>
  <si>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</si>
  <si>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</si>
  <si>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</si>
  <si>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</si>
  <si>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</si>
  <si>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</si>
  <si>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</si>
  <si>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</si>
  <si>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</si>
  <si>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</si>
  <si>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</si>
  <si>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</si>
  <si>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</si>
  <si>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</si>
  <si>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</si>
  <si>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</si>
  <si>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</si>
  <si>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</si>
  <si>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</si>
  <si>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</si>
  <si>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</si>
  <si>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</si>
  <si>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</si>
  <si>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</si>
  <si>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</si>
  <si>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</si>
  <si>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</si>
  <si>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</si>
  <si>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</si>
  <si>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</si>
  <si>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</si>
  <si>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</si>
  <si>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</si>
  <si>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</si>
  <si>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</si>
  <si>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</si>
  <si>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</si>
  <si>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</si>
  <si>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</si>
  <si>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</si>
  <si>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</si>
  <si>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</si>
  <si>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</si>
  <si>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</si>
  <si>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</si>
  <si>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</si>
  <si>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</si>
  <si>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</si>
  <si>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</si>
  <si>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</si>
  <si>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</si>
  <si>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</si>
  <si>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</si>
  <si>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</si>
  <si>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</si>
  <si>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</si>
  <si>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</si>
  <si>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</si>
  <si>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</si>
  <si>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</si>
  <si>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</si>
  <si>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</si>
  <si>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</si>
  <si>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</si>
  <si>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</si>
  <si>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</si>
  <si>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</si>
  <si>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</si>
  <si>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</si>
  <si>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</si>
  <si>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</si>
  <si>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</si>
  <si>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</si>
  <si>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</si>
  <si>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</si>
  <si>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</si>
  <si>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</si>
  <si>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</si>
  <si>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</si>
  <si>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</si>
  <si>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</si>
  <si>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</si>
  <si>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</si>
  <si>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</si>
  <si>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</si>
  <si>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</si>
  <si>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</si>
  <si>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</si>
  <si>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</si>
  <si>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</si>
  <si>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</si>
  <si>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</si>
  <si>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</si>
  <si>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</si>
  <si>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</si>
  <si>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</si>
  <si>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</si>
  <si>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</si>
  <si>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</si>
  <si>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</si>
  <si>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</si>
  <si>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</si>
  <si>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</si>
  <si>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</si>
  <si>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</si>
  <si>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</si>
  <si>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</si>
  <si>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</si>
  <si>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</si>
  <si>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</si>
  <si>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</si>
  <si>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</si>
  <si>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</si>
  <si>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</si>
  <si>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</si>
  <si>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</si>
  <si>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</si>
  <si>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</si>
  <si>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</si>
  <si>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</si>
  <si>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</si>
  <si>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</si>
  <si>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</si>
  <si>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</si>
  <si>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</si>
  <si>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</si>
  <si>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</si>
  <si>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</si>
  <si>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</si>
  <si>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</si>
  <si>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</si>
  <si>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</si>
  <si>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</si>
  <si>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</si>
  <si>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</si>
  <si>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</si>
  <si>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</si>
  <si>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</si>
  <si>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</si>
  <si>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</si>
  <si>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</si>
  <si>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</si>
  <si>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</si>
  <si>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</si>
  <si>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</si>
  <si>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</si>
  <si>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</si>
  <si>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</si>
  <si>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</si>
  <si>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</si>
  <si>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</si>
  <si>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</si>
  <si>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</si>
  <si>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</si>
  <si>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</si>
  <si>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</si>
  <si>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</si>
  <si>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</si>
  <si>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</si>
  <si>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</si>
  <si>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</si>
  <si>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</si>
  <si>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</si>
  <si>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</si>
  <si>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</si>
  <si>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</si>
  <si>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</si>
  <si>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</si>
  <si>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</si>
  <si>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</si>
  <si>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</si>
  <si>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</si>
  <si>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</si>
  <si>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</si>
  <si>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</si>
  <si>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</si>
  <si>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</si>
  <si>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</si>
  <si>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</si>
  <si>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</si>
  <si>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</si>
  <si>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</si>
  <si>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</si>
  <si>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</si>
  <si>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</si>
  <si>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</si>
  <si>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</si>
  <si>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</si>
  <si>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</si>
  <si>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</si>
  <si>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</si>
  <si>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</si>
  <si>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</si>
  <si>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</si>
  <si>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</si>
  <si>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</si>
  <si>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</si>
  <si>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</si>
  <si>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</si>
  <si>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</si>
  <si>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</si>
  <si>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</si>
  <si>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</si>
  <si>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</si>
  <si>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</si>
  <si>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</si>
  <si>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</si>
  <si>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</si>
  <si>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</si>
  <si>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</si>
  <si>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</si>
  <si>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</si>
  <si>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</si>
  <si>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</si>
  <si>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</si>
  <si>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</si>
  <si>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</si>
  <si>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</si>
  <si>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</si>
  <si>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</si>
  <si>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</si>
  <si>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</si>
  <si>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</si>
  <si>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</si>
  <si>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</si>
  <si>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</si>
  <si>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</si>
  <si>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</si>
  <si>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</si>
  <si>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</si>
  <si>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</si>
  <si>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</si>
  <si>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</si>
  <si>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</si>
  <si>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</si>
  <si>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</si>
  <si>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</si>
  <si>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</si>
  <si>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</si>
  <si>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</si>
  <si>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</si>
  <si>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</si>
  <si>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</si>
  <si>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</si>
  <si>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</si>
  <si>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</si>
  <si>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</si>
  <si>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</si>
  <si>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</si>
  <si>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</si>
  <si>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</si>
  <si>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</si>
  <si>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</si>
  <si>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</si>
  <si>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</si>
  <si>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</si>
  <si>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</si>
  <si>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</si>
  <si>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</si>
  <si>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</si>
  <si>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</si>
  <si>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</si>
  <si>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</si>
  <si>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</si>
  <si>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</si>
  <si>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</si>
  <si>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</si>
  <si>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</si>
  <si>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</si>
  <si>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</si>
  <si>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</si>
  <si>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</si>
  <si>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</si>
  <si>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</si>
  <si>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</si>
  <si>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</si>
  <si>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</si>
  <si>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</si>
  <si>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</si>
  <si>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</si>
  <si>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</si>
  <si>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</si>
  <si>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</si>
  <si>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</si>
  <si>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</si>
  <si>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</si>
  <si>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</si>
  <si>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</si>
  <si>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</si>
  <si>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</si>
  <si>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</si>
  <si>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</si>
  <si>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</si>
  <si>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</si>
  <si>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</si>
  <si>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</si>
  <si>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</si>
  <si>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</si>
  <si>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</si>
  <si>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</si>
  <si>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</si>
  <si>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</si>
  <si>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</si>
  <si>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</si>
  <si>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</si>
  <si>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</si>
  <si>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</si>
  <si>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</si>
  <si>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</si>
  <si>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</si>
  <si>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</si>
  <si>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</si>
  <si>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</si>
  <si>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</si>
  <si>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</si>
  <si>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</si>
  <si>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</si>
  <si>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</si>
  <si>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</si>
  <si>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</si>
  <si>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</si>
  <si>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</si>
  <si>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</si>
  <si>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</si>
  <si>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</si>
  <si>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</si>
  <si>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</si>
  <si>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</si>
  <si>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</si>
  <si>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</si>
  <si>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</si>
  <si>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</si>
  <si>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</si>
  <si>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</si>
  <si>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</si>
  <si>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</si>
  <si>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</si>
  <si>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</si>
  <si>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</si>
  <si>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</si>
  <si>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</si>
  <si>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</si>
  <si>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</si>
  <si>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</si>
  <si>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</si>
  <si>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</si>
  <si>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</si>
  <si>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</si>
  <si>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</si>
  <si>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</si>
  <si>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</si>
  <si>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</si>
  <si>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</si>
  <si>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</si>
  <si>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</si>
  <si>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</si>
  <si>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</si>
  <si>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</si>
  <si>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</si>
  <si>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</si>
  <si>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</si>
  <si>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</si>
  <si>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</si>
  <si>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</si>
  <si>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</si>
  <si>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</si>
  <si>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</si>
  <si>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</si>
  <si>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</si>
  <si>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</si>
  <si>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</si>
  <si>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</si>
  <si>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</si>
  <si>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</si>
  <si>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</si>
  <si>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</si>
  <si>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</si>
  <si>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</si>
  <si>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</si>
  <si>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</si>
  <si>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</si>
  <si>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</si>
  <si>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</si>
  <si>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</si>
  <si>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</si>
  <si>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</si>
  <si>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</si>
  <si>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</si>
  <si>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</si>
  <si>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</si>
  <si>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</si>
  <si>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</si>
  <si>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</si>
  <si>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</si>
  <si>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</si>
  <si>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</si>
  <si>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</si>
  <si>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</si>
  <si>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</si>
  <si>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</si>
  <si>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</si>
  <si>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</si>
  <si>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</si>
  <si>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</si>
  <si>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</si>
  <si>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</si>
  <si>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</si>
  <si>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</si>
  <si>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</si>
  <si>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</si>
  <si>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</si>
  <si>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</si>
  <si>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</si>
  <si>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</si>
  <si>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</si>
  <si>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</si>
  <si>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</si>
  <si>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</si>
  <si>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</si>
  <si>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</si>
  <si>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</si>
  <si>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</si>
  <si>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</si>
  <si>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</si>
  <si>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</si>
  <si>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</si>
  <si>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</si>
  <si>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</si>
  <si>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</si>
  <si>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</si>
  <si>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</si>
  <si>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</si>
  <si>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</si>
  <si>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</si>
  <si>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</si>
  <si>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</si>
  <si>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</si>
  <si>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</si>
  <si>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</si>
  <si>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</si>
  <si>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</si>
  <si>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</si>
  <si>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</si>
  <si>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</si>
  <si>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</si>
  <si>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</si>
  <si>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</si>
  <si>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</si>
  <si>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</si>
  <si>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</si>
  <si>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</si>
  <si>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</si>
  <si>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</si>
  <si>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</si>
  <si>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</si>
  <si>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</si>
  <si>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</si>
  <si>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</si>
  <si>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</si>
  <si>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</si>
  <si>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</si>
  <si>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</si>
  <si>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</si>
  <si>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</si>
  <si>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</si>
  <si>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</si>
  <si>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</si>
  <si>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</si>
  <si>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</si>
  <si>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</si>
  <si>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</si>
  <si>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</si>
  <si>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</si>
  <si>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</si>
  <si>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</si>
  <si>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</si>
  <si>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</si>
  <si>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</si>
  <si>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</si>
  <si>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</si>
  <si>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</si>
  <si>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</si>
  <si>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</si>
  <si>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</si>
  <si>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</si>
  <si>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</si>
  <si>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</si>
  <si>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</si>
  <si>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</si>
  <si>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</si>
  <si>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</si>
  <si>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</si>
  <si>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</si>
  <si>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</si>
  <si>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</si>
  <si>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</si>
  <si>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</si>
  <si>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</si>
  <si>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</si>
  <si>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</si>
  <si>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</si>
  <si>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</si>
  <si>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</si>
  <si>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</si>
  <si>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</si>
  <si>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</si>
  <si>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</si>
  <si>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</si>
  <si>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</si>
  <si>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</si>
  <si>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</si>
  <si>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</si>
  <si>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</si>
  <si>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</si>
  <si>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</si>
  <si>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</si>
  <si>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</si>
  <si>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</si>
  <si>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</si>
  <si>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</si>
  <si>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</si>
  <si>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</si>
  <si>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</si>
  <si>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</si>
  <si>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</si>
  <si>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</si>
  <si>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</si>
  <si>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</si>
  <si>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</si>
  <si>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</si>
  <si>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</si>
  <si>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</si>
  <si>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</si>
  <si>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</si>
  <si>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</si>
  <si>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</si>
  <si>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</si>
  <si>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</si>
  <si>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</si>
  <si>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</si>
  <si>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</si>
  <si>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</si>
  <si>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</si>
  <si>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</si>
  <si>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</si>
  <si>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</si>
  <si>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</si>
  <si>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</si>
  <si>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</si>
  <si>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</si>
  <si>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</si>
  <si>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</si>
  <si>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</si>
  <si>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</si>
  <si>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</si>
  <si>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</si>
  <si>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</si>
  <si>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</si>
  <si>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</si>
  <si>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</si>
  <si>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</si>
  <si>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</si>
  <si>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</si>
  <si>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</si>
  <si>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</si>
  <si>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</si>
  <si>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</si>
  <si>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</si>
  <si>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</si>
  <si>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</si>
  <si>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</si>
  <si>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</si>
  <si>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</si>
  <si>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</si>
  <si>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</si>
  <si>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</si>
  <si>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</si>
  <si>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</si>
  <si>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</si>
  <si>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</si>
  <si>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</si>
  <si>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</si>
  <si>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</si>
  <si>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</si>
  <si>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</si>
  <si>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</si>
  <si>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</si>
  <si>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</si>
  <si>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</si>
  <si>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</si>
  <si>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</si>
  <si>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</si>
  <si>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</si>
  <si>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</si>
  <si>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</si>
  <si>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</si>
  <si>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</si>
  <si>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</si>
  <si>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</si>
  <si>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</si>
  <si>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</si>
  <si>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</si>
  <si>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</si>
  <si>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</si>
  <si>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</si>
  <si>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</si>
  <si>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</si>
  <si>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</si>
  <si>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</si>
  <si>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</si>
  <si>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</si>
  <si>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</si>
  <si>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</si>
  <si>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</si>
  <si>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</si>
  <si>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</si>
  <si>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</si>
  <si>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</si>
  <si>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</si>
  <si>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</si>
  <si>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</si>
  <si>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</si>
  <si>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</si>
  <si>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</si>
  <si>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</si>
  <si>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</si>
  <si>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</si>
  <si>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</si>
  <si>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</si>
  <si>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</si>
  <si>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</si>
  <si>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</si>
  <si>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</si>
  <si>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</si>
  <si>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</si>
  <si>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</si>
  <si>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</si>
  <si>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</si>
  <si>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</si>
  <si>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</si>
  <si>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</si>
  <si>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</si>
  <si>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</si>
  <si>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</si>
  <si>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</si>
  <si>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</si>
  <si>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</si>
  <si>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</si>
  <si>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</si>
  <si>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</si>
  <si>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</si>
  <si>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</si>
  <si>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</si>
  <si>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</si>
  <si>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</si>
  <si>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</si>
  <si>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</si>
  <si>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</si>
  <si>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</si>
  <si>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</si>
  <si>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</si>
  <si>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</si>
  <si>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</si>
  <si>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</si>
  <si>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</si>
  <si>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</si>
  <si>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</si>
  <si>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</si>
  <si>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</si>
  <si>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</si>
  <si>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</si>
  <si>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</si>
  <si>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</si>
  <si>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</si>
  <si>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</si>
  <si>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</si>
  <si>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</si>
  <si>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</si>
  <si>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</si>
  <si>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</si>
  <si>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</si>
  <si>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</si>
  <si>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</si>
  <si>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</si>
  <si>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</si>
  <si>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</si>
  <si>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</si>
  <si>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</si>
  <si>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</si>
  <si>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</si>
  <si>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</si>
  <si>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</si>
  <si>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</si>
  <si>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</si>
  <si>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</si>
  <si>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</si>
  <si>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</si>
  <si>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</si>
  <si>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</si>
  <si>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</si>
  <si>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</si>
  <si>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</si>
  <si>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</si>
  <si>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</si>
  <si>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</si>
  <si>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</si>
  <si>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</si>
  <si>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</si>
  <si>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</si>
  <si>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</si>
  <si>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</si>
  <si>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</si>
  <si>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</si>
  <si>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</si>
  <si>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</si>
  <si>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</si>
  <si>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</si>
  <si>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</si>
  <si>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</si>
  <si>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</si>
  <si>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</si>
  <si>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</si>
  <si>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</si>
  <si>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</si>
  <si>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</si>
  <si>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</si>
  <si>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</si>
  <si>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</si>
  <si>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</si>
  <si>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</si>
  <si>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</si>
  <si>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</si>
  <si>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</si>
  <si>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</si>
  <si>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</si>
  <si>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</si>
  <si>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</si>
  <si>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</si>
  <si>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</si>
  <si>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</si>
  <si>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</si>
  <si>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</si>
  <si>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</si>
  <si>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</si>
  <si>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</si>
  <si>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</si>
  <si>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</si>
  <si>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</si>
  <si>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</si>
  <si>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</si>
  <si>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</si>
  <si>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</si>
  <si>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</si>
  <si>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</si>
  <si>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</si>
  <si>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</si>
  <si>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</si>
  <si>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</si>
  <si>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</si>
  <si>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</si>
  <si>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</si>
  <si>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</si>
  <si>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</si>
  <si>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</si>
  <si>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</si>
  <si>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</si>
  <si>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</si>
  <si>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</si>
  <si>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</si>
  <si>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</si>
  <si>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</si>
  <si>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</si>
  <si>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</si>
  <si>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</si>
  <si>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</si>
  <si>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</si>
  <si>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</si>
  <si>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</si>
  <si>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</si>
  <si>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</si>
  <si>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</si>
  <si>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</si>
  <si>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</si>
  <si>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</si>
  <si>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</si>
  <si>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</si>
  <si>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</si>
  <si>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</si>
  <si>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</si>
  <si>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</si>
  <si>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</si>
  <si>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</si>
  <si>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</si>
  <si>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</si>
  <si>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</si>
  <si>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</si>
  <si>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</si>
  <si>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</si>
  <si>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</si>
  <si>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</si>
  <si>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</si>
  <si>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</si>
  <si>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</si>
  <si>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</si>
  <si>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</si>
  <si>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</si>
  <si>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</si>
  <si>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</si>
  <si>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</si>
  <si>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</si>
  <si>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</si>
  <si>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</si>
  <si>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</si>
  <si>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</si>
  <si>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</si>
  <si>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</si>
  <si>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</si>
  <si>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</si>
  <si>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</si>
  <si>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</si>
  <si>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</si>
  <si>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</si>
  <si>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</si>
  <si>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</si>
  <si>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</si>
  <si>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</si>
  <si>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</si>
  <si>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</si>
  <si>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</si>
  <si>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</si>
  <si>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</si>
  <si>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</si>
  <si>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</si>
  <si>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</si>
  <si>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</si>
  <si>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</si>
  <si>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</si>
  <si>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</si>
  <si>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</si>
  <si>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</si>
  <si>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</si>
  <si>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</si>
  <si>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</si>
  <si>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</si>
  <si>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</si>
  <si>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</si>
  <si>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</si>
  <si>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</si>
  <si>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</si>
  <si>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</si>
  <si>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</si>
  <si>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</si>
  <si>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</si>
  <si>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</si>
  <si>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</si>
  <si>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</si>
  <si>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</si>
  <si>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</si>
  <si>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</si>
  <si>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</si>
  <si>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</si>
  <si>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</si>
  <si>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</si>
  <si>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</si>
  <si>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</si>
  <si>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</si>
  <si>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</si>
  <si>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</si>
  <si>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</si>
  <si>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</si>
  <si>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</si>
  <si>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</si>
  <si>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</si>
  <si>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</si>
  <si>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</si>
  <si>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</si>
  <si>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</si>
  <si>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</si>
  <si>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</si>
  <si>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</si>
  <si>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</si>
  <si>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</si>
  <si>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</si>
  <si>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</si>
  <si>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</si>
  <si>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</si>
  <si>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</si>
  <si>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</si>
  <si>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</si>
  <si>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</si>
  <si>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</si>
  <si>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</si>
  <si>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</si>
  <si>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</si>
  <si>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</si>
  <si>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</si>
  <si>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</si>
  <si>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</si>
  <si>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</si>
  <si>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</si>
  <si>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</si>
  <si>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</si>
  <si>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</si>
  <si>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</si>
  <si>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</si>
  <si>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</si>
  <si>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</si>
  <si>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</si>
  <si>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</si>
  <si>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</si>
  <si>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</si>
  <si>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</si>
  <si>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</si>
  <si>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</si>
  <si>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</si>
  <si>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</si>
  <si>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</si>
  <si>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</si>
  <si>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</si>
  <si>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</si>
  <si>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</si>
  <si>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</si>
  <si>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</si>
  <si>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</si>
  <si>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</si>
  <si>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</si>
  <si>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</si>
  <si>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</si>
  <si>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</si>
  <si>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</si>
  <si>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</si>
  <si>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</si>
  <si>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</si>
  <si>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</si>
  <si>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</si>
  <si>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</si>
  <si>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</si>
  <si>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</si>
  <si>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</si>
  <si>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</si>
  <si>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</si>
  <si>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</si>
  <si>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</si>
  <si>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</si>
  <si>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</si>
  <si>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</si>
  <si>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</si>
  <si>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</si>
  <si>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</si>
  <si>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</si>
  <si>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</si>
  <si>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</si>
  <si>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</si>
  <si>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</si>
  <si>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</si>
  <si>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</si>
  <si>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</si>
  <si>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</si>
  <si>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</si>
  <si>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</si>
  <si>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</si>
  <si>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</si>
  <si>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</si>
  <si>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</si>
  <si>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</si>
  <si>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</si>
  <si>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</si>
  <si>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</si>
  <si>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</si>
  <si>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</si>
  <si>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</si>
  <si>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</si>
  <si>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</si>
  <si>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</si>
  <si>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</si>
  <si>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</si>
  <si>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</si>
  <si>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</si>
  <si>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</si>
  <si>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</si>
  <si>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</si>
  <si>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</si>
  <si>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</si>
  <si>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</si>
  <si>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</si>
  <si>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</si>
  <si>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</si>
  <si>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</si>
  <si>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</si>
  <si>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</si>
  <si>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</si>
  <si>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</si>
  <si>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</si>
  <si>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</si>
  <si>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</si>
  <si>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</si>
  <si>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</si>
  <si>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</si>
  <si>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</si>
  <si>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</si>
  <si>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</si>
  <si>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</si>
  <si>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</si>
  <si>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</si>
  <si>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</si>
  <si>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</si>
  <si>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</si>
  <si>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</si>
  <si>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</si>
  <si>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</si>
  <si>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</si>
  <si>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</si>
  <si>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</si>
  <si>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</si>
  <si>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</si>
  <si>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</si>
  <si>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</si>
  <si>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</si>
  <si>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</si>
  <si>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</si>
  <si>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</si>
  <si>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</si>
  <si>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</si>
  <si>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</si>
  <si>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</si>
  <si>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</si>
  <si>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</si>
  <si>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</si>
  <si>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</si>
  <si>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</si>
  <si>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</si>
  <si>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</si>
  <si>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</si>
  <si>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</si>
  <si>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</si>
  <si>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</si>
  <si>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</si>
  <si>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</si>
  <si>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</si>
  <si>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</si>
  <si>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</si>
  <si>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</si>
  <si>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</si>
  <si>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</si>
  <si>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</si>
  <si>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</si>
  <si>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</si>
  <si>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</si>
  <si>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</si>
  <si>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</si>
  <si>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</si>
  <si>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</si>
  <si>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</si>
  <si>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</si>
  <si>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</si>
  <si>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</si>
  <si>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</si>
  <si>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</si>
  <si>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</si>
  <si>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</si>
  <si>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</si>
  <si>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</si>
  <si>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</si>
  <si>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</si>
  <si>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</si>
  <si>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</si>
  <si>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</si>
  <si>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</si>
  <si>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</si>
  <si>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</si>
  <si>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</si>
  <si>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</si>
  <si>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</si>
  <si>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</si>
  <si>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</si>
  <si>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</si>
  <si>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</si>
  <si>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</si>
  <si>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</si>
  <si>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</si>
  <si>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</si>
  <si>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</si>
  <si>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</si>
  <si>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</si>
  <si>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</si>
  <si>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</si>
  <si>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</si>
  <si>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</si>
  <si>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</si>
  <si>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</si>
  <si>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</si>
  <si>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</si>
  <si>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</si>
  <si>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</si>
  <si>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</si>
  <si>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</si>
  <si>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</si>
  <si>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</si>
  <si>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</si>
  <si>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</si>
  <si>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</si>
  <si>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</si>
  <si>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</si>
  <si>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</si>
  <si>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</si>
  <si>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</si>
  <si>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</si>
  <si>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</si>
  <si>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</si>
  <si>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</si>
  <si>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</si>
  <si>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</si>
  <si>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</si>
  <si>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</si>
  <si>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</si>
  <si>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</si>
  <si>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</si>
  <si>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</si>
  <si>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</si>
  <si>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</si>
  <si>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</si>
  <si>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</si>
  <si>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</si>
  <si>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</si>
  <si>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</si>
  <si>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</si>
  <si>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</si>
  <si>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</si>
  <si>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</si>
  <si>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</si>
  <si>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</si>
  <si>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</si>
  <si>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</si>
  <si>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</si>
  <si>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</si>
  <si>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</si>
  <si>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</si>
  <si>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</si>
  <si>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</si>
  <si>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</si>
  <si>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</si>
  <si>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</si>
  <si>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</si>
  <si>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</si>
  <si>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</si>
  <si>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</si>
  <si>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</si>
  <si>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</si>
  <si>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</si>
  <si>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</si>
  <si>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</si>
  <si>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</si>
  <si>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</si>
  <si>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</si>
  <si>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</si>
  <si>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</si>
  <si>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</si>
  <si>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</si>
  <si>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</si>
  <si>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</si>
  <si>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</si>
  <si>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</si>
  <si>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</si>
  <si>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</si>
  <si>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</si>
  <si>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</si>
  <si>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</si>
  <si>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</si>
  <si>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</si>
  <si>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</si>
  <si>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</si>
  <si>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</si>
  <si>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</si>
  <si>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</si>
  <si>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</si>
  <si>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</si>
  <si>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</si>
  <si>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</si>
  <si>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</si>
  <si>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</si>
  <si>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</si>
  <si>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</si>
  <si>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</si>
  <si>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</si>
  <si>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</si>
  <si>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</si>
  <si>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</si>
  <si>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</si>
  <si>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</si>
  <si>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</si>
  <si>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</si>
  <si>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</si>
  <si>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</si>
  <si>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</si>
  <si>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</si>
  <si>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</si>
  <si>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</si>
  <si>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</si>
  <si>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</si>
  <si>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</si>
  <si>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</si>
  <si>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</si>
  <si>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</si>
  <si>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</si>
  <si>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</si>
  <si>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</si>
  <si>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</si>
  <si>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</si>
  <si>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</si>
  <si>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</si>
  <si>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</si>
  <si>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</si>
  <si>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</si>
  <si>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</si>
  <si>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</si>
  <si>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</si>
  <si>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</si>
  <si>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</si>
  <si>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</si>
  <si>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</si>
  <si>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</si>
  <si>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</si>
  <si>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</si>
  <si>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</si>
  <si>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</si>
  <si>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</si>
  <si>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</si>
  <si>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</si>
  <si>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</si>
  <si>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</si>
  <si>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</si>
  <si>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</si>
  <si>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</si>
  <si>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</si>
  <si>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</si>
  <si>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</si>
  <si>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</si>
  <si>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</si>
  <si>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</si>
  <si>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</si>
  <si>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</si>
  <si>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</si>
  <si>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</si>
  <si>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</si>
  <si>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</si>
  <si>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</si>
  <si>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RECHAZO LLENA</t>
  </si>
  <si>
    <t>GAVETA DE DEPOSITO LLENA</t>
  </si>
  <si>
    <t>Acevedo Dominguez, Victor Leonardo</t>
  </si>
  <si>
    <t>Abastecido</t>
  </si>
  <si>
    <t>3 Gavetas Vacías</t>
  </si>
  <si>
    <t>LECTOR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</si>
  <si>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</si>
  <si>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</si>
  <si>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</si>
  <si>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</si>
  <si>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</si>
  <si>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</si>
  <si>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</si>
  <si>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Sin Efectivo Abastecido</t>
  </si>
  <si>
    <t>Gavetas Vacias Reportadas</t>
  </si>
  <si>
    <t>Gavetas Rechazo Solucionadas</t>
  </si>
  <si>
    <t>Observacion</t>
  </si>
  <si>
    <t>Hold</t>
  </si>
  <si>
    <t>2 Gavetas Vacías + 1 Fallando</t>
  </si>
  <si>
    <t xml:space="preserve">Gil Carrera, Santiago </t>
  </si>
  <si>
    <t>SIN ACTIVIDAD DE RETIRO</t>
  </si>
  <si>
    <t xml:space="preserve">GAVETA DE RECHAZO LLENA </t>
  </si>
  <si>
    <t>ReservaC Norte</t>
  </si>
  <si>
    <t xml:space="preserve">De Leon Morillo, Nelson </t>
  </si>
  <si>
    <t xml:space="preserve">ATM estacion Next Cumbre </t>
  </si>
  <si>
    <t>DRBR361</t>
  </si>
  <si>
    <t>06 Junio de 2021</t>
  </si>
  <si>
    <t>Closed</t>
  </si>
  <si>
    <t>3335910659</t>
  </si>
  <si>
    <t>3335910658</t>
  </si>
  <si>
    <t>CARGA EXITOSA POR INHIBIDO</t>
  </si>
  <si>
    <t>Moreta, Christian Aury</t>
  </si>
  <si>
    <t>3335910657</t>
  </si>
  <si>
    <t>3335910655</t>
  </si>
  <si>
    <t>REINICIO EXITOSO POR LECTOR</t>
  </si>
  <si>
    <t>3335910654</t>
  </si>
  <si>
    <t>3335910653</t>
  </si>
  <si>
    <t xml:space="preserve"> TARJETA TRABADA</t>
  </si>
  <si>
    <t>3335910652</t>
  </si>
  <si>
    <t>3335910651</t>
  </si>
  <si>
    <t>3335910650</t>
  </si>
  <si>
    <t>3335910648</t>
  </si>
  <si>
    <t>3335910647</t>
  </si>
  <si>
    <t>Carga exitosa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</si>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</sst>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22" fontId="33" fillId="5" borderId="68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53" fillId="40" borderId="68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left"/>
    </xf>
    <xf numFmtId="0" fontId="30" fillId="4" borderId="25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22" fontId="33" fillId="5" borderId="24" xfId="0" applyNumberFormat="1" applyFont="1" applyFill="1" applyBorder="1" applyAlignment="1">
      <alignment horizontal="center" vertical="center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53" fillId="40" borderId="54" xfId="0" applyFont="1" applyFill="1" applyBorder="1" applyAlignment="1">
      <alignment horizontal="center"/>
    </xf>
    <xf numFmtId="0" fontId="53" fillId="40" borderId="69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5" fillId="5" borderId="68" xfId="0" applyNumberFormat="1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80"/>
      <tableStyleElement type="headerRow" dxfId="279"/>
      <tableStyleElement type="totalRow" dxfId="278"/>
      <tableStyleElement type="firstColumn" dxfId="277"/>
      <tableStyleElement type="lastColumn" dxfId="276"/>
      <tableStyleElement type="firstRowStripe" dxfId="275"/>
      <tableStyleElement type="firstColumnStripe" dxfId="27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4.xml"/><Relationship Id="rId18" Type="http://schemas.openxmlformats.org/officeDocument/2006/relationships/theme" Target="theme/theme1.xml"/><Relationship Id="rId3" Type="http://schemas.openxmlformats.org/officeDocument/2006/relationships/worksheet" Target="worksheets/sheet1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9.xml"/><Relationship Id="rId1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614</v>
          </cell>
          <cell r="B463" t="str">
            <v>ATM S/M Bravo Pontezuela (Zona Norte)</v>
          </cell>
          <cell r="C463" t="str">
            <v>NORTE</v>
          </cell>
        </row>
        <row r="464">
          <cell r="A464">
            <v>615</v>
          </cell>
          <cell r="B464" t="str">
            <v xml:space="preserve">ATM Estación Sunix Cabral (Barahona) </v>
          </cell>
          <cell r="C464" t="str">
            <v>SUR</v>
          </cell>
        </row>
        <row r="465">
          <cell r="A465">
            <v>616</v>
          </cell>
          <cell r="B465" t="str">
            <v xml:space="preserve">ATM 5ta. Brigada Barahona </v>
          </cell>
          <cell r="C465" t="str">
            <v>SUR</v>
          </cell>
        </row>
        <row r="466">
          <cell r="A466">
            <v>617</v>
          </cell>
          <cell r="B466" t="str">
            <v xml:space="preserve">ATM Guardia Presidencial </v>
          </cell>
          <cell r="C466" t="str">
            <v>DISTRITO NACIONAL</v>
          </cell>
        </row>
        <row r="467">
          <cell r="A467">
            <v>618</v>
          </cell>
          <cell r="B467" t="str">
            <v xml:space="preserve">ATM Bienes Nacionales </v>
          </cell>
          <cell r="C467" t="str">
            <v>DISTRITO NACIONAL</v>
          </cell>
        </row>
        <row r="468">
          <cell r="A468">
            <v>619</v>
          </cell>
          <cell r="B468" t="str">
            <v xml:space="preserve">ATM Academia P.N. Hatillo (San Cristóbal) </v>
          </cell>
          <cell r="C468" t="str">
            <v>SUR</v>
          </cell>
        </row>
        <row r="469">
          <cell r="A469">
            <v>620</v>
          </cell>
          <cell r="B469" t="str">
            <v xml:space="preserve">ATM Ministerio de Medio Ambiente </v>
          </cell>
          <cell r="C469" t="str">
            <v>DISTRITO NACIONAL</v>
          </cell>
        </row>
        <row r="470">
          <cell r="A470">
            <v>621</v>
          </cell>
          <cell r="B470" t="str">
            <v xml:space="preserve">ATM CESAC  </v>
          </cell>
          <cell r="C470" t="str">
            <v>DISTRITO NACIONAL</v>
          </cell>
        </row>
        <row r="471">
          <cell r="A471">
            <v>622</v>
          </cell>
          <cell r="B471" t="str">
            <v xml:space="preserve">ATM Ayuntamiento D.N. </v>
          </cell>
          <cell r="C471" t="str">
            <v>DISTRITO NACIONAL</v>
          </cell>
        </row>
        <row r="472">
          <cell r="A472">
            <v>623</v>
          </cell>
          <cell r="B472" t="str">
            <v xml:space="preserve">ATM Operaciones Especiales (Manoguayabo) </v>
          </cell>
          <cell r="C472" t="str">
            <v>DISTRITO NACIONAL</v>
          </cell>
        </row>
        <row r="473">
          <cell r="A473">
            <v>624</v>
          </cell>
          <cell r="B473" t="str">
            <v xml:space="preserve">ATM Policía Nacional I </v>
          </cell>
          <cell r="C473" t="str">
            <v>DISTRITO NACIONAL</v>
          </cell>
        </row>
        <row r="474">
          <cell r="A474">
            <v>625</v>
          </cell>
          <cell r="B474" t="str">
            <v xml:space="preserve">ATM Policía Nacional II </v>
          </cell>
          <cell r="C474" t="str">
            <v>DISTRITO NACIONAL</v>
          </cell>
        </row>
        <row r="475">
          <cell r="A475">
            <v>626</v>
          </cell>
          <cell r="B475" t="str">
            <v xml:space="preserve">ATM MERCASD (Merca Santo Domingo) </v>
          </cell>
          <cell r="C475" t="str">
            <v>DISTRITO NACIONAL</v>
          </cell>
        </row>
        <row r="476">
          <cell r="A476">
            <v>627</v>
          </cell>
          <cell r="B476" t="str">
            <v xml:space="preserve">ATM CAASD </v>
          </cell>
          <cell r="C476" t="str">
            <v>DISTRITO NACIONAL</v>
          </cell>
        </row>
        <row r="477">
          <cell r="A477">
            <v>628</v>
          </cell>
          <cell r="B477" t="str">
            <v xml:space="preserve">ATM Autobanco San Isidro </v>
          </cell>
          <cell r="C477" t="str">
            <v>DISTRITO NACIONAL</v>
          </cell>
        </row>
        <row r="478">
          <cell r="A478">
            <v>629</v>
          </cell>
          <cell r="B478" t="str">
            <v xml:space="preserve">ATM Oficina Americana Independencia I </v>
          </cell>
          <cell r="C478" t="str">
            <v>DISTRITO NACIONAL</v>
          </cell>
        </row>
        <row r="479">
          <cell r="A479">
            <v>630</v>
          </cell>
          <cell r="B479" t="str">
            <v xml:space="preserve">ATM Oficina Plaza Zaglul (SPM) </v>
          </cell>
          <cell r="C479" t="str">
            <v>ESTE</v>
          </cell>
        </row>
        <row r="480">
          <cell r="A480">
            <v>631</v>
          </cell>
          <cell r="B480" t="str">
            <v xml:space="preserve">ATM ASOCODEQUI (San Pedro) </v>
          </cell>
          <cell r="C480" t="str">
            <v>ESTE</v>
          </cell>
        </row>
        <row r="481">
          <cell r="A481">
            <v>632</v>
          </cell>
          <cell r="B481" t="str">
            <v xml:space="preserve">ATM Autobanco Gurabo </v>
          </cell>
          <cell r="C481" t="str">
            <v>NORTE</v>
          </cell>
        </row>
        <row r="482">
          <cell r="A482">
            <v>633</v>
          </cell>
          <cell r="B482" t="str">
            <v xml:space="preserve">ATM Autobanco Las Colinas </v>
          </cell>
          <cell r="C482" t="str">
            <v>NORTE</v>
          </cell>
        </row>
        <row r="483">
          <cell r="A483">
            <v>634</v>
          </cell>
          <cell r="B483" t="str">
            <v xml:space="preserve">ATM Ayuntamiento Los Llanos (SPM) </v>
          </cell>
          <cell r="C483" t="str">
            <v>ESTE</v>
          </cell>
        </row>
        <row r="484">
          <cell r="A484">
            <v>635</v>
          </cell>
          <cell r="B484" t="str">
            <v xml:space="preserve">ATM Zona Franca Tamboril </v>
          </cell>
          <cell r="C484" t="str">
            <v>NORTE</v>
          </cell>
        </row>
        <row r="485">
          <cell r="A485">
            <v>636</v>
          </cell>
          <cell r="B485" t="str">
            <v xml:space="preserve">ATM Oficina Tamboríl </v>
          </cell>
          <cell r="C485" t="str">
            <v>NORTE</v>
          </cell>
        </row>
        <row r="486">
          <cell r="A486">
            <v>637</v>
          </cell>
          <cell r="B486" t="str">
            <v xml:space="preserve">ATM UNP Monción </v>
          </cell>
          <cell r="C486" t="str">
            <v>NORTE</v>
          </cell>
        </row>
        <row r="487">
          <cell r="A487">
            <v>638</v>
          </cell>
          <cell r="B487" t="str">
            <v xml:space="preserve">ATM S/M Yoma </v>
          </cell>
          <cell r="C487" t="str">
            <v>NORTE</v>
          </cell>
        </row>
        <row r="488">
          <cell r="A488">
            <v>639</v>
          </cell>
          <cell r="B488" t="str">
            <v xml:space="preserve">ATM Comisión Militar MOPC </v>
          </cell>
          <cell r="C488" t="str">
            <v>DISTRITO NACIONAL</v>
          </cell>
        </row>
        <row r="489">
          <cell r="A489">
            <v>640</v>
          </cell>
          <cell r="B489" t="str">
            <v xml:space="preserve">ATM Ministerio Obras Públicas </v>
          </cell>
          <cell r="C489" t="str">
            <v>DISTRITO NACIONAL</v>
          </cell>
        </row>
        <row r="490">
          <cell r="A490">
            <v>641</v>
          </cell>
          <cell r="B490" t="str">
            <v xml:space="preserve">ATM Farmacia Rimac </v>
          </cell>
          <cell r="C490" t="str">
            <v>DISTRITO NACIONAL</v>
          </cell>
        </row>
        <row r="491">
          <cell r="A491">
            <v>642</v>
          </cell>
          <cell r="B491" t="str">
            <v xml:space="preserve">ATM OMSA Sto. Dgo. </v>
          </cell>
          <cell r="C491" t="str">
            <v>DISTRITO NACIONAL</v>
          </cell>
        </row>
        <row r="492">
          <cell r="A492">
            <v>643</v>
          </cell>
          <cell r="B492" t="str">
            <v xml:space="preserve">ATM Oficina Valerio </v>
          </cell>
          <cell r="C492" t="str">
            <v>NORTE</v>
          </cell>
        </row>
        <row r="493">
          <cell r="A493">
            <v>644</v>
          </cell>
          <cell r="B493" t="str">
            <v xml:space="preserve">ATM Zona Franca Grupo M I (Santiago) </v>
          </cell>
          <cell r="C493" t="str">
            <v>NORTE</v>
          </cell>
        </row>
        <row r="494">
          <cell r="A494">
            <v>645</v>
          </cell>
          <cell r="B494" t="str">
            <v xml:space="preserve">ATM UNP Cabrera </v>
          </cell>
          <cell r="C494" t="str">
            <v>NORTE</v>
          </cell>
        </row>
        <row r="495">
          <cell r="A495">
            <v>646</v>
          </cell>
          <cell r="B495" t="str">
            <v xml:space="preserve">ATM Plaza Jacaranda (Bonao) </v>
          </cell>
          <cell r="C495" t="str">
            <v>NORTE</v>
          </cell>
        </row>
        <row r="496">
          <cell r="A496">
            <v>647</v>
          </cell>
          <cell r="B496" t="str">
            <v xml:space="preserve">ATM CORAASAN </v>
          </cell>
          <cell r="C496" t="str">
            <v>NORTE</v>
          </cell>
        </row>
        <row r="497">
          <cell r="A497">
            <v>648</v>
          </cell>
          <cell r="B497" t="str">
            <v xml:space="preserve">ATM Hermandad de Pensionados </v>
          </cell>
          <cell r="C497" t="str">
            <v>DISTRITO NACIONAL</v>
          </cell>
        </row>
        <row r="498">
          <cell r="A498">
            <v>649</v>
          </cell>
          <cell r="B498" t="str">
            <v xml:space="preserve">ATM Oficina Galería 56 (San Francisco de Macorís) </v>
          </cell>
          <cell r="C498" t="str">
            <v>NORTE</v>
          </cell>
        </row>
        <row r="499">
          <cell r="A499">
            <v>650</v>
          </cell>
          <cell r="B499" t="str">
            <v>ATM Edificio 911 (Santiago)</v>
          </cell>
          <cell r="C499" t="str">
            <v>NORTE</v>
          </cell>
        </row>
        <row r="500">
          <cell r="A500">
            <v>651</v>
          </cell>
          <cell r="B500" t="str">
            <v>ATM Eco Petroleo Romana</v>
          </cell>
          <cell r="C500" t="str">
            <v>ESTE</v>
          </cell>
        </row>
        <row r="501">
          <cell r="A501">
            <v>653</v>
          </cell>
          <cell r="B501" t="str">
            <v>ATM Estación Isla Jarabacoa</v>
          </cell>
          <cell r="C501" t="str">
            <v>NORTE</v>
          </cell>
        </row>
        <row r="502">
          <cell r="A502">
            <v>654</v>
          </cell>
          <cell r="B502" t="str">
            <v>ATM Autoservicio S/M Jumbo Puerto Plata</v>
          </cell>
          <cell r="C502" t="str">
            <v>NORTE</v>
          </cell>
        </row>
        <row r="503">
          <cell r="A503">
            <v>655</v>
          </cell>
          <cell r="B503" t="str">
            <v>ATM Farmacia Sandra</v>
          </cell>
          <cell r="C503" t="str">
            <v>DISTRITO NACIONAL</v>
          </cell>
        </row>
        <row r="504">
          <cell r="A504">
            <v>658</v>
          </cell>
          <cell r="B504" t="str">
            <v>ATM Cámara de Cuentas</v>
          </cell>
          <cell r="C504" t="str">
            <v>DISTRITO NACIONAL</v>
          </cell>
        </row>
        <row r="505">
          <cell r="A505">
            <v>659</v>
          </cell>
          <cell r="B505" t="str">
            <v>ATM Down Town Center</v>
          </cell>
          <cell r="C505" t="str">
            <v>DISTRITO NACIONAL</v>
          </cell>
        </row>
        <row r="506">
          <cell r="A506">
            <v>660</v>
          </cell>
          <cell r="B506" t="str">
            <v>ATM Oficina Romana Norte II</v>
          </cell>
          <cell r="C506" t="str">
            <v>ESTE</v>
          </cell>
        </row>
        <row r="507">
          <cell r="A507">
            <v>661</v>
          </cell>
          <cell r="B507" t="str">
            <v xml:space="preserve">ATM Almacenes Iberia (San Pedro) </v>
          </cell>
          <cell r="C507" t="str">
            <v>ESTE</v>
          </cell>
        </row>
        <row r="508">
          <cell r="A508">
            <v>662</v>
          </cell>
          <cell r="B508" t="str">
            <v>ATM UTESA (Santiago)</v>
          </cell>
          <cell r="C508" t="str">
            <v>NORTE</v>
          </cell>
        </row>
        <row r="509">
          <cell r="A509">
            <v>664</v>
          </cell>
          <cell r="B509" t="str">
            <v>ATM S/M Asfer (Constanza)</v>
          </cell>
          <cell r="C509" t="str">
            <v>NORTE</v>
          </cell>
        </row>
        <row r="510">
          <cell r="A510">
            <v>665</v>
          </cell>
          <cell r="B510" t="str">
            <v>ATM Huacal (Santiago)</v>
          </cell>
          <cell r="C510" t="str">
            <v>NORTE</v>
          </cell>
        </row>
        <row r="511">
          <cell r="A511">
            <v>666</v>
          </cell>
          <cell r="B511" t="str">
            <v>ATM S/M El Porvernir Libert</v>
          </cell>
          <cell r="C511" t="str">
            <v>NORTE</v>
          </cell>
        </row>
        <row r="512">
          <cell r="A512">
            <v>667</v>
          </cell>
          <cell r="B512" t="str">
            <v>ATM Zona Franca Emimar (Santiago)</v>
          </cell>
          <cell r="C512" t="str">
            <v>NORTE</v>
          </cell>
        </row>
        <row r="513">
          <cell r="A513">
            <v>668</v>
          </cell>
          <cell r="B513" t="str">
            <v>ATM Hospital HEMMI (Santiago)</v>
          </cell>
          <cell r="C513" t="str">
            <v>NORTE</v>
          </cell>
        </row>
        <row r="514">
          <cell r="A514">
            <v>669</v>
          </cell>
          <cell r="B514" t="str">
            <v>ATM Ayuntamiento Sto. Dgo. Norte</v>
          </cell>
          <cell r="C514" t="str">
            <v>DISTRITO NACIONAL</v>
          </cell>
        </row>
        <row r="515">
          <cell r="A515">
            <v>670</v>
          </cell>
          <cell r="B515" t="str">
            <v>ATM Estación Texaco Algodón</v>
          </cell>
          <cell r="C515" t="str">
            <v>DISTRITO NACIONAL</v>
          </cell>
        </row>
        <row r="516">
          <cell r="A516">
            <v>671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672</v>
          </cell>
          <cell r="B517" t="str">
            <v>ATM Destacamento Policía Nacional La Victoria</v>
          </cell>
          <cell r="C517" t="str">
            <v>DISTRITO NACIONAL</v>
          </cell>
        </row>
        <row r="518">
          <cell r="A518">
            <v>673</v>
          </cell>
          <cell r="B518" t="str">
            <v>ATM Clínica Dr. Cruz Jiminián</v>
          </cell>
          <cell r="C518" t="str">
            <v>ESTE</v>
          </cell>
        </row>
        <row r="519">
          <cell r="A519">
            <v>676</v>
          </cell>
          <cell r="B519" t="str">
            <v>ATM S/M Bravo Colina Del Oeste</v>
          </cell>
          <cell r="C519" t="str">
            <v>DISTRITO NACIONAL</v>
          </cell>
        </row>
        <row r="520">
          <cell r="A520">
            <v>677</v>
          </cell>
          <cell r="B520" t="str">
            <v>ATM PBG Villa Jaragua</v>
          </cell>
          <cell r="C520" t="str">
            <v>SUR</v>
          </cell>
        </row>
        <row r="521">
          <cell r="A521">
            <v>678</v>
          </cell>
          <cell r="B521" t="str">
            <v>ATM Eco Petroleo San Isidro</v>
          </cell>
          <cell r="C521" t="str">
            <v>DISTRITO NACIONAL</v>
          </cell>
        </row>
        <row r="522">
          <cell r="A522">
            <v>679</v>
          </cell>
          <cell r="B522" t="str">
            <v>ATM Base Aerea Puerto Plata</v>
          </cell>
          <cell r="C522" t="str">
            <v>NORTE</v>
          </cell>
        </row>
        <row r="523">
          <cell r="A523">
            <v>680</v>
          </cell>
          <cell r="B523" t="str">
            <v>ATM Hotel Royalton</v>
          </cell>
          <cell r="C523" t="str">
            <v>ESTE</v>
          </cell>
        </row>
        <row r="524">
          <cell r="A524">
            <v>681</v>
          </cell>
          <cell r="B524" t="str">
            <v xml:space="preserve">ATM Hotel Royalton II </v>
          </cell>
          <cell r="C524" t="str">
            <v>ESTE</v>
          </cell>
        </row>
        <row r="525">
          <cell r="A525">
            <v>682</v>
          </cell>
          <cell r="B525" t="str">
            <v>ATM Blue Mall Punta Cana</v>
          </cell>
          <cell r="C525" t="str">
            <v>ESTE</v>
          </cell>
        </row>
        <row r="526">
          <cell r="A526">
            <v>683</v>
          </cell>
          <cell r="B526" t="str">
            <v>ATM INCARNA El Pino (la Vega)</v>
          </cell>
          <cell r="C526" t="str">
            <v>NORTE</v>
          </cell>
        </row>
        <row r="527">
          <cell r="A527">
            <v>684</v>
          </cell>
          <cell r="B527" t="str">
            <v>ATM Estación Texaco Prolongación 27 Febrero</v>
          </cell>
          <cell r="C527" t="str">
            <v>DISTRITO NACIONAL</v>
          </cell>
        </row>
        <row r="528">
          <cell r="A528">
            <v>685</v>
          </cell>
          <cell r="B528" t="str">
            <v>ATM Autoservicio UASD</v>
          </cell>
          <cell r="C528" t="str">
            <v>DISTRITO NACIONAL</v>
          </cell>
        </row>
        <row r="529">
          <cell r="A529">
            <v>686</v>
          </cell>
          <cell r="B529" t="str">
            <v>ATM Autoservicio Oficina Máximo Gómez</v>
          </cell>
          <cell r="C529" t="str">
            <v>DISTRITO NACIONAL</v>
          </cell>
        </row>
        <row r="530">
          <cell r="A530">
            <v>687</v>
          </cell>
          <cell r="B530" t="str">
            <v>ATM Oficina Monterrico II</v>
          </cell>
          <cell r="C530" t="str">
            <v>NORTE</v>
          </cell>
        </row>
        <row r="531">
          <cell r="A531">
            <v>688</v>
          </cell>
          <cell r="B531" t="str">
            <v>ATM Innova Centro Ave. Kennedy</v>
          </cell>
          <cell r="C531" t="str">
            <v>DISTRITO NACIONAL</v>
          </cell>
        </row>
        <row r="532">
          <cell r="A532">
            <v>689</v>
          </cell>
          <cell r="B532" t="str">
            <v>ATM Eco Petroleo Villa Gonzalez</v>
          </cell>
          <cell r="C532" t="str">
            <v>NORTE</v>
          </cell>
        </row>
        <row r="533">
          <cell r="A533">
            <v>690</v>
          </cell>
          <cell r="B533" t="str">
            <v>ATM Eco Petroleo Esperanza</v>
          </cell>
          <cell r="C533" t="str">
            <v>DISTRITO NACIONAL</v>
          </cell>
        </row>
        <row r="534">
          <cell r="A534">
            <v>691</v>
          </cell>
          <cell r="B534" t="str">
            <v>ATM Eco Petroleo Manzanillo</v>
          </cell>
          <cell r="C534" t="str">
            <v>NORTE</v>
          </cell>
        </row>
        <row r="535">
          <cell r="A535">
            <v>693</v>
          </cell>
          <cell r="B535" t="str">
            <v>ATM INTL Medical Punta Cana</v>
          </cell>
          <cell r="C535" t="str">
            <v>ESTE</v>
          </cell>
        </row>
        <row r="536">
          <cell r="A536">
            <v>694</v>
          </cell>
          <cell r="B536" t="str">
            <v>ATM Optica 27 de Febrero</v>
          </cell>
          <cell r="C536" t="str">
            <v>DISTRITO NACIONAL</v>
          </cell>
        </row>
        <row r="537">
          <cell r="A537">
            <v>695</v>
          </cell>
          <cell r="B537" t="str">
            <v>ATM Contac Center</v>
          </cell>
          <cell r="C537" t="str">
            <v>DISTRITO NACIONAL</v>
          </cell>
        </row>
        <row r="538">
          <cell r="A538">
            <v>696</v>
          </cell>
          <cell r="B538" t="str">
            <v>ATM Olé Jacobo Majluta</v>
          </cell>
          <cell r="C538" t="str">
            <v>DISTRITO NACIONAL</v>
          </cell>
        </row>
        <row r="539">
          <cell r="A539">
            <v>697</v>
          </cell>
          <cell r="B539" t="str">
            <v>ATM Hipermercado Olé Ciudad Juan Bosch</v>
          </cell>
          <cell r="C539" t="str">
            <v>DISTRITO NACIONAL</v>
          </cell>
        </row>
        <row r="540">
          <cell r="A540">
            <v>698</v>
          </cell>
          <cell r="B540" t="str">
            <v>ATM Parador Bellamar</v>
          </cell>
          <cell r="C540" t="str">
            <v>DISTRITO NACIONAL</v>
          </cell>
        </row>
        <row r="541">
          <cell r="A541">
            <v>699</v>
          </cell>
          <cell r="B541" t="str">
            <v>ATM S/M Bravo Bani</v>
          </cell>
          <cell r="C541" t="str">
            <v>SUR</v>
          </cell>
        </row>
        <row r="542">
          <cell r="A542">
            <v>701</v>
          </cell>
          <cell r="B542" t="str">
            <v>ATM Autoservicio Los Alcarrizos</v>
          </cell>
          <cell r="C542" t="str">
            <v>DISTRITO NACIONAL</v>
          </cell>
        </row>
        <row r="543">
          <cell r="A543">
            <v>703</v>
          </cell>
          <cell r="B543" t="str">
            <v xml:space="preserve">ATM Oficina El Mamey Los Hidalgos </v>
          </cell>
          <cell r="C543" t="str">
            <v>NORTE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  <cell r="C544" t="str">
            <v>NORTE</v>
          </cell>
        </row>
        <row r="545">
          <cell r="A545">
            <v>706</v>
          </cell>
          <cell r="B545" t="str">
            <v xml:space="preserve">ATM S/M Pristine </v>
          </cell>
          <cell r="C545" t="str">
            <v>DISTRITO NACIONAL</v>
          </cell>
        </row>
        <row r="546">
          <cell r="A546">
            <v>707</v>
          </cell>
          <cell r="B546" t="str">
            <v xml:space="preserve">ATM IAD </v>
          </cell>
          <cell r="C546" t="str">
            <v>DISTRITO NACIONAL</v>
          </cell>
        </row>
        <row r="547">
          <cell r="A547">
            <v>708</v>
          </cell>
          <cell r="B547" t="str">
            <v xml:space="preserve">ATM El Vestir De Hoy </v>
          </cell>
          <cell r="C547" t="str">
            <v>DISTRITO NACIONAL</v>
          </cell>
        </row>
        <row r="548">
          <cell r="A548">
            <v>709</v>
          </cell>
          <cell r="B548" t="str">
            <v xml:space="preserve">ATM Seguros Maestro SEMMA  </v>
          </cell>
          <cell r="C548" t="str">
            <v>DISTRITO NACIONAL</v>
          </cell>
        </row>
        <row r="549">
          <cell r="A549">
            <v>710</v>
          </cell>
          <cell r="B549" t="str">
            <v xml:space="preserve">ATM S/M Soberano </v>
          </cell>
          <cell r="C549" t="str">
            <v>DISTRITO NACIONAL</v>
          </cell>
        </row>
        <row r="550">
          <cell r="A550">
            <v>712</v>
          </cell>
          <cell r="B550" t="str">
            <v xml:space="preserve">ATM Oficina Imbert </v>
          </cell>
          <cell r="C550" t="str">
            <v>NORTE</v>
          </cell>
        </row>
        <row r="551">
          <cell r="A551">
            <v>713</v>
          </cell>
          <cell r="B551" t="str">
            <v xml:space="preserve">ATM Oficina Las Américas </v>
          </cell>
          <cell r="C551" t="str">
            <v>DISTRITO NACIONAL</v>
          </cell>
        </row>
        <row r="552">
          <cell r="A552">
            <v>714</v>
          </cell>
          <cell r="B552" t="str">
            <v xml:space="preserve">ATM Hospital de Herrera </v>
          </cell>
          <cell r="C552" t="str">
            <v>DISTRITO NACIONAL</v>
          </cell>
        </row>
        <row r="553">
          <cell r="A553">
            <v>715</v>
          </cell>
          <cell r="B553" t="str">
            <v xml:space="preserve">ATM Oficina 27 de Febrero (Lobby) </v>
          </cell>
          <cell r="C553" t="str">
            <v>DISTRITO NACIONAL</v>
          </cell>
        </row>
        <row r="554">
          <cell r="A554">
            <v>716</v>
          </cell>
          <cell r="B554" t="str">
            <v xml:space="preserve">ATM Oficina Zona Franca (Santiago) </v>
          </cell>
          <cell r="C554" t="str">
            <v>NORTE</v>
          </cell>
        </row>
        <row r="555">
          <cell r="A555">
            <v>717</v>
          </cell>
          <cell r="B555" t="str">
            <v xml:space="preserve">ATM Oficina Los Alcarrizos </v>
          </cell>
          <cell r="C555" t="str">
            <v>DISTRITO NACIONAL</v>
          </cell>
        </row>
        <row r="556">
          <cell r="A556">
            <v>718</v>
          </cell>
          <cell r="B556" t="str">
            <v xml:space="preserve">ATM Feria Ganadera </v>
          </cell>
          <cell r="C556" t="str">
            <v>DISTRITO NACIONAL</v>
          </cell>
        </row>
        <row r="557">
          <cell r="A557">
            <v>719</v>
          </cell>
          <cell r="B557" t="str">
            <v xml:space="preserve">ATM Ayuntamiento Municipal San Luís </v>
          </cell>
          <cell r="C557" t="str">
            <v>DISTRITO NACIONAL</v>
          </cell>
        </row>
        <row r="558">
          <cell r="A558">
            <v>720</v>
          </cell>
          <cell r="B558" t="str">
            <v xml:space="preserve">ATM OMSA (Santiago) </v>
          </cell>
          <cell r="C558" t="str">
            <v>NORTE</v>
          </cell>
        </row>
        <row r="559">
          <cell r="A559">
            <v>721</v>
          </cell>
          <cell r="B559" t="str">
            <v xml:space="preserve">ATM Oficina Charles de Gaulle II </v>
          </cell>
          <cell r="C559" t="str">
            <v>DISTRITO NACIONAL</v>
          </cell>
        </row>
        <row r="560">
          <cell r="A560">
            <v>722</v>
          </cell>
          <cell r="B560" t="str">
            <v xml:space="preserve">ATM Oficina Charles de Gaulle III </v>
          </cell>
          <cell r="C560" t="str">
            <v>DISTRITO NACIONAL</v>
          </cell>
        </row>
        <row r="561">
          <cell r="A561">
            <v>723</v>
          </cell>
          <cell r="B561" t="str">
            <v xml:space="preserve">ATM Farmacia COOPINFA </v>
          </cell>
          <cell r="C561" t="str">
            <v>DISTRITO NACIONAL</v>
          </cell>
        </row>
        <row r="562">
          <cell r="A562">
            <v>724</v>
          </cell>
          <cell r="B562" t="str">
            <v xml:space="preserve">ATM El Huacal I </v>
          </cell>
          <cell r="C562" t="str">
            <v>DISTRITO NACIONAL</v>
          </cell>
        </row>
        <row r="563">
          <cell r="A563">
            <v>725</v>
          </cell>
          <cell r="B563" t="str">
            <v xml:space="preserve">ATM El Huacal II  </v>
          </cell>
          <cell r="C563" t="str">
            <v>DISTRITO NACIONAL</v>
          </cell>
        </row>
        <row r="564">
          <cell r="A564">
            <v>726</v>
          </cell>
          <cell r="B564" t="str">
            <v xml:space="preserve">ATM El Huacal III </v>
          </cell>
          <cell r="C564" t="str">
            <v>DISTRITO NACIONAL</v>
          </cell>
        </row>
        <row r="565">
          <cell r="A565">
            <v>727</v>
          </cell>
          <cell r="B565" t="str">
            <v xml:space="preserve">ATM UNP Pisano </v>
          </cell>
          <cell r="C565" t="str">
            <v>NORTE</v>
          </cell>
        </row>
        <row r="566">
          <cell r="A566">
            <v>728</v>
          </cell>
          <cell r="B566" t="str">
            <v xml:space="preserve">ATM UNP La Vega Oficina Regional Norcentral </v>
          </cell>
          <cell r="C566" t="str">
            <v>NORTE</v>
          </cell>
        </row>
        <row r="567">
          <cell r="A567">
            <v>729</v>
          </cell>
          <cell r="B567" t="str">
            <v xml:space="preserve">ATM Zona Franca (La Vega) </v>
          </cell>
          <cell r="C567" t="str">
            <v>NORTE</v>
          </cell>
        </row>
        <row r="568">
          <cell r="A568">
            <v>730</v>
          </cell>
          <cell r="B568" t="str">
            <v xml:space="preserve">ATM Palacio de Justicia Barahona </v>
          </cell>
          <cell r="C568" t="str">
            <v>SUR</v>
          </cell>
        </row>
        <row r="569">
          <cell r="A569">
            <v>731</v>
          </cell>
          <cell r="B569" t="str">
            <v xml:space="preserve">ATM UNP Villa González </v>
          </cell>
          <cell r="C569" t="str">
            <v>NORTE</v>
          </cell>
        </row>
        <row r="570">
          <cell r="A570">
            <v>732</v>
          </cell>
          <cell r="B570" t="str">
            <v xml:space="preserve">ATM Molino del Valle (Santiago) </v>
          </cell>
          <cell r="C570" t="str">
            <v>NORTE</v>
          </cell>
        </row>
        <row r="571">
          <cell r="A571">
            <v>733</v>
          </cell>
          <cell r="B571" t="str">
            <v xml:space="preserve">ATM Zona Franca Perdenales </v>
          </cell>
          <cell r="C571" t="str">
            <v>SUR</v>
          </cell>
        </row>
        <row r="572">
          <cell r="A572">
            <v>734</v>
          </cell>
          <cell r="B572" t="str">
            <v xml:space="preserve">ATM Oficina Independencia I </v>
          </cell>
          <cell r="C572" t="str">
            <v>DISTRITO NACIONAL</v>
          </cell>
        </row>
        <row r="573">
          <cell r="A573">
            <v>735</v>
          </cell>
          <cell r="B573" t="str">
            <v xml:space="preserve">ATM Oficina Independencia II  </v>
          </cell>
          <cell r="C573" t="str">
            <v>DISTRITO NACIONAL</v>
          </cell>
        </row>
        <row r="574">
          <cell r="A574">
            <v>736</v>
          </cell>
          <cell r="B574" t="str">
            <v xml:space="preserve">ATM Oficina Puerto Plata I </v>
          </cell>
          <cell r="C574" t="str">
            <v>NORTE</v>
          </cell>
        </row>
        <row r="575">
          <cell r="A575">
            <v>737</v>
          </cell>
          <cell r="B575" t="str">
            <v xml:space="preserve">ATM UNP Cabarete (Puerto Plata) </v>
          </cell>
          <cell r="C575" t="str">
            <v>NORTE</v>
          </cell>
        </row>
        <row r="576">
          <cell r="A576">
            <v>738</v>
          </cell>
          <cell r="B576" t="str">
            <v xml:space="preserve">ATM Zona Franca Los Alcarrizos </v>
          </cell>
          <cell r="C576" t="str">
            <v>DISTRITO NACIONAL</v>
          </cell>
        </row>
        <row r="577">
          <cell r="A577">
            <v>739</v>
          </cell>
          <cell r="B577" t="str">
            <v xml:space="preserve">ATM Peaje Autopista Duarte </v>
          </cell>
          <cell r="C577" t="str">
            <v>DISTRITO NACIONAL</v>
          </cell>
        </row>
        <row r="578">
          <cell r="A578">
            <v>740</v>
          </cell>
          <cell r="B578" t="str">
            <v xml:space="preserve">ATM EDENORTE (Santiago) </v>
          </cell>
          <cell r="C578" t="str">
            <v>NORTE</v>
          </cell>
        </row>
        <row r="579">
          <cell r="A579">
            <v>741</v>
          </cell>
          <cell r="B579" t="str">
            <v>ATM CURNE UASD San Francisco de Macorís</v>
          </cell>
          <cell r="C579" t="str">
            <v>NORTE</v>
          </cell>
        </row>
        <row r="580">
          <cell r="A580">
            <v>742</v>
          </cell>
          <cell r="B580" t="str">
            <v xml:space="preserve">ATM Oficina Plaza del Rey (La Romana) </v>
          </cell>
          <cell r="C580" t="str">
            <v>ESTE</v>
          </cell>
        </row>
        <row r="581">
          <cell r="A581">
            <v>743</v>
          </cell>
          <cell r="B581" t="str">
            <v xml:space="preserve">ATM Oficina Los Frailes </v>
          </cell>
          <cell r="C581" t="str">
            <v>DISTRITO NACIONAL</v>
          </cell>
        </row>
        <row r="582">
          <cell r="A582">
            <v>744</v>
          </cell>
          <cell r="B582" t="str">
            <v xml:space="preserve">ATM Multicentro La Sirena Venezuela </v>
          </cell>
          <cell r="C582" t="str">
            <v>DISTRITO NACIONAL</v>
          </cell>
        </row>
        <row r="583">
          <cell r="A583">
            <v>745</v>
          </cell>
          <cell r="B583" t="str">
            <v xml:space="preserve">ATM Oficina Ave. Duarte </v>
          </cell>
          <cell r="C583" t="str">
            <v>DISTRITO NACIONAL</v>
          </cell>
        </row>
        <row r="584">
          <cell r="A584">
            <v>746</v>
          </cell>
          <cell r="B584" t="str">
            <v xml:space="preserve">ATM Oficina Las Terrenas </v>
          </cell>
          <cell r="C584" t="str">
            <v>NORTE</v>
          </cell>
        </row>
        <row r="585">
          <cell r="A585">
            <v>747</v>
          </cell>
          <cell r="B585" t="str">
            <v xml:space="preserve">ATM Club BR (Santiago) </v>
          </cell>
          <cell r="C585" t="str">
            <v>NORTE</v>
          </cell>
        </row>
        <row r="586">
          <cell r="A586">
            <v>748</v>
          </cell>
          <cell r="B586" t="str">
            <v xml:space="preserve">ATM Centro de Caja (Santiago) </v>
          </cell>
          <cell r="C586" t="str">
            <v>NORTE</v>
          </cell>
        </row>
        <row r="587">
          <cell r="A587">
            <v>749</v>
          </cell>
          <cell r="B587" t="str">
            <v xml:space="preserve">ATM Oficina Yaque </v>
          </cell>
          <cell r="C587" t="str">
            <v>NORTE</v>
          </cell>
        </row>
        <row r="588">
          <cell r="A588">
            <v>750</v>
          </cell>
          <cell r="B588" t="str">
            <v xml:space="preserve">ATM UNP Duvergé </v>
          </cell>
          <cell r="C588" t="str">
            <v>SUR</v>
          </cell>
        </row>
        <row r="589">
          <cell r="A589">
            <v>751</v>
          </cell>
          <cell r="B589" t="str">
            <v>ATM Eco Petroleo Camilo</v>
          </cell>
          <cell r="C589" t="str">
            <v>SUR</v>
          </cell>
        </row>
        <row r="590">
          <cell r="A590">
            <v>752</v>
          </cell>
          <cell r="B590" t="str">
            <v xml:space="preserve">ATM UNP Las Carolinas (La Vega) </v>
          </cell>
          <cell r="C590" t="str">
            <v>NORTE</v>
          </cell>
        </row>
        <row r="591">
          <cell r="A591">
            <v>753</v>
          </cell>
          <cell r="B591" t="str">
            <v xml:space="preserve">ATM S/M Nacional Tiradentes </v>
          </cell>
          <cell r="C591" t="str">
            <v>DISTRITO NACIONAL</v>
          </cell>
        </row>
        <row r="592">
          <cell r="A592">
            <v>754</v>
          </cell>
          <cell r="B592" t="str">
            <v xml:space="preserve">ATM Autobanco Oficina Licey al Medio </v>
          </cell>
          <cell r="C592" t="str">
            <v>NORTE</v>
          </cell>
        </row>
        <row r="593">
          <cell r="A593">
            <v>755</v>
          </cell>
          <cell r="B593" t="str">
            <v xml:space="preserve">ATM Oficina Galería del Este (Plaza) </v>
          </cell>
          <cell r="C593" t="str">
            <v>DISTRITO NACIONAL</v>
          </cell>
        </row>
        <row r="594">
          <cell r="A594">
            <v>756</v>
          </cell>
          <cell r="B594" t="str">
            <v xml:space="preserve">ATM UNP Villa La Mata (Cotuí) </v>
          </cell>
          <cell r="C594" t="str">
            <v>NORTE</v>
          </cell>
        </row>
        <row r="595">
          <cell r="A595">
            <v>757</v>
          </cell>
          <cell r="B595" t="str">
            <v xml:space="preserve">ATM UNP Plaza Paseo (Santiago) </v>
          </cell>
          <cell r="C595" t="str">
            <v>NORTE</v>
          </cell>
        </row>
        <row r="596">
          <cell r="A596">
            <v>758</v>
          </cell>
          <cell r="B596" t="str">
            <v>ATM S/M Nacional El Embrujo</v>
          </cell>
          <cell r="C596" t="str">
            <v>NORTE</v>
          </cell>
        </row>
        <row r="597">
          <cell r="A597">
            <v>759</v>
          </cell>
          <cell r="B597" t="str">
            <v xml:space="preserve">ATM Oficina Buena Vista I </v>
          </cell>
          <cell r="C597" t="str">
            <v>DISTRITO NACIONAL</v>
          </cell>
        </row>
        <row r="598">
          <cell r="A598">
            <v>760</v>
          </cell>
          <cell r="B598" t="str">
            <v xml:space="preserve">ATM UNP Cruce Guayacanes (Mao) </v>
          </cell>
          <cell r="C598" t="str">
            <v>NORTE</v>
          </cell>
        </row>
        <row r="599">
          <cell r="A599">
            <v>761</v>
          </cell>
          <cell r="B599" t="str">
            <v xml:space="preserve">ATM ISSPOL </v>
          </cell>
          <cell r="C599" t="str">
            <v>DISTRITO NACIONAL</v>
          </cell>
        </row>
        <row r="600">
          <cell r="A600">
            <v>763</v>
          </cell>
          <cell r="B600" t="str">
            <v xml:space="preserve">ATM UNP Montellano </v>
          </cell>
          <cell r="C600" t="str">
            <v>NORTE</v>
          </cell>
        </row>
        <row r="601">
          <cell r="A601">
            <v>764</v>
          </cell>
          <cell r="B601" t="str">
            <v xml:space="preserve">ATM Oficina Elías Piña </v>
          </cell>
          <cell r="C601" t="str">
            <v>SUR</v>
          </cell>
        </row>
        <row r="602">
          <cell r="A602">
            <v>765</v>
          </cell>
          <cell r="B602" t="str">
            <v xml:space="preserve">ATM Oficina Azua I </v>
          </cell>
          <cell r="C602" t="str">
            <v>SUR</v>
          </cell>
        </row>
        <row r="603">
          <cell r="A603">
            <v>766</v>
          </cell>
          <cell r="B603" t="str">
            <v xml:space="preserve">ATM Oficina Azua II </v>
          </cell>
          <cell r="C603" t="str">
            <v>SUR</v>
          </cell>
        </row>
        <row r="604">
          <cell r="A604">
            <v>767</v>
          </cell>
          <cell r="B604" t="str">
            <v xml:space="preserve">ATM S/M Diverso (Azua) </v>
          </cell>
          <cell r="C604" t="str">
            <v>SUR</v>
          </cell>
        </row>
        <row r="605">
          <cell r="A605">
            <v>768</v>
          </cell>
          <cell r="B605" t="str">
            <v xml:space="preserve">ATM Autoservicio Tiradentes III </v>
          </cell>
          <cell r="C605" t="str">
            <v>DISTRITO NACIONAL</v>
          </cell>
        </row>
        <row r="606">
          <cell r="A606">
            <v>769</v>
          </cell>
          <cell r="B606" t="str">
            <v>ATM UNP Pablo Mella Morales</v>
          </cell>
          <cell r="C606" t="str">
            <v>DISTRITO NACIONAL</v>
          </cell>
        </row>
        <row r="607">
          <cell r="A607">
            <v>770</v>
          </cell>
          <cell r="B607" t="str">
            <v xml:space="preserve">ATM Estación Eco Los Haitises </v>
          </cell>
          <cell r="C607" t="str">
            <v>NORTE</v>
          </cell>
        </row>
        <row r="608">
          <cell r="A608">
            <v>771</v>
          </cell>
          <cell r="B608" t="str">
            <v xml:space="preserve">ATM UASD Mao </v>
          </cell>
          <cell r="C608" t="str">
            <v>NORTE</v>
          </cell>
        </row>
        <row r="609">
          <cell r="A609">
            <v>772</v>
          </cell>
          <cell r="B609" t="str">
            <v xml:space="preserve">ATM UNP Yamasá </v>
          </cell>
          <cell r="C609" t="str">
            <v>ESTE</v>
          </cell>
        </row>
        <row r="610">
          <cell r="A610">
            <v>773</v>
          </cell>
          <cell r="B610" t="str">
            <v xml:space="preserve">ATM S/M Jumbo La Romana </v>
          </cell>
          <cell r="C610" t="str">
            <v>ESTE</v>
          </cell>
        </row>
        <row r="611">
          <cell r="A611">
            <v>774</v>
          </cell>
          <cell r="B611" t="str">
            <v xml:space="preserve">ATM Oficina Montecristi </v>
          </cell>
          <cell r="C611" t="str">
            <v>NORTE</v>
          </cell>
        </row>
        <row r="612">
          <cell r="A612">
            <v>775</v>
          </cell>
          <cell r="B612" t="str">
            <v xml:space="preserve">ATM S/M Lilo (Montecristi) </v>
          </cell>
          <cell r="C612" t="str">
            <v>NORTE</v>
          </cell>
        </row>
        <row r="613">
          <cell r="A613">
            <v>776</v>
          </cell>
          <cell r="B613" t="str">
            <v xml:space="preserve">ATM Oficina Monte Plata </v>
          </cell>
          <cell r="C613" t="str">
            <v>ESTE</v>
          </cell>
        </row>
        <row r="614">
          <cell r="A614">
            <v>777</v>
          </cell>
          <cell r="B614" t="str">
            <v xml:space="preserve">ATM S/M Pérez Monte Plata </v>
          </cell>
          <cell r="C614" t="str">
            <v>ESTE</v>
          </cell>
        </row>
        <row r="615">
          <cell r="A615">
            <v>778</v>
          </cell>
          <cell r="B615" t="str">
            <v xml:space="preserve">ATM Oficina Esperanza (Mao) </v>
          </cell>
          <cell r="C615" t="str">
            <v>NORTE</v>
          </cell>
        </row>
        <row r="616">
          <cell r="A616">
            <v>779</v>
          </cell>
          <cell r="B616" t="str">
            <v xml:space="preserve">ATM Zona Franca Esperanza I (Mao) </v>
          </cell>
          <cell r="C616" t="str">
            <v>NORTE</v>
          </cell>
        </row>
        <row r="617">
          <cell r="A617">
            <v>780</v>
          </cell>
          <cell r="B617" t="str">
            <v xml:space="preserve">ATM Oficina Barahona I </v>
          </cell>
          <cell r="C617" t="str">
            <v>SUR</v>
          </cell>
        </row>
        <row r="618">
          <cell r="A618">
            <v>781</v>
          </cell>
          <cell r="B618" t="str">
            <v xml:space="preserve">ATM Estación Isla Barahona </v>
          </cell>
          <cell r="C618" t="str">
            <v>SUR</v>
          </cell>
        </row>
        <row r="619">
          <cell r="A619">
            <v>782</v>
          </cell>
          <cell r="B619" t="str">
            <v>ATM Banco Agrícola (Constanza)</v>
          </cell>
          <cell r="C619" t="str">
            <v>NORTE</v>
          </cell>
        </row>
        <row r="620">
          <cell r="A620">
            <v>783</v>
          </cell>
          <cell r="B620" t="str">
            <v xml:space="preserve">ATM Autobanco Alfa y Omega (Barahona) </v>
          </cell>
          <cell r="C620" t="str">
            <v>SUR</v>
          </cell>
        </row>
        <row r="621">
          <cell r="A621">
            <v>784</v>
          </cell>
          <cell r="B621" t="str">
            <v xml:space="preserve">ATM Tribunal Superior Electoral </v>
          </cell>
          <cell r="C621" t="str">
            <v>DISTRITO NACIONAL</v>
          </cell>
        </row>
        <row r="622">
          <cell r="A622">
            <v>785</v>
          </cell>
          <cell r="B622" t="str">
            <v xml:space="preserve">ATM S/M Nacional Máximo Gómez </v>
          </cell>
          <cell r="C622" t="str">
            <v>DISTRITO NACIONAL</v>
          </cell>
        </row>
        <row r="623">
          <cell r="A623">
            <v>786</v>
          </cell>
          <cell r="B623" t="str">
            <v xml:space="preserve">ATM Oficina Agora Mall II </v>
          </cell>
          <cell r="C623" t="str">
            <v>DISTRITO NACIONAL</v>
          </cell>
        </row>
        <row r="624">
          <cell r="A624">
            <v>787</v>
          </cell>
          <cell r="B624" t="str">
            <v xml:space="preserve">ATM Cafetería CTB II </v>
          </cell>
          <cell r="C624" t="str">
            <v>DISTRITO NACIONAL</v>
          </cell>
        </row>
        <row r="625">
          <cell r="A625">
            <v>788</v>
          </cell>
          <cell r="B625" t="str">
            <v xml:space="preserve">ATM Relaciones Exteriores (Cancillería) </v>
          </cell>
          <cell r="C625" t="str">
            <v>DISTRITO NACIONAL</v>
          </cell>
        </row>
        <row r="626">
          <cell r="A626">
            <v>789</v>
          </cell>
          <cell r="B626" t="str">
            <v>ATM Hotel Bellevue Boca Chica</v>
          </cell>
          <cell r="C626" t="str">
            <v>ESTE</v>
          </cell>
        </row>
        <row r="627">
          <cell r="A627">
            <v>790</v>
          </cell>
          <cell r="B627" t="str">
            <v xml:space="preserve">ATM Oficina Bella Vista Mall I </v>
          </cell>
          <cell r="C627" t="str">
            <v>DISTRITO NACIONAL</v>
          </cell>
        </row>
        <row r="628">
          <cell r="A628">
            <v>791</v>
          </cell>
          <cell r="B628" t="str">
            <v xml:space="preserve">ATM Oficina Sans Soucí </v>
          </cell>
          <cell r="C628" t="str">
            <v>DISTRITO NACIONAL</v>
          </cell>
        </row>
        <row r="629">
          <cell r="A629">
            <v>792</v>
          </cell>
          <cell r="B629" t="str">
            <v>ATM Hospital Salvador de Gautier</v>
          </cell>
          <cell r="C629" t="str">
            <v>DISTRITO NACIONAL</v>
          </cell>
        </row>
        <row r="630">
          <cell r="A630">
            <v>793</v>
          </cell>
          <cell r="B630" t="str">
            <v xml:space="preserve">ATM Centro de Caja Agora Mall </v>
          </cell>
          <cell r="C630" t="str">
            <v>DISTRITO NACIONAL</v>
          </cell>
        </row>
        <row r="631">
          <cell r="A631">
            <v>794</v>
          </cell>
          <cell r="B631" t="str">
            <v xml:space="preserve">ATM CODIA </v>
          </cell>
          <cell r="C631" t="str">
            <v>DISTRITO NACIONAL</v>
          </cell>
        </row>
        <row r="632">
          <cell r="A632">
            <v>795</v>
          </cell>
          <cell r="B632" t="str">
            <v xml:space="preserve">ATM UNP Guaymate (La Romana) </v>
          </cell>
          <cell r="C632" t="str">
            <v>ESTE</v>
          </cell>
        </row>
        <row r="633">
          <cell r="A633">
            <v>796</v>
          </cell>
          <cell r="B633" t="str">
            <v xml:space="preserve">ATM Oficina Plaza Ventura (Nagua) </v>
          </cell>
          <cell r="C633" t="str">
            <v>NORTE</v>
          </cell>
        </row>
        <row r="634">
          <cell r="A634">
            <v>797</v>
          </cell>
          <cell r="B634" t="str">
            <v>ATM Dirección de Jubilaciones y Pensiones</v>
          </cell>
          <cell r="C634" t="str">
            <v>DISTRITO NACIONAL</v>
          </cell>
        </row>
        <row r="635">
          <cell r="A635">
            <v>798</v>
          </cell>
          <cell r="B635" t="str">
            <v>ATM Hotel Grand Paradise Samana</v>
          </cell>
          <cell r="C635" t="str">
            <v>ESTE</v>
          </cell>
        </row>
        <row r="636">
          <cell r="A636">
            <v>799</v>
          </cell>
          <cell r="B636" t="str">
            <v xml:space="preserve">ATM Clínica Corominas (Santiago) </v>
          </cell>
          <cell r="C636" t="str">
            <v>NORTE</v>
          </cell>
        </row>
        <row r="637">
          <cell r="A637">
            <v>800</v>
          </cell>
          <cell r="B637" t="str">
            <v xml:space="preserve">ATM Estación Next Dipsa Pedro Livio Cedeño </v>
          </cell>
          <cell r="C637" t="str">
            <v>DISTRITO NACIONAL</v>
          </cell>
        </row>
        <row r="638">
          <cell r="A638">
            <v>801</v>
          </cell>
          <cell r="B638" t="str">
            <v xml:space="preserve">ATM Galería 360 Food Court </v>
          </cell>
          <cell r="C638" t="str">
            <v>DISTRITO NACIONAL</v>
          </cell>
        </row>
        <row r="639">
          <cell r="A639">
            <v>802</v>
          </cell>
          <cell r="B639" t="str">
            <v xml:space="preserve">ATM UNP Aeropuerto La Romana </v>
          </cell>
          <cell r="C639" t="str">
            <v>ESTE</v>
          </cell>
        </row>
        <row r="640">
          <cell r="A640">
            <v>803</v>
          </cell>
          <cell r="B640" t="str">
            <v xml:space="preserve">ATM Hotel Be Live Canoa (Bayahibe) I </v>
          </cell>
          <cell r="C640" t="str">
            <v>ESTE</v>
          </cell>
        </row>
        <row r="641">
          <cell r="A641">
            <v>804</v>
          </cell>
          <cell r="B641" t="str">
            <v xml:space="preserve">ATM Hotel Be Live Punta Cana (Cabeza de Toro) </v>
          </cell>
          <cell r="C641" t="str">
            <v>ESTE</v>
          </cell>
        </row>
        <row r="642">
          <cell r="A642">
            <v>805</v>
          </cell>
          <cell r="B642" t="str">
            <v xml:space="preserve">ATM Be Live Grand Marién (Puerto Plata) </v>
          </cell>
          <cell r="C642" t="str">
            <v>NORTE</v>
          </cell>
        </row>
        <row r="643">
          <cell r="A643">
            <v>806</v>
          </cell>
          <cell r="B643" t="str">
            <v xml:space="preserve">ATM SEWN (Zona Franca (Santiago)) </v>
          </cell>
          <cell r="C643" t="str">
            <v>NORTE</v>
          </cell>
        </row>
        <row r="644">
          <cell r="A644">
            <v>807</v>
          </cell>
          <cell r="B644" t="str">
            <v xml:space="preserve">ATM S/M Morel (Mao) </v>
          </cell>
          <cell r="C644" t="str">
            <v>NORTE</v>
          </cell>
        </row>
        <row r="645">
          <cell r="A645">
            <v>808</v>
          </cell>
          <cell r="B645" t="str">
            <v xml:space="preserve">ATM Oficina Castillo </v>
          </cell>
          <cell r="C645" t="str">
            <v>NORTE</v>
          </cell>
        </row>
        <row r="646">
          <cell r="A646">
            <v>809</v>
          </cell>
          <cell r="B646" t="str">
            <v>ATM Yoma (Cotuí)</v>
          </cell>
          <cell r="C646" t="str">
            <v>NORTE</v>
          </cell>
        </row>
        <row r="647">
          <cell r="A647">
            <v>810</v>
          </cell>
          <cell r="B647" t="str">
            <v xml:space="preserve">ATM UNP Multicentro La Sirena José Contreras </v>
          </cell>
          <cell r="C647" t="str">
            <v>DISTRITO NACIONAL</v>
          </cell>
        </row>
        <row r="648">
          <cell r="A648">
            <v>811</v>
          </cell>
          <cell r="B648" t="str">
            <v xml:space="preserve">ATM Almacenes Unidos </v>
          </cell>
          <cell r="C648" t="str">
            <v>DISTRITO NACIONAL</v>
          </cell>
        </row>
        <row r="649">
          <cell r="A649">
            <v>812</v>
          </cell>
          <cell r="B649" t="str">
            <v xml:space="preserve">ATM Canasta del Pueblo </v>
          </cell>
          <cell r="C649" t="str">
            <v>DISTRITO NACIONAL</v>
          </cell>
        </row>
        <row r="650">
          <cell r="A650">
            <v>813</v>
          </cell>
          <cell r="B650" t="str">
            <v>ATM Oficina Occidental Mall</v>
          </cell>
          <cell r="C650" t="str">
            <v>DISTRITO NACIONAL</v>
          </cell>
        </row>
        <row r="651">
          <cell r="A651">
            <v>815</v>
          </cell>
          <cell r="B651" t="str">
            <v xml:space="preserve">ATM Oficina Atalaya del Mar </v>
          </cell>
          <cell r="C651" t="str">
            <v>DISTRITO NACIONAL</v>
          </cell>
        </row>
        <row r="652">
          <cell r="A652">
            <v>816</v>
          </cell>
          <cell r="B652" t="str">
            <v xml:space="preserve">ATM Oficina Pedro Brand </v>
          </cell>
          <cell r="C652" t="str">
            <v>DISTRITO NACIONAL</v>
          </cell>
        </row>
        <row r="653">
          <cell r="A653">
            <v>817</v>
          </cell>
          <cell r="B653" t="str">
            <v xml:space="preserve">ATM Ayuntamiento Sabana Larga (San José de Ocoa) </v>
          </cell>
          <cell r="C653" t="str">
            <v>SUR</v>
          </cell>
        </row>
        <row r="654">
          <cell r="A654">
            <v>818</v>
          </cell>
          <cell r="B654" t="str">
            <v xml:space="preserve">ATM Juridicción Inmobiliaria </v>
          </cell>
          <cell r="C654" t="str">
            <v>DISTRITO NACIONAL</v>
          </cell>
        </row>
        <row r="655">
          <cell r="A655">
            <v>819</v>
          </cell>
          <cell r="B655" t="str">
            <v xml:space="preserve">ATM Jurisdicción Inmobiliaria (Santiago) </v>
          </cell>
          <cell r="C655" t="str">
            <v>NORTE</v>
          </cell>
        </row>
        <row r="656">
          <cell r="A656">
            <v>821</v>
          </cell>
          <cell r="B656" t="str">
            <v xml:space="preserve">ATM S/M Bravo Churchill </v>
          </cell>
          <cell r="C656" t="str">
            <v>DISTRITO NACIONAL</v>
          </cell>
        </row>
        <row r="657">
          <cell r="A657">
            <v>822</v>
          </cell>
          <cell r="B657" t="str">
            <v xml:space="preserve">ATM INDUSPALMA </v>
          </cell>
          <cell r="C657" t="str">
            <v>ESTE</v>
          </cell>
        </row>
        <row r="658">
          <cell r="A658">
            <v>823</v>
          </cell>
          <cell r="B658" t="str">
            <v xml:space="preserve">ATM UNP El Carril (Haina) </v>
          </cell>
          <cell r="C658" t="str">
            <v>DISTRITO NACIONAL</v>
          </cell>
        </row>
        <row r="659">
          <cell r="A659">
            <v>824</v>
          </cell>
          <cell r="B659" t="str">
            <v xml:space="preserve">ATM Multiplaza (Higuey) </v>
          </cell>
          <cell r="C659" t="str">
            <v>ESTE</v>
          </cell>
        </row>
        <row r="660">
          <cell r="A660">
            <v>825</v>
          </cell>
          <cell r="B660" t="str">
            <v xml:space="preserve">ATM Estacion Eco Cibeles (Las Matas de Farfán) </v>
          </cell>
          <cell r="C660" t="str">
            <v>SUR</v>
          </cell>
        </row>
        <row r="661">
          <cell r="A661">
            <v>826</v>
          </cell>
          <cell r="B661" t="str">
            <v xml:space="preserve">ATM Oficina Diamond Plaza II </v>
          </cell>
          <cell r="C661" t="str">
            <v>DISTRITO NACIONAL</v>
          </cell>
        </row>
        <row r="662">
          <cell r="A662">
            <v>827</v>
          </cell>
          <cell r="B662" t="str">
            <v xml:space="preserve">ATM Tienda Oxígeno Dominicano </v>
          </cell>
          <cell r="C662" t="str">
            <v>DISTRITO NACIONAL</v>
          </cell>
        </row>
        <row r="663">
          <cell r="A663">
            <v>828</v>
          </cell>
          <cell r="B663" t="str">
            <v xml:space="preserve">ATM Banca Fiduciaria </v>
          </cell>
          <cell r="C663" t="str">
            <v>DISTRITO NACIONAL</v>
          </cell>
        </row>
        <row r="664">
          <cell r="A664">
            <v>829</v>
          </cell>
          <cell r="B664" t="str">
            <v xml:space="preserve">ATM UNP Multicentro Sirena Baní </v>
          </cell>
          <cell r="C664" t="str">
            <v>SUR</v>
          </cell>
        </row>
        <row r="665">
          <cell r="A665">
            <v>830</v>
          </cell>
          <cell r="B665" t="str">
            <v xml:space="preserve">ATM UNP Sabana Grande de Boyá </v>
          </cell>
          <cell r="C665" t="str">
            <v>ESTE</v>
          </cell>
        </row>
        <row r="666">
          <cell r="A666">
            <v>831</v>
          </cell>
          <cell r="B666" t="str">
            <v xml:space="preserve">ATM Politécnico Loyola San Cristóbal </v>
          </cell>
          <cell r="C666" t="str">
            <v>SUR</v>
          </cell>
        </row>
        <row r="667">
          <cell r="A667">
            <v>832</v>
          </cell>
          <cell r="B667" t="str">
            <v xml:space="preserve">ATM Hospital Traumatológico La Vega </v>
          </cell>
          <cell r="C667" t="str">
            <v>NORTE</v>
          </cell>
        </row>
        <row r="668">
          <cell r="A668">
            <v>833</v>
          </cell>
          <cell r="B668" t="str">
            <v xml:space="preserve">ATM Cafetería CTB I </v>
          </cell>
          <cell r="C668" t="str">
            <v>DISTRITO NACIONAL</v>
          </cell>
        </row>
        <row r="669">
          <cell r="A669">
            <v>834</v>
          </cell>
          <cell r="B669" t="str">
            <v xml:space="preserve">ATM Centro Médico Moderno </v>
          </cell>
          <cell r="C669" t="str">
            <v>DISTRITO NACIONAL</v>
          </cell>
        </row>
        <row r="670">
          <cell r="A670">
            <v>835</v>
          </cell>
          <cell r="B670" t="str">
            <v xml:space="preserve">ATM UNP Megacentro </v>
          </cell>
          <cell r="C670" t="str">
            <v>DISTRITO NACIONAL</v>
          </cell>
        </row>
        <row r="671">
          <cell r="A671">
            <v>836</v>
          </cell>
          <cell r="B671" t="str">
            <v xml:space="preserve">ATM UNP Plaza Luperón </v>
          </cell>
          <cell r="C671" t="str">
            <v>DISTRITO NACIONAL</v>
          </cell>
        </row>
        <row r="672">
          <cell r="A672">
            <v>837</v>
          </cell>
          <cell r="B672" t="str">
            <v>ATM Estación Next Canabacoa</v>
          </cell>
          <cell r="C672" t="str">
            <v>NORTE</v>
          </cell>
        </row>
        <row r="673">
          <cell r="A673">
            <v>838</v>
          </cell>
          <cell r="B673" t="str">
            <v xml:space="preserve">ATM UNP Consuelo </v>
          </cell>
          <cell r="C673" t="str">
            <v>ESTE</v>
          </cell>
        </row>
        <row r="674">
          <cell r="A674">
            <v>839</v>
          </cell>
          <cell r="B674" t="str">
            <v xml:space="preserve">ATM INAPA </v>
          </cell>
          <cell r="C674" t="str">
            <v>DISTRITO NACIONAL</v>
          </cell>
        </row>
        <row r="675">
          <cell r="A675">
            <v>840</v>
          </cell>
          <cell r="B675" t="str">
            <v xml:space="preserve">ATM PUCMM (Santiago) </v>
          </cell>
          <cell r="C675" t="str">
            <v>NORTE</v>
          </cell>
        </row>
        <row r="676">
          <cell r="A676">
            <v>841</v>
          </cell>
          <cell r="B676" t="str">
            <v xml:space="preserve">ATM CEA </v>
          </cell>
          <cell r="C676" t="str">
            <v>DISTRITO NACIONAL</v>
          </cell>
        </row>
        <row r="677">
          <cell r="A677">
            <v>842</v>
          </cell>
          <cell r="B677" t="str">
            <v xml:space="preserve">ATM Plaza Orense II (La Romana) </v>
          </cell>
          <cell r="C677" t="str">
            <v>ESTE</v>
          </cell>
        </row>
        <row r="678">
          <cell r="A678">
            <v>843</v>
          </cell>
          <cell r="B678" t="str">
            <v xml:space="preserve">ATM Oficina Romana Centro </v>
          </cell>
          <cell r="C678" t="str">
            <v>ESTE</v>
          </cell>
        </row>
        <row r="679">
          <cell r="A679">
            <v>844</v>
          </cell>
          <cell r="B679" t="str">
            <v xml:space="preserve">ATM San Juan Shopping Center (Bávaro) </v>
          </cell>
          <cell r="C679" t="str">
            <v>ESTE</v>
          </cell>
        </row>
        <row r="680">
          <cell r="A680">
            <v>845</v>
          </cell>
          <cell r="B680" t="str">
            <v xml:space="preserve">ATM CERTV (Canal 4) </v>
          </cell>
          <cell r="C680" t="str">
            <v>DISTRITO NACIONAL</v>
          </cell>
        </row>
        <row r="681">
          <cell r="A681">
            <v>849</v>
          </cell>
          <cell r="B681" t="str">
            <v xml:space="preserve">ATM La Innovación </v>
          </cell>
          <cell r="C681" t="str">
            <v>DISTRITO NACIONAL</v>
          </cell>
        </row>
        <row r="682">
          <cell r="A682">
            <v>850</v>
          </cell>
          <cell r="B682" t="str">
            <v xml:space="preserve">ATM Hotel Be Live Hamaca </v>
          </cell>
          <cell r="C682" t="str">
            <v>DISTRITO NACIONAL</v>
          </cell>
        </row>
        <row r="683">
          <cell r="A683">
            <v>851</v>
          </cell>
          <cell r="B683" t="str">
            <v xml:space="preserve">ATM Hospital Vinicio Calventi </v>
          </cell>
          <cell r="C683" t="str">
            <v>NORTE</v>
          </cell>
        </row>
        <row r="684">
          <cell r="A684">
            <v>852</v>
          </cell>
          <cell r="B684" t="str">
            <v xml:space="preserve">ATM Gasolinera Franco Bido </v>
          </cell>
          <cell r="C684" t="str">
            <v>NORTE</v>
          </cell>
        </row>
        <row r="685">
          <cell r="A685">
            <v>853</v>
          </cell>
          <cell r="B685" t="str">
            <v xml:space="preserve">ATM Inversiones JF Group (Shell Canabacoa) </v>
          </cell>
          <cell r="C685" t="str">
            <v>NORTE</v>
          </cell>
        </row>
        <row r="686">
          <cell r="A686">
            <v>854</v>
          </cell>
          <cell r="B686" t="str">
            <v xml:space="preserve">ATM Centro Comercial Blanco Batista </v>
          </cell>
          <cell r="C686" t="str">
            <v>NORTE</v>
          </cell>
        </row>
        <row r="687">
          <cell r="A687">
            <v>855</v>
          </cell>
          <cell r="B687" t="str">
            <v xml:space="preserve">ATM Palacio de Justicia La Vega </v>
          </cell>
          <cell r="C687" t="str">
            <v>NORTE</v>
          </cell>
        </row>
        <row r="688">
          <cell r="A688">
            <v>856</v>
          </cell>
          <cell r="B688" t="str">
            <v xml:space="preserve">ATM Estación Petronán Altamira (Puerto Plata) </v>
          </cell>
          <cell r="C688" t="str">
            <v>NORTE</v>
          </cell>
        </row>
        <row r="689">
          <cell r="A689">
            <v>857</v>
          </cell>
          <cell r="B689" t="str">
            <v xml:space="preserve">ATM Oficina Los Alamos </v>
          </cell>
          <cell r="C689" t="str">
            <v>NORTE</v>
          </cell>
        </row>
        <row r="690">
          <cell r="A690">
            <v>858</v>
          </cell>
          <cell r="B690" t="str">
            <v xml:space="preserve">ATM Cooperativa Maestros (COOPNAMA) </v>
          </cell>
          <cell r="C690" t="str">
            <v>DISTRITO NACIONAL</v>
          </cell>
        </row>
        <row r="691">
          <cell r="A691">
            <v>859</v>
          </cell>
          <cell r="B691" t="str">
            <v xml:space="preserve">ATM Hotel Vista Sol (Punta Cana) </v>
          </cell>
          <cell r="C691" t="str">
            <v>ESTE</v>
          </cell>
        </row>
        <row r="692">
          <cell r="A692">
            <v>860</v>
          </cell>
          <cell r="B692" t="str">
            <v xml:space="preserve">ATM Oficina Bella Vista 27 de Febrero I </v>
          </cell>
          <cell r="C692" t="str">
            <v>DISTRITO NACIONAL</v>
          </cell>
        </row>
        <row r="693">
          <cell r="A693">
            <v>861</v>
          </cell>
          <cell r="B693" t="str">
            <v xml:space="preserve">ATM Oficina Bella Vista 27 de Febrero II </v>
          </cell>
          <cell r="C693" t="str">
            <v>DISTRITO NACIONAL</v>
          </cell>
        </row>
        <row r="694">
          <cell r="A694">
            <v>862</v>
          </cell>
          <cell r="B694" t="str">
            <v xml:space="preserve">ATM S/M Doble A (Sabaneta) </v>
          </cell>
          <cell r="C694" t="str">
            <v>NORTE</v>
          </cell>
        </row>
        <row r="695">
          <cell r="A695">
            <v>863</v>
          </cell>
          <cell r="B695" t="str">
            <v xml:space="preserve">ATM Estación Esso Autop. Duarte Km. 14 </v>
          </cell>
          <cell r="C695" t="str">
            <v>DISTRITO NACIONAL</v>
          </cell>
        </row>
        <row r="696">
          <cell r="A696">
            <v>864</v>
          </cell>
          <cell r="B696" t="str">
            <v xml:space="preserve">ATM Palmares Mall (San Francisco) </v>
          </cell>
          <cell r="C696" t="str">
            <v>NORTE</v>
          </cell>
        </row>
        <row r="697">
          <cell r="A697">
            <v>865</v>
          </cell>
          <cell r="B697" t="str">
            <v xml:space="preserve">ATM Club Naco </v>
          </cell>
          <cell r="C697" t="str">
            <v>DISTRITO NACIONAL</v>
          </cell>
        </row>
        <row r="698">
          <cell r="A698">
            <v>866</v>
          </cell>
          <cell r="B698" t="str">
            <v xml:space="preserve">ATM CARDNET </v>
          </cell>
          <cell r="C698" t="str">
            <v>DISTRITO NACIONAL</v>
          </cell>
        </row>
        <row r="699">
          <cell r="A699">
            <v>867</v>
          </cell>
          <cell r="B699" t="str">
            <v xml:space="preserve">ATM Estación Combustible Autopista El Coral </v>
          </cell>
          <cell r="C699" t="str">
            <v>ESTE</v>
          </cell>
        </row>
        <row r="700">
          <cell r="A700">
            <v>868</v>
          </cell>
          <cell r="B700" t="str">
            <v xml:space="preserve">ATM Casino Diamante </v>
          </cell>
          <cell r="C700" t="str">
            <v>DISTRITO NACIONAL</v>
          </cell>
        </row>
        <row r="701">
          <cell r="A701">
            <v>869</v>
          </cell>
          <cell r="B701" t="str">
            <v xml:space="preserve">ATM Estación Isla La Cueva (Cotuí) </v>
          </cell>
          <cell r="C701" t="str">
            <v>NORTE</v>
          </cell>
        </row>
        <row r="702">
          <cell r="A702">
            <v>870</v>
          </cell>
          <cell r="B702" t="str">
            <v xml:space="preserve">ATM Willbes Dominicana (Barahona) </v>
          </cell>
          <cell r="C702" t="str">
            <v>SUR</v>
          </cell>
        </row>
        <row r="703">
          <cell r="A703">
            <v>871</v>
          </cell>
          <cell r="B703" t="str">
            <v>ATM Plaza Cultural San Juan</v>
          </cell>
          <cell r="C703" t="str">
            <v>SUR</v>
          </cell>
        </row>
        <row r="704">
          <cell r="A704">
            <v>872</v>
          </cell>
          <cell r="B704" t="str">
            <v xml:space="preserve">ATM Zona Franca Pisano II (Santiago) </v>
          </cell>
          <cell r="C704" t="str">
            <v>NORTE</v>
          </cell>
        </row>
        <row r="705">
          <cell r="A705">
            <v>873</v>
          </cell>
          <cell r="B705" t="str">
            <v xml:space="preserve">ATM Centro de Caja San Cristóbal II </v>
          </cell>
          <cell r="C705" t="str">
            <v>SUR</v>
          </cell>
        </row>
        <row r="706">
          <cell r="A706">
            <v>874</v>
          </cell>
          <cell r="B706" t="str">
            <v xml:space="preserve">ATM Zona Franca Esperanza II (Mao) </v>
          </cell>
          <cell r="C706" t="str">
            <v>NORTE</v>
          </cell>
        </row>
        <row r="707">
          <cell r="A707">
            <v>875</v>
          </cell>
          <cell r="B707" t="str">
            <v xml:space="preserve">ATM Texaco Aut. Duarte KM 14 1/2 (Los Alcarrizos) </v>
          </cell>
          <cell r="C707" t="str">
            <v>DISTRITO NACIONAL</v>
          </cell>
        </row>
        <row r="708">
          <cell r="A708">
            <v>876</v>
          </cell>
          <cell r="B708" t="str">
            <v xml:space="preserve">ATM Estación Next Abraham Lincoln </v>
          </cell>
          <cell r="C708" t="str">
            <v>DISTRITO NACIONAL</v>
          </cell>
        </row>
        <row r="709">
          <cell r="A709">
            <v>877</v>
          </cell>
          <cell r="B709" t="str">
            <v xml:space="preserve">ATM Estación Los Samanes (Ranchito, La Vega) </v>
          </cell>
          <cell r="C709" t="str">
            <v>NORTE</v>
          </cell>
        </row>
        <row r="710">
          <cell r="A710">
            <v>878</v>
          </cell>
          <cell r="B710" t="str">
            <v>ATM UNP Cabral Y Baez</v>
          </cell>
          <cell r="C710" t="str">
            <v>NORTE</v>
          </cell>
        </row>
        <row r="711">
          <cell r="A711">
            <v>879</v>
          </cell>
          <cell r="B711" t="str">
            <v xml:space="preserve">ATM Plaza Metropolitana </v>
          </cell>
          <cell r="C711" t="str">
            <v>DISTRITO NACIONAL</v>
          </cell>
        </row>
        <row r="712">
          <cell r="A712">
            <v>880</v>
          </cell>
          <cell r="B712" t="str">
            <v xml:space="preserve">ATM Autoservicio Barahona II </v>
          </cell>
          <cell r="C712" t="str">
            <v>SUR</v>
          </cell>
        </row>
        <row r="713">
          <cell r="A713">
            <v>881</v>
          </cell>
          <cell r="B713" t="str">
            <v xml:space="preserve">ATM UNP Yaguate (San Cristóbal) </v>
          </cell>
          <cell r="C713" t="str">
            <v>SUR</v>
          </cell>
        </row>
        <row r="714">
          <cell r="A714">
            <v>882</v>
          </cell>
          <cell r="B714" t="str">
            <v xml:space="preserve">ATM Oficina Moca II </v>
          </cell>
          <cell r="C714" t="str">
            <v>NORTE</v>
          </cell>
        </row>
        <row r="715">
          <cell r="A715">
            <v>883</v>
          </cell>
          <cell r="B715" t="str">
            <v xml:space="preserve">ATM Oficina Filadelfia Plaza </v>
          </cell>
          <cell r="C715" t="str">
            <v>DISTRITO NACIONAL</v>
          </cell>
        </row>
        <row r="716">
          <cell r="A716">
            <v>884</v>
          </cell>
          <cell r="B716" t="str">
            <v xml:space="preserve">ATM UNP Olé Sabana Perdida </v>
          </cell>
          <cell r="C716" t="str">
            <v>DISTRITO NACIONAL</v>
          </cell>
        </row>
        <row r="717">
          <cell r="A717">
            <v>885</v>
          </cell>
          <cell r="B717" t="str">
            <v xml:space="preserve">ATM UNP Rancho Arriba </v>
          </cell>
          <cell r="C717" t="str">
            <v>SUR</v>
          </cell>
        </row>
        <row r="718">
          <cell r="A718">
            <v>886</v>
          </cell>
          <cell r="B718" t="str">
            <v xml:space="preserve">ATM Oficina Guayubín </v>
          </cell>
          <cell r="C718" t="str">
            <v>NORTE</v>
          </cell>
        </row>
        <row r="719">
          <cell r="A719">
            <v>887</v>
          </cell>
          <cell r="B719" t="str">
            <v>ATM S/M Bravo Los Proceres</v>
          </cell>
          <cell r="C719" t="str">
            <v>DISTRITO NACIONAL</v>
          </cell>
        </row>
        <row r="720">
          <cell r="A720">
            <v>888</v>
          </cell>
          <cell r="B720" t="str">
            <v>ATM Oficina galeria 56 II (SFM)</v>
          </cell>
          <cell r="C720" t="str">
            <v>NORTE</v>
          </cell>
        </row>
        <row r="721">
          <cell r="A721">
            <v>889</v>
          </cell>
          <cell r="B721" t="str">
            <v>ATM Oficina Plaza Lama Máximo Gómez II</v>
          </cell>
          <cell r="C721" t="str">
            <v>DISTRITO NACIONAL</v>
          </cell>
        </row>
        <row r="722">
          <cell r="A722">
            <v>890</v>
          </cell>
          <cell r="B722" t="str">
            <v xml:space="preserve">ATM Escuela Penitenciaria (San Cristóbal) </v>
          </cell>
          <cell r="C722" t="str">
            <v>SUR</v>
          </cell>
        </row>
        <row r="723">
          <cell r="A723">
            <v>891</v>
          </cell>
          <cell r="B723" t="str">
            <v xml:space="preserve">ATM Estación Texaco (Barahona) </v>
          </cell>
          <cell r="C723" t="str">
            <v>SUR</v>
          </cell>
        </row>
        <row r="724">
          <cell r="A724">
            <v>892</v>
          </cell>
          <cell r="B724" t="str">
            <v xml:space="preserve">ATM Edificio Globalia (Naco) </v>
          </cell>
          <cell r="C724" t="str">
            <v>DISTRITO NACIONAL</v>
          </cell>
        </row>
        <row r="725">
          <cell r="A725">
            <v>893</v>
          </cell>
          <cell r="B725" t="str">
            <v xml:space="preserve">ATM Hotel Be Live Canoa (Bayahibe) II </v>
          </cell>
          <cell r="C725" t="str">
            <v>ESTE</v>
          </cell>
        </row>
        <row r="726">
          <cell r="A726">
            <v>894</v>
          </cell>
          <cell r="B726" t="str">
            <v>ATM Eco Petroleo Estero Hondo</v>
          </cell>
          <cell r="C726" t="str">
            <v>NORTE</v>
          </cell>
        </row>
        <row r="727">
          <cell r="A727">
            <v>895</v>
          </cell>
          <cell r="B727" t="str">
            <v xml:space="preserve">ATM S/M Bravo (Santiago) </v>
          </cell>
          <cell r="C727" t="str">
            <v>NORTE</v>
          </cell>
        </row>
        <row r="728">
          <cell r="A728">
            <v>896</v>
          </cell>
          <cell r="B728" t="str">
            <v xml:space="preserve">ATM Campamento Militar 16 de Agosto I </v>
          </cell>
          <cell r="C728" t="str">
            <v>DISTRITO NACIONAL</v>
          </cell>
        </row>
        <row r="729">
          <cell r="A729">
            <v>897</v>
          </cell>
          <cell r="B729" t="str">
            <v xml:space="preserve">ATM Campamento Militar 16 de Agosto II </v>
          </cell>
          <cell r="C729" t="str">
            <v>DISTRITO NACIONAL</v>
          </cell>
        </row>
        <row r="730">
          <cell r="A730">
            <v>899</v>
          </cell>
          <cell r="B730" t="str">
            <v xml:space="preserve">ATM Oficina Punta Cana </v>
          </cell>
          <cell r="C730" t="str">
            <v>ESTE</v>
          </cell>
        </row>
        <row r="731">
          <cell r="A731">
            <v>900</v>
          </cell>
          <cell r="B731" t="str">
            <v xml:space="preserve">ATM UNP Merca Santo Domingo </v>
          </cell>
          <cell r="C731" t="str">
            <v>DISTRITO NACIONAL</v>
          </cell>
        </row>
        <row r="732">
          <cell r="A732">
            <v>901</v>
          </cell>
          <cell r="B732" t="str">
            <v>ATM Licor Mart-01</v>
          </cell>
          <cell r="C732" t="str">
            <v>DISTRITO NACIONAL</v>
          </cell>
        </row>
        <row r="733">
          <cell r="A733">
            <v>902</v>
          </cell>
          <cell r="B733" t="str">
            <v xml:space="preserve">ATM Oficina Plaza Florida </v>
          </cell>
          <cell r="C733" t="str">
            <v>DISTRITO NACIONAL</v>
          </cell>
        </row>
        <row r="734">
          <cell r="A734">
            <v>903</v>
          </cell>
          <cell r="B734" t="str">
            <v xml:space="preserve">ATM Oficina La Vega Real I </v>
          </cell>
          <cell r="C734" t="str">
            <v>NORTE</v>
          </cell>
        </row>
        <row r="735">
          <cell r="A735">
            <v>904</v>
          </cell>
          <cell r="B735" t="str">
            <v xml:space="preserve">ATM Oficina Multicentro La Sirena Churchill </v>
          </cell>
          <cell r="C735" t="str">
            <v>DISTRITO NACIONAL</v>
          </cell>
        </row>
        <row r="736">
          <cell r="A736">
            <v>905</v>
          </cell>
          <cell r="B736" t="str">
            <v xml:space="preserve">ATM Oficina La Vega Real II </v>
          </cell>
          <cell r="C736" t="str">
            <v>NORTE</v>
          </cell>
        </row>
        <row r="737">
          <cell r="A737">
            <v>906</v>
          </cell>
          <cell r="B737" t="str">
            <v xml:space="preserve">ATM MESCYT  </v>
          </cell>
          <cell r="C737" t="str">
            <v>DISTRITO NACIONAL</v>
          </cell>
        </row>
        <row r="738">
          <cell r="A738">
            <v>907</v>
          </cell>
          <cell r="B738" t="str">
            <v xml:space="preserve">ATM Texaco Estación Aut. Duarte (Los Ríos) </v>
          </cell>
          <cell r="C738" t="str">
            <v>DISTRITO NACIONAL</v>
          </cell>
        </row>
        <row r="739">
          <cell r="A739">
            <v>908</v>
          </cell>
          <cell r="B739" t="str">
            <v xml:space="preserve">ATM Oficina Plaza Botánika </v>
          </cell>
          <cell r="C739" t="str">
            <v>DISTRITO NACIONAL</v>
          </cell>
        </row>
        <row r="740">
          <cell r="A740">
            <v>909</v>
          </cell>
          <cell r="B740" t="str">
            <v xml:space="preserve">ATM UNP UASD </v>
          </cell>
          <cell r="C740" t="str">
            <v>DISTRITO NACIONAL</v>
          </cell>
        </row>
        <row r="741">
          <cell r="A741">
            <v>910</v>
          </cell>
          <cell r="B741" t="str">
            <v xml:space="preserve">ATM Oficina El Sol II (Santiago) </v>
          </cell>
          <cell r="C741" t="str">
            <v>NORTE</v>
          </cell>
        </row>
        <row r="742">
          <cell r="A742">
            <v>911</v>
          </cell>
          <cell r="B742" t="str">
            <v xml:space="preserve">ATM Oficina Venezuela II </v>
          </cell>
          <cell r="C742" t="str">
            <v>DISTRITO NACIONAL</v>
          </cell>
        </row>
        <row r="743">
          <cell r="A743">
            <v>912</v>
          </cell>
          <cell r="B743" t="str">
            <v xml:space="preserve">ATM Oficina San Pedro II </v>
          </cell>
          <cell r="C743" t="str">
            <v>ESTE</v>
          </cell>
        </row>
        <row r="744">
          <cell r="A744">
            <v>913</v>
          </cell>
          <cell r="B744" t="str">
            <v xml:space="preserve">ATM S/M Pola Sarasota </v>
          </cell>
          <cell r="C744" t="str">
            <v>DISTRITO NACIONAL</v>
          </cell>
        </row>
        <row r="745">
          <cell r="A745">
            <v>914</v>
          </cell>
          <cell r="B745" t="str">
            <v xml:space="preserve">ATM Clínica Abreu </v>
          </cell>
          <cell r="C745" t="str">
            <v>DISTRITO NACIONAL</v>
          </cell>
        </row>
        <row r="746">
          <cell r="A746">
            <v>915</v>
          </cell>
          <cell r="B746" t="str">
            <v xml:space="preserve">ATM Multicentro La Sirena Aut. Duarte </v>
          </cell>
          <cell r="C746" t="str">
            <v>DISTRITO NACIONAL</v>
          </cell>
        </row>
        <row r="747">
          <cell r="A747">
            <v>916</v>
          </cell>
          <cell r="B747" t="str">
            <v xml:space="preserve">ATM S/M La Cadena Lincoln </v>
          </cell>
          <cell r="C747" t="str">
            <v>DISTRITO NACIONAL</v>
          </cell>
        </row>
        <row r="748">
          <cell r="A748">
            <v>917</v>
          </cell>
          <cell r="B748" t="str">
            <v xml:space="preserve">ATM Oficina Los Mina </v>
          </cell>
          <cell r="C748" t="str">
            <v>DISTRITO NACIONAL</v>
          </cell>
        </row>
        <row r="749">
          <cell r="A749">
            <v>918</v>
          </cell>
          <cell r="B749" t="str">
            <v xml:space="preserve">ATM S/M Liverpool de la Jacobo Majluta </v>
          </cell>
          <cell r="C749" t="str">
            <v>DISTRITO NACIONAL</v>
          </cell>
        </row>
        <row r="750">
          <cell r="A750">
            <v>919</v>
          </cell>
          <cell r="B750" t="str">
            <v xml:space="preserve">ATM S/M La Cadena Sarasota </v>
          </cell>
          <cell r="C750" t="str">
            <v>DISTRITO NACIONAL</v>
          </cell>
        </row>
        <row r="751">
          <cell r="A751">
            <v>921</v>
          </cell>
          <cell r="B751" t="str">
            <v xml:space="preserve">ATM Amber Cove (Puerto Plata) </v>
          </cell>
          <cell r="C751" t="str">
            <v>NORTE</v>
          </cell>
        </row>
        <row r="752">
          <cell r="A752">
            <v>923</v>
          </cell>
          <cell r="B752" t="str">
            <v xml:space="preserve">ATM Agroindustrial San Pedro de Macorís </v>
          </cell>
          <cell r="C752" t="str">
            <v>ESTE</v>
          </cell>
        </row>
        <row r="753">
          <cell r="A753">
            <v>924</v>
          </cell>
          <cell r="B753" t="str">
            <v>ATM S/M Mimasa (Samaná)</v>
          </cell>
          <cell r="C753" t="str">
            <v>NORTE</v>
          </cell>
        </row>
        <row r="754">
          <cell r="A754">
            <v>925</v>
          </cell>
          <cell r="B754" t="str">
            <v xml:space="preserve">ATM Oficina Plaza Lama Av. 27 de Febrero </v>
          </cell>
          <cell r="C754" t="str">
            <v>DISTRITO NACIONAL</v>
          </cell>
        </row>
        <row r="755">
          <cell r="A755">
            <v>926</v>
          </cell>
          <cell r="B755" t="str">
            <v>ATM S/M Juan Cepin</v>
          </cell>
          <cell r="C755" t="str">
            <v>NORTE</v>
          </cell>
        </row>
        <row r="756">
          <cell r="A756">
            <v>927</v>
          </cell>
          <cell r="B756" t="str">
            <v>ATM S/M Bravo La Esperilla</v>
          </cell>
          <cell r="C756" t="str">
            <v>DISTRITO NACIONAL</v>
          </cell>
        </row>
        <row r="757">
          <cell r="A757">
            <v>928</v>
          </cell>
          <cell r="B757" t="str">
            <v>ATM Estación Texaco Hispanoamericana</v>
          </cell>
          <cell r="C757" t="str">
            <v>NORTE</v>
          </cell>
        </row>
        <row r="758">
          <cell r="A758">
            <v>929</v>
          </cell>
          <cell r="B758" t="str">
            <v>ATM Autoservicio Nacional El Conde</v>
          </cell>
          <cell r="C758" t="str">
            <v>DISTRITO NACIONAL</v>
          </cell>
        </row>
        <row r="759">
          <cell r="A759">
            <v>930</v>
          </cell>
          <cell r="B759" t="str">
            <v>ATM Oficina Plaza Spring Center</v>
          </cell>
          <cell r="C759" t="str">
            <v>DISTRITO NACIONAL</v>
          </cell>
        </row>
        <row r="760">
          <cell r="A760">
            <v>931</v>
          </cell>
          <cell r="B760" t="str">
            <v xml:space="preserve">ATM Autobanco Luperón I </v>
          </cell>
          <cell r="C760" t="str">
            <v>DISTRITO NACIONAL</v>
          </cell>
        </row>
        <row r="761">
          <cell r="A761">
            <v>932</v>
          </cell>
          <cell r="B761" t="str">
            <v xml:space="preserve">ATM Banco Agrícola </v>
          </cell>
          <cell r="C761" t="str">
            <v>DISTRITO NACIONAL</v>
          </cell>
        </row>
        <row r="762">
          <cell r="A762">
            <v>933</v>
          </cell>
          <cell r="B762" t="str">
            <v>ATM Hotel Dreams Punta Cana II</v>
          </cell>
          <cell r="C762" t="str">
            <v>ESTE</v>
          </cell>
        </row>
        <row r="763">
          <cell r="A763">
            <v>934</v>
          </cell>
          <cell r="B763" t="str">
            <v>ATM Hotel Dreams La Romana</v>
          </cell>
          <cell r="C763" t="str">
            <v>ESTE</v>
          </cell>
        </row>
        <row r="764">
          <cell r="A764">
            <v>935</v>
          </cell>
          <cell r="B764" t="str">
            <v xml:space="preserve">ATM Oficina John F. Kennedy </v>
          </cell>
          <cell r="C764" t="str">
            <v>DISTRITO NACIONAL</v>
          </cell>
        </row>
        <row r="765">
          <cell r="A765">
            <v>936</v>
          </cell>
          <cell r="B765" t="str">
            <v xml:space="preserve">ATM Autobanco Oficina La Vega I </v>
          </cell>
          <cell r="C765" t="str">
            <v>NORTE</v>
          </cell>
        </row>
        <row r="766">
          <cell r="A766">
            <v>937</v>
          </cell>
          <cell r="B766" t="str">
            <v xml:space="preserve">ATM Autobanco Oficina La Vega II </v>
          </cell>
          <cell r="C766" t="str">
            <v>NORTE</v>
          </cell>
        </row>
        <row r="767">
          <cell r="A767">
            <v>938</v>
          </cell>
          <cell r="B767" t="str">
            <v xml:space="preserve">ATM Autobanco Oficina Filadelfia Plaza </v>
          </cell>
          <cell r="C767" t="str">
            <v>DISTRITO NACIONAL</v>
          </cell>
        </row>
        <row r="768">
          <cell r="A768">
            <v>939</v>
          </cell>
          <cell r="B768" t="str">
            <v xml:space="preserve">ATM Estación Texaco Máximo Gómez </v>
          </cell>
          <cell r="C768" t="str">
            <v>DISTRITO NACIONAL</v>
          </cell>
        </row>
        <row r="769">
          <cell r="A769">
            <v>940</v>
          </cell>
          <cell r="B769" t="str">
            <v xml:space="preserve">ATM Oficina El Portal (Santiago) </v>
          </cell>
          <cell r="C769" t="str">
            <v>NORTE</v>
          </cell>
        </row>
        <row r="770">
          <cell r="A770">
            <v>941</v>
          </cell>
          <cell r="B770" t="str">
            <v xml:space="preserve">ATM Estación Next (Puerto Plata) </v>
          </cell>
          <cell r="C770" t="str">
            <v>NORTE</v>
          </cell>
        </row>
        <row r="771">
          <cell r="A771">
            <v>942</v>
          </cell>
          <cell r="B771" t="str">
            <v xml:space="preserve">ATM Estación Texaco La Vega </v>
          </cell>
          <cell r="C771" t="str">
            <v>NORTE</v>
          </cell>
        </row>
        <row r="772">
          <cell r="A772">
            <v>943</v>
          </cell>
          <cell r="B772" t="str">
            <v xml:space="preserve">ATM Oficina Tránsito Terreste </v>
          </cell>
          <cell r="C772" t="str">
            <v>DISTRITO NACIONAL</v>
          </cell>
        </row>
        <row r="773">
          <cell r="A773">
            <v>944</v>
          </cell>
          <cell r="B773" t="str">
            <v xml:space="preserve">ATM UNP Mao </v>
          </cell>
          <cell r="C773" t="str">
            <v>NORTE</v>
          </cell>
        </row>
        <row r="774">
          <cell r="A774">
            <v>945</v>
          </cell>
          <cell r="B774" t="str">
            <v xml:space="preserve">ATM UNP El Valle (Hato Mayor) </v>
          </cell>
          <cell r="C774" t="str">
            <v>ESTE</v>
          </cell>
        </row>
        <row r="775">
          <cell r="A775">
            <v>946</v>
          </cell>
          <cell r="B775" t="str">
            <v xml:space="preserve">ATM Oficina Núñez de Cáceres I </v>
          </cell>
          <cell r="C775" t="str">
            <v>DISTRITO NACIONAL</v>
          </cell>
        </row>
        <row r="776">
          <cell r="A776">
            <v>947</v>
          </cell>
          <cell r="B776" t="str">
            <v xml:space="preserve">ATM Superintendencia de Bancos </v>
          </cell>
          <cell r="C776" t="str">
            <v>DISTRITO NACIONAL</v>
          </cell>
        </row>
        <row r="777">
          <cell r="A777">
            <v>948</v>
          </cell>
          <cell r="B777" t="str">
            <v xml:space="preserve">ATM Autobanco El Jaya II (SFM) </v>
          </cell>
          <cell r="C777" t="str">
            <v>NORTE</v>
          </cell>
        </row>
        <row r="778">
          <cell r="A778">
            <v>949</v>
          </cell>
          <cell r="B778" t="str">
            <v xml:space="preserve">ATM S/M Bravo San Isidro Coral Mall </v>
          </cell>
          <cell r="C778" t="str">
            <v>DISTRITO NACIONAL</v>
          </cell>
        </row>
        <row r="779">
          <cell r="A779">
            <v>950</v>
          </cell>
          <cell r="B779" t="str">
            <v xml:space="preserve">ATM Oficina Monterrico </v>
          </cell>
          <cell r="C779" t="str">
            <v>NORTE</v>
          </cell>
        </row>
        <row r="780">
          <cell r="A780">
            <v>951</v>
          </cell>
          <cell r="B780" t="str">
            <v xml:space="preserve">ATM Oficina Plaza Haché JFK </v>
          </cell>
          <cell r="C780" t="str">
            <v>DISTRITO NACIONAL</v>
          </cell>
        </row>
        <row r="781">
          <cell r="A781">
            <v>952</v>
          </cell>
          <cell r="B781" t="str">
            <v xml:space="preserve">ATM Alvarez Rivas </v>
          </cell>
          <cell r="C781" t="str">
            <v>DISTRITO NACIONAL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  <cell r="C782" t="str">
            <v>DISTRITO NACIONAL</v>
          </cell>
        </row>
        <row r="783">
          <cell r="A783">
            <v>954</v>
          </cell>
          <cell r="B783" t="str">
            <v xml:space="preserve">ATM LAESA Pimentel </v>
          </cell>
          <cell r="C783" t="str">
            <v>NORTE</v>
          </cell>
        </row>
        <row r="784">
          <cell r="A784">
            <v>955</v>
          </cell>
          <cell r="B784" t="str">
            <v xml:space="preserve">ATM Oficina Americana Independencia II </v>
          </cell>
          <cell r="C784" t="str">
            <v>DISTRITO NACIONAL</v>
          </cell>
        </row>
        <row r="785">
          <cell r="A785">
            <v>956</v>
          </cell>
          <cell r="B785" t="str">
            <v xml:space="preserve">ATM Autoservicio El Jaya (SFM) </v>
          </cell>
          <cell r="C785" t="str">
            <v>NORTE</v>
          </cell>
        </row>
        <row r="786">
          <cell r="A786">
            <v>957</v>
          </cell>
          <cell r="B786" t="str">
            <v xml:space="preserve">ATM Oficina Venezuela </v>
          </cell>
          <cell r="C786" t="str">
            <v>DISTRITO NACIONAL</v>
          </cell>
        </row>
        <row r="787">
          <cell r="A787">
            <v>958</v>
          </cell>
          <cell r="B787" t="str">
            <v xml:space="preserve">ATM Olé Aut. San Isidro </v>
          </cell>
          <cell r="C787" t="str">
            <v>DISTRITO NACIONAL</v>
          </cell>
        </row>
        <row r="788">
          <cell r="A788">
            <v>959</v>
          </cell>
          <cell r="B788" t="str">
            <v>ATM Estación Next Bavaro</v>
          </cell>
          <cell r="C788" t="str">
            <v>ESTE</v>
          </cell>
        </row>
        <row r="789">
          <cell r="A789">
            <v>960</v>
          </cell>
          <cell r="B789" t="str">
            <v xml:space="preserve">ATM Oficina Villa Ofelia I (San Juan) </v>
          </cell>
          <cell r="C789" t="str">
            <v>SUR</v>
          </cell>
        </row>
        <row r="790">
          <cell r="A790">
            <v>961</v>
          </cell>
          <cell r="B790" t="str">
            <v xml:space="preserve">ATM Listín Diario </v>
          </cell>
          <cell r="C790" t="str">
            <v>DISTRITO NACIONAL</v>
          </cell>
        </row>
        <row r="791">
          <cell r="A791">
            <v>962</v>
          </cell>
          <cell r="B791" t="str">
            <v xml:space="preserve">ATM Oficina Villa Ofelia II (San Juan) </v>
          </cell>
          <cell r="C791" t="str">
            <v>SUR</v>
          </cell>
        </row>
        <row r="792">
          <cell r="A792">
            <v>963</v>
          </cell>
          <cell r="B792" t="str">
            <v xml:space="preserve">ATM Multiplaza La Romana </v>
          </cell>
          <cell r="C792" t="str">
            <v>ESTE</v>
          </cell>
        </row>
        <row r="793">
          <cell r="A793">
            <v>964</v>
          </cell>
          <cell r="B793" t="str">
            <v>ATM Hotel Sunscape (Norte)</v>
          </cell>
          <cell r="C793" t="str">
            <v>NORTE</v>
          </cell>
        </row>
        <row r="794">
          <cell r="A794">
            <v>965</v>
          </cell>
          <cell r="B794" t="str">
            <v xml:space="preserve">ATM S/M La Fuente FUN (Santiago) </v>
          </cell>
          <cell r="C794" t="str">
            <v>NORTE</v>
          </cell>
        </row>
        <row r="795">
          <cell r="A795">
            <v>966</v>
          </cell>
          <cell r="B795" t="str">
            <v>ATM Centro Medico Real</v>
          </cell>
          <cell r="C795" t="str">
            <v>DISTRITO NACIONAL</v>
          </cell>
        </row>
        <row r="796">
          <cell r="A796">
            <v>967</v>
          </cell>
          <cell r="B796" t="str">
            <v xml:space="preserve">ATM UNP Hiper Olé Autopista Duarte </v>
          </cell>
          <cell r="C796" t="str">
            <v>DISTRITO NACIONAL</v>
          </cell>
        </row>
        <row r="797">
          <cell r="A797">
            <v>968</v>
          </cell>
          <cell r="B797" t="str">
            <v xml:space="preserve">ATM UNP Mercado Baní </v>
          </cell>
          <cell r="C797" t="str">
            <v>SUR</v>
          </cell>
        </row>
        <row r="798">
          <cell r="A798">
            <v>969</v>
          </cell>
          <cell r="B798" t="str">
            <v xml:space="preserve">ATM Oficina El Sol I (Santiago) </v>
          </cell>
          <cell r="C798" t="str">
            <v>NORTE</v>
          </cell>
        </row>
        <row r="799">
          <cell r="A799">
            <v>970</v>
          </cell>
          <cell r="B799" t="str">
            <v xml:space="preserve">ATM S/M Olé Haina </v>
          </cell>
          <cell r="C799" t="str">
            <v>DISTRITO NACIONAL</v>
          </cell>
        </row>
        <row r="800">
          <cell r="A800">
            <v>971</v>
          </cell>
          <cell r="B800" t="str">
            <v xml:space="preserve">ATM Club Banreservas I </v>
          </cell>
          <cell r="C800" t="str">
            <v>DISTRITO NACIONAL</v>
          </cell>
        </row>
        <row r="801">
          <cell r="A801">
            <v>972</v>
          </cell>
          <cell r="B801" t="str">
            <v>ATM Banco Bandex I (Antiguo BNV I)</v>
          </cell>
          <cell r="C801" t="str">
            <v>DISTRITO NACIONAL</v>
          </cell>
        </row>
        <row r="802">
          <cell r="A802">
            <v>973</v>
          </cell>
          <cell r="B802" t="str">
            <v xml:space="preserve">ATM Oficina Sabana de la Mar </v>
          </cell>
          <cell r="C802" t="str">
            <v>DISTRITO NACIONAL</v>
          </cell>
        </row>
        <row r="803">
          <cell r="A803">
            <v>974</v>
          </cell>
          <cell r="B803" t="str">
            <v xml:space="preserve">ATM S/M Nacional Ave. Lope de Vega </v>
          </cell>
          <cell r="C803" t="str">
            <v>DISTRITO NACIONAL</v>
          </cell>
        </row>
        <row r="804">
          <cell r="A804">
            <v>976</v>
          </cell>
          <cell r="B804" t="str">
            <v xml:space="preserve">ATM Oficina Diamond Plaza I </v>
          </cell>
          <cell r="C804" t="str">
            <v>DISTRITO NACIONAL</v>
          </cell>
        </row>
        <row r="805">
          <cell r="A805">
            <v>977</v>
          </cell>
          <cell r="B805" t="str">
            <v>ATM Oficina Goico Castro</v>
          </cell>
          <cell r="C805" t="str">
            <v>DISTRITO NACIONAL</v>
          </cell>
        </row>
        <row r="806">
          <cell r="A806">
            <v>978</v>
          </cell>
          <cell r="B806" t="str">
            <v xml:space="preserve">ATM Restaurante Jalao </v>
          </cell>
          <cell r="C806" t="str">
            <v>DISTRITO NACIONAL</v>
          </cell>
        </row>
        <row r="807">
          <cell r="A807">
            <v>979</v>
          </cell>
          <cell r="B807" t="str">
            <v xml:space="preserve">ATM Oficina Luperón I </v>
          </cell>
          <cell r="C807" t="str">
            <v>DISTRITO NACIONAL</v>
          </cell>
        </row>
        <row r="808">
          <cell r="A808">
            <v>980</v>
          </cell>
          <cell r="B808" t="str">
            <v xml:space="preserve">ATM Oficina Bella Vista Mall II </v>
          </cell>
          <cell r="C808" t="str">
            <v>DISTRITO NACIONAL</v>
          </cell>
        </row>
        <row r="809">
          <cell r="A809">
            <v>981</v>
          </cell>
          <cell r="B809" t="str">
            <v xml:space="preserve">ATM Edificio 911 </v>
          </cell>
          <cell r="C809" t="str">
            <v>DISTRITO NACIONAL</v>
          </cell>
        </row>
        <row r="810">
          <cell r="A810">
            <v>982</v>
          </cell>
          <cell r="B810" t="str">
            <v xml:space="preserve">ATM Estación Texaco Grupo Las Canas </v>
          </cell>
          <cell r="C810" t="str">
            <v>DISTRITO NACIONAL</v>
          </cell>
        </row>
        <row r="811">
          <cell r="A811">
            <v>983</v>
          </cell>
          <cell r="B811" t="str">
            <v xml:space="preserve">ATM Bravo República de Colombia </v>
          </cell>
          <cell r="C811" t="str">
            <v>DISTRITO NACIONAL</v>
          </cell>
        </row>
        <row r="812">
          <cell r="A812">
            <v>984</v>
          </cell>
          <cell r="B812" t="str">
            <v xml:space="preserve">ATM Oficina Neiba II </v>
          </cell>
          <cell r="C812" t="str">
            <v>SUR</v>
          </cell>
        </row>
        <row r="813">
          <cell r="A813">
            <v>985</v>
          </cell>
          <cell r="B813" t="str">
            <v xml:space="preserve">ATM Oficina Dajabón II </v>
          </cell>
          <cell r="C813" t="str">
            <v>NORTE</v>
          </cell>
        </row>
        <row r="814">
          <cell r="A814">
            <v>986</v>
          </cell>
          <cell r="B814" t="str">
            <v xml:space="preserve">ATM S/M Jumbo (La Vega) </v>
          </cell>
          <cell r="C814" t="str">
            <v>NORTE</v>
          </cell>
        </row>
        <row r="815">
          <cell r="A815">
            <v>987</v>
          </cell>
          <cell r="B815" t="str">
            <v xml:space="preserve">ATM S/M Jumbo (Moca) </v>
          </cell>
          <cell r="C815" t="str">
            <v>NORTE</v>
          </cell>
        </row>
        <row r="816">
          <cell r="A816">
            <v>988</v>
          </cell>
          <cell r="B816" t="str">
            <v xml:space="preserve">ATM Estación Sigma 27 de Febrero </v>
          </cell>
          <cell r="C816" t="str">
            <v>DISTRITO NACIONAL</v>
          </cell>
        </row>
        <row r="817">
          <cell r="A817">
            <v>989</v>
          </cell>
          <cell r="B817" t="str">
            <v xml:space="preserve">ATM Ministerio de Deportes </v>
          </cell>
          <cell r="C817" t="str">
            <v>DISTRITO NACIONAL</v>
          </cell>
        </row>
        <row r="818">
          <cell r="A818">
            <v>990</v>
          </cell>
          <cell r="B818" t="str">
            <v xml:space="preserve">ATM Autoservicio Bonao II </v>
          </cell>
          <cell r="C818" t="str">
            <v>NORTE</v>
          </cell>
        </row>
        <row r="819">
          <cell r="A819">
            <v>991</v>
          </cell>
          <cell r="B819" t="str">
            <v xml:space="preserve">ATM UNP Las Matas de Santa Cruz </v>
          </cell>
          <cell r="C819" t="str">
            <v>NORTE</v>
          </cell>
        </row>
        <row r="820">
          <cell r="A820">
            <v>993</v>
          </cell>
          <cell r="B820" t="str">
            <v xml:space="preserve">ATM Centro Medico Integral II </v>
          </cell>
          <cell r="C820" t="str">
            <v>DISTRITO NACIONAL</v>
          </cell>
        </row>
        <row r="821">
          <cell r="A821">
            <v>994</v>
          </cell>
          <cell r="B821" t="str">
            <v>ATM Telemicro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X89"/>
  <sheetViews>
    <sheetView zoomScale="70" zoomScaleNormal="70" workbookViewId="0">
      <pane ySplit="4" topLeftCell="A44" activePane="bottomLeft" state="frozen"/>
      <selection pane="bottomLeft" activeCell="L47" sqref="L47:L56"/>
    </sheetView>
  </sheetViews>
  <sheetFormatPr baseColWidth="10" defaultColWidth="25.7109375" defaultRowHeight="15" x14ac:dyDescent="0.25"/>
  <cols>
    <col min="1" max="1" width="25.7109375" style="87" bestFit="1" customWidth="1"/>
    <col min="2" max="2" width="21.140625" style="106" bestFit="1" customWidth="1"/>
    <col min="3" max="3" width="16.42578125" style="44" bestFit="1" customWidth="1"/>
    <col min="4" max="4" width="28.28515625" style="87" bestFit="1" customWidth="1"/>
    <col min="5" max="5" width="13.42578125" style="82" bestFit="1" customWidth="1"/>
    <col min="6" max="6" width="11.7109375" style="45" bestFit="1" customWidth="1"/>
    <col min="7" max="7" width="54.28515625" style="45" bestFit="1" customWidth="1"/>
    <col min="8" max="11" width="5.85546875" style="45" bestFit="1" customWidth="1"/>
    <col min="12" max="12" width="52" style="45" bestFit="1" customWidth="1"/>
    <col min="13" max="13" width="20.140625" style="87" bestFit="1" customWidth="1"/>
    <col min="14" max="14" width="18.85546875" style="87" bestFit="1" customWidth="1"/>
    <col min="15" max="15" width="42.5703125" style="87" bestFit="1" customWidth="1"/>
    <col min="16" max="16" width="17.42578125" style="89" bestFit="1" customWidth="1"/>
    <col min="17" max="17" width="52" style="75" bestFit="1" customWidth="1"/>
    <col min="18" max="18" width="5" style="43" customWidth="1"/>
    <col min="19" max="19" width="38.5703125" style="43" bestFit="1" customWidth="1"/>
    <col min="20" max="20" width="6" style="43" bestFit="1" customWidth="1"/>
    <col min="21" max="16384" width="25.7109375" style="43"/>
  </cols>
  <sheetData>
    <row r="1" spans="1:17" ht="18" x14ac:dyDescent="0.25">
      <c r="A1" s="150" t="s">
        <v>2153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2"/>
    </row>
    <row r="2" spans="1:17" ht="18" x14ac:dyDescent="0.25">
      <c r="A2" s="147" t="s">
        <v>2150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9"/>
    </row>
    <row r="3" spans="1:17" ht="18.75" thickBot="1" x14ac:dyDescent="0.3">
      <c r="A3" s="153" t="s">
        <v>2574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5"/>
    </row>
    <row r="4" spans="1:17" s="25" customFormat="1" ht="18" x14ac:dyDescent="0.25">
      <c r="A4" s="118" t="s">
        <v>2394</v>
      </c>
      <c r="B4" s="117" t="s">
        <v>2215</v>
      </c>
      <c r="C4" s="118" t="s">
        <v>11</v>
      </c>
      <c r="D4" s="118"/>
      <c r="E4" s="119" t="s">
        <v>18</v>
      </c>
      <c r="F4" s="118"/>
      <c r="G4" s="118"/>
      <c r="H4" s="118"/>
      <c r="I4" s="118"/>
      <c r="J4" s="118"/>
      <c r="K4" s="118"/>
      <c r="L4" s="118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20" t="s">
        <v>2438</v>
      </c>
    </row>
    <row r="5" spans="1:17" s="93" customFormat="1" ht="18" x14ac:dyDescent="0.25">
      <c r="A5" s="131" t="str">
        <f>VLOOKUP(E5,'LISTADO ATM'!$A$2:$C$898,3,0)</f>
        <v>SUR</v>
      </c>
      <c r="B5" s="126" t="s">
        <v>2577</v>
      </c>
      <c r="C5" s="133">
        <v>44353.427800925929</v>
      </c>
      <c r="D5" s="133" t="s">
        <v>2470</v>
      </c>
      <c r="E5" s="121">
        <v>584</v>
      </c>
      <c r="F5" s="131" t="str">
        <f>VLOOKUP(E5,VIP!$A$2:$O13688,2,0)</f>
        <v>DRBR404</v>
      </c>
      <c r="G5" s="131" t="str">
        <f>VLOOKUP(E5,'LISTADO ATM'!$A$2:$B$897,2,0)</f>
        <v xml:space="preserve">ATM Oficina San Cristóbal I </v>
      </c>
      <c r="H5" s="131" t="str">
        <f>VLOOKUP(E5,VIP!$A$2:$O18551,7,FALSE)</f>
        <v>Si</v>
      </c>
      <c r="I5" s="131" t="str">
        <f>VLOOKUP(E5,VIP!$A$2:$O10516,8,FALSE)</f>
        <v>Si</v>
      </c>
      <c r="J5" s="131" t="str">
        <f>VLOOKUP(E5,VIP!$A$2:$O10466,8,FALSE)</f>
        <v>Si</v>
      </c>
      <c r="K5" s="131" t="str">
        <f>VLOOKUP(E5,VIP!$A$2:$O14040,6,0)</f>
        <v>SI</v>
      </c>
      <c r="L5" s="122" t="s">
        <v>2578</v>
      </c>
      <c r="M5" s="194" t="s">
        <v>2554</v>
      </c>
      <c r="N5" s="132" t="s">
        <v>2575</v>
      </c>
      <c r="O5" s="131" t="s">
        <v>2579</v>
      </c>
      <c r="P5" s="132" t="s">
        <v>2591</v>
      </c>
      <c r="Q5" s="194">
        <v>44353.324999999997</v>
      </c>
    </row>
    <row r="6" spans="1:17" s="93" customFormat="1" ht="18" x14ac:dyDescent="0.25">
      <c r="A6" s="131" t="str">
        <f>VLOOKUP(E6,'LISTADO ATM'!$A$2:$C$898,3,0)</f>
        <v>DISTRITO NACIONAL</v>
      </c>
      <c r="B6" s="126" t="s">
        <v>2580</v>
      </c>
      <c r="C6" s="133">
        <v>44353.427337962959</v>
      </c>
      <c r="D6" s="133" t="s">
        <v>2470</v>
      </c>
      <c r="E6" s="121">
        <v>734</v>
      </c>
      <c r="F6" s="131" t="str">
        <f>VLOOKUP(E6,VIP!$A$2:$O13689,2,0)</f>
        <v>DRBR178</v>
      </c>
      <c r="G6" s="131" t="str">
        <f>VLOOKUP(E6,'LISTADO ATM'!$A$2:$B$897,2,0)</f>
        <v xml:space="preserve">ATM Oficina Independencia I </v>
      </c>
      <c r="H6" s="131" t="str">
        <f>VLOOKUP(E6,VIP!$A$2:$O18552,7,FALSE)</f>
        <v>Si</v>
      </c>
      <c r="I6" s="131" t="str">
        <f>VLOOKUP(E6,VIP!$A$2:$O10517,8,FALSE)</f>
        <v>Si</v>
      </c>
      <c r="J6" s="131" t="str">
        <f>VLOOKUP(E6,VIP!$A$2:$O10467,8,FALSE)</f>
        <v>Si</v>
      </c>
      <c r="K6" s="131" t="str">
        <f>VLOOKUP(E6,VIP!$A$2:$O14041,6,0)</f>
        <v>SI</v>
      </c>
      <c r="L6" s="122" t="s">
        <v>2578</v>
      </c>
      <c r="M6" s="194" t="s">
        <v>2554</v>
      </c>
      <c r="N6" s="132" t="s">
        <v>2575</v>
      </c>
      <c r="O6" s="131" t="s">
        <v>2579</v>
      </c>
      <c r="P6" s="132" t="s">
        <v>2591</v>
      </c>
      <c r="Q6" s="194">
        <v>44353.457638888889</v>
      </c>
    </row>
    <row r="7" spans="1:17" s="93" customFormat="1" ht="18" x14ac:dyDescent="0.25">
      <c r="A7" s="131" t="str">
        <f>VLOOKUP(E7,'LISTADO ATM'!$A$2:$C$898,3,0)</f>
        <v>DISTRITO NACIONAL</v>
      </c>
      <c r="B7" s="126">
        <v>3335910643</v>
      </c>
      <c r="C7" s="133">
        <v>44353.210219907407</v>
      </c>
      <c r="D7" s="133" t="s">
        <v>2180</v>
      </c>
      <c r="E7" s="121">
        <v>327</v>
      </c>
      <c r="F7" s="131" t="str">
        <f>VLOOKUP(E7,VIP!$A$2:$O13687,2,0)</f>
        <v>DRBR327</v>
      </c>
      <c r="G7" s="131" t="str">
        <f>VLOOKUP(E7,'LISTADO ATM'!$A$2:$B$897,2,0)</f>
        <v xml:space="preserve">ATM UNP CCN (Nacional 27 de Febrero) </v>
      </c>
      <c r="H7" s="131" t="str">
        <f>VLOOKUP(E7,VIP!$A$2:$O18550,7,FALSE)</f>
        <v>Si</v>
      </c>
      <c r="I7" s="131" t="str">
        <f>VLOOKUP(E7,VIP!$A$2:$O10515,8,FALSE)</f>
        <v>Si</v>
      </c>
      <c r="J7" s="131" t="str">
        <f>VLOOKUP(E7,VIP!$A$2:$O10465,8,FALSE)</f>
        <v>Si</v>
      </c>
      <c r="K7" s="131" t="str">
        <f>VLOOKUP(E7,VIP!$A$2:$O14039,6,0)</f>
        <v>NO</v>
      </c>
      <c r="L7" s="122" t="s">
        <v>2245</v>
      </c>
      <c r="M7" s="194" t="s">
        <v>2554</v>
      </c>
      <c r="N7" s="132" t="s">
        <v>2453</v>
      </c>
      <c r="O7" s="131" t="s">
        <v>2455</v>
      </c>
      <c r="P7" s="132"/>
      <c r="Q7" s="194">
        <v>44353.46597222222</v>
      </c>
    </row>
    <row r="8" spans="1:17" ht="18" x14ac:dyDescent="0.25">
      <c r="A8" s="131" t="str">
        <f>VLOOKUP(E8,'LISTADO ATM'!$A$2:$C$898,3,0)</f>
        <v>DISTRITO NACIONAL</v>
      </c>
      <c r="B8" s="126">
        <v>3335910637</v>
      </c>
      <c r="C8" s="133">
        <v>44353.048263888886</v>
      </c>
      <c r="D8" s="133" t="s">
        <v>2180</v>
      </c>
      <c r="E8" s="121">
        <v>932</v>
      </c>
      <c r="F8" s="131" t="str">
        <f>VLOOKUP(E8,VIP!$A$2:$O13673,2,0)</f>
        <v>DRBR01E</v>
      </c>
      <c r="G8" s="131" t="str">
        <f>VLOOKUP(E8,'LISTADO ATM'!$A$2:$B$897,2,0)</f>
        <v xml:space="preserve">ATM Banco Agrícola </v>
      </c>
      <c r="H8" s="131" t="str">
        <f>VLOOKUP(E8,VIP!$A$2:$O18536,7,FALSE)</f>
        <v>Si</v>
      </c>
      <c r="I8" s="131" t="str">
        <f>VLOOKUP(E8,VIP!$A$2:$O10501,8,FALSE)</f>
        <v>Si</v>
      </c>
      <c r="J8" s="131" t="str">
        <f>VLOOKUP(E8,VIP!$A$2:$O10451,8,FALSE)</f>
        <v>Si</v>
      </c>
      <c r="K8" s="131" t="str">
        <f>VLOOKUP(E8,VIP!$A$2:$O14025,6,0)</f>
        <v>NO</v>
      </c>
      <c r="L8" s="122" t="s">
        <v>2219</v>
      </c>
      <c r="M8" s="194" t="s">
        <v>2554</v>
      </c>
      <c r="N8" s="132" t="s">
        <v>2453</v>
      </c>
      <c r="O8" s="131" t="s">
        <v>2455</v>
      </c>
      <c r="P8" s="131"/>
      <c r="Q8" s="194">
        <v>44353.466666666667</v>
      </c>
    </row>
    <row r="9" spans="1:17" ht="18" x14ac:dyDescent="0.25">
      <c r="A9" s="131" t="str">
        <f>VLOOKUP(E9,'LISTADO ATM'!$A$2:$C$898,3,0)</f>
        <v>NORTE</v>
      </c>
      <c r="B9" s="126">
        <v>3335910644</v>
      </c>
      <c r="C9" s="133">
        <v>44353.211678240739</v>
      </c>
      <c r="D9" s="133" t="s">
        <v>2181</v>
      </c>
      <c r="E9" s="121">
        <v>869</v>
      </c>
      <c r="F9" s="131" t="str">
        <f>VLOOKUP(E9,VIP!$A$2:$O13686,2,0)</f>
        <v>DRBR869</v>
      </c>
      <c r="G9" s="131" t="str">
        <f>VLOOKUP(E9,'LISTADO ATM'!$A$2:$B$897,2,0)</f>
        <v xml:space="preserve">ATM Estación Isla La Cueva (Cotuí) </v>
      </c>
      <c r="H9" s="131" t="str">
        <f>VLOOKUP(E9,VIP!$A$2:$O18549,7,FALSE)</f>
        <v>Si</v>
      </c>
      <c r="I9" s="131" t="str">
        <f>VLOOKUP(E9,VIP!$A$2:$O10514,8,FALSE)</f>
        <v>Si</v>
      </c>
      <c r="J9" s="131" t="str">
        <f>VLOOKUP(E9,VIP!$A$2:$O10464,8,FALSE)</f>
        <v>Si</v>
      </c>
      <c r="K9" s="131" t="str">
        <f>VLOOKUP(E9,VIP!$A$2:$O14038,6,0)</f>
        <v>NO</v>
      </c>
      <c r="L9" s="122" t="s">
        <v>2245</v>
      </c>
      <c r="M9" s="194" t="s">
        <v>2554</v>
      </c>
      <c r="N9" s="132" t="s">
        <v>2453</v>
      </c>
      <c r="O9" s="131" t="s">
        <v>2550</v>
      </c>
      <c r="P9" s="132"/>
      <c r="Q9" s="194">
        <v>44353.466666666667</v>
      </c>
    </row>
    <row r="10" spans="1:17" ht="18" x14ac:dyDescent="0.25">
      <c r="A10" s="131" t="str">
        <f>VLOOKUP(E10,'LISTADO ATM'!$A$2:$C$898,3,0)</f>
        <v>NORTE</v>
      </c>
      <c r="B10" s="126">
        <v>3335910634</v>
      </c>
      <c r="C10" s="133">
        <v>44352.922118055554</v>
      </c>
      <c r="D10" s="133" t="s">
        <v>2181</v>
      </c>
      <c r="E10" s="121">
        <v>64</v>
      </c>
      <c r="F10" s="131" t="str">
        <f>VLOOKUP(E10,VIP!$A$2:$O13674,2,0)</f>
        <v>DRBR064</v>
      </c>
      <c r="G10" s="131" t="str">
        <f>VLOOKUP(E10,'LISTADO ATM'!$A$2:$B$897,2,0)</f>
        <v xml:space="preserve">ATM COOPALINA (Cotuí) </v>
      </c>
      <c r="H10" s="131" t="str">
        <f>VLOOKUP(E10,VIP!$A$2:$O18537,7,FALSE)</f>
        <v>Si</v>
      </c>
      <c r="I10" s="131" t="str">
        <f>VLOOKUP(E10,VIP!$A$2:$O10502,8,FALSE)</f>
        <v>Si</v>
      </c>
      <c r="J10" s="131" t="str">
        <f>VLOOKUP(E10,VIP!$A$2:$O10452,8,FALSE)</f>
        <v>Si</v>
      </c>
      <c r="K10" s="131" t="str">
        <f>VLOOKUP(E10,VIP!$A$2:$O14026,6,0)</f>
        <v>NO</v>
      </c>
      <c r="L10" s="122" t="s">
        <v>2245</v>
      </c>
      <c r="M10" s="194" t="s">
        <v>2554</v>
      </c>
      <c r="N10" s="132" t="s">
        <v>2453</v>
      </c>
      <c r="O10" s="131" t="s">
        <v>2550</v>
      </c>
      <c r="P10" s="131"/>
      <c r="Q10" s="194">
        <v>44353.467361111114</v>
      </c>
    </row>
    <row r="11" spans="1:17" ht="18" x14ac:dyDescent="0.25">
      <c r="A11" s="131" t="str">
        <f>VLOOKUP(E11,'LISTADO ATM'!$A$2:$C$898,3,0)</f>
        <v>DISTRITO NACIONAL</v>
      </c>
      <c r="B11" s="126">
        <v>3335910635</v>
      </c>
      <c r="C11" s="133">
        <v>44352.932986111111</v>
      </c>
      <c r="D11" s="133" t="s">
        <v>2180</v>
      </c>
      <c r="E11" s="121">
        <v>708</v>
      </c>
      <c r="F11" s="131" t="str">
        <f>VLOOKUP(E11,VIP!$A$2:$O13673,2,0)</f>
        <v>DRBR505</v>
      </c>
      <c r="G11" s="131" t="str">
        <f>VLOOKUP(E11,'LISTADO ATM'!$A$2:$B$897,2,0)</f>
        <v xml:space="preserve">ATM El Vestir De Hoy </v>
      </c>
      <c r="H11" s="131" t="str">
        <f>VLOOKUP(E11,VIP!$A$2:$O18536,7,FALSE)</f>
        <v>Si</v>
      </c>
      <c r="I11" s="131" t="str">
        <f>VLOOKUP(E11,VIP!$A$2:$O10501,8,FALSE)</f>
        <v>Si</v>
      </c>
      <c r="J11" s="131" t="str">
        <f>VLOOKUP(E11,VIP!$A$2:$O10451,8,FALSE)</f>
        <v>Si</v>
      </c>
      <c r="K11" s="131" t="str">
        <f>VLOOKUP(E11,VIP!$A$2:$O14025,6,0)</f>
        <v>NO</v>
      </c>
      <c r="L11" s="122" t="s">
        <v>2245</v>
      </c>
      <c r="M11" s="194" t="s">
        <v>2554</v>
      </c>
      <c r="N11" s="132" t="s">
        <v>2453</v>
      </c>
      <c r="O11" s="131" t="s">
        <v>2455</v>
      </c>
      <c r="P11" s="131"/>
      <c r="Q11" s="194">
        <v>44353.468055555553</v>
      </c>
    </row>
    <row r="12" spans="1:17" ht="18" x14ac:dyDescent="0.25">
      <c r="A12" s="131" t="str">
        <f>VLOOKUP(E12,'LISTADO ATM'!$A$2:$C$898,3,0)</f>
        <v>NORTE</v>
      </c>
      <c r="B12" s="126" t="s">
        <v>2583</v>
      </c>
      <c r="C12" s="133">
        <v>44353.425092592595</v>
      </c>
      <c r="D12" s="133" t="s">
        <v>2470</v>
      </c>
      <c r="E12" s="121">
        <v>756</v>
      </c>
      <c r="F12" s="131" t="str">
        <f>VLOOKUP(E12,VIP!$A$2:$O13692,2,0)</f>
        <v>DRBR756</v>
      </c>
      <c r="G12" s="131" t="str">
        <f>VLOOKUP(E12,'LISTADO ATM'!$A$2:$B$897,2,0)</f>
        <v xml:space="preserve">ATM UNP Villa La Mata (Cotuí) </v>
      </c>
      <c r="H12" s="131" t="str">
        <f>VLOOKUP(E12,VIP!$A$2:$O18555,7,FALSE)</f>
        <v>Si</v>
      </c>
      <c r="I12" s="131" t="str">
        <f>VLOOKUP(E12,VIP!$A$2:$O10520,8,FALSE)</f>
        <v>Si</v>
      </c>
      <c r="J12" s="131" t="str">
        <f>VLOOKUP(E12,VIP!$A$2:$O10470,8,FALSE)</f>
        <v>Si</v>
      </c>
      <c r="K12" s="131" t="str">
        <f>VLOOKUP(E12,VIP!$A$2:$O14044,6,0)</f>
        <v>NO</v>
      </c>
      <c r="L12" s="122" t="s">
        <v>2582</v>
      </c>
      <c r="M12" s="194" t="s">
        <v>2554</v>
      </c>
      <c r="N12" s="132" t="s">
        <v>2575</v>
      </c>
      <c r="O12" s="131" t="s">
        <v>2579</v>
      </c>
      <c r="P12" s="132" t="s">
        <v>2592</v>
      </c>
      <c r="Q12" s="194">
        <v>44353.468055555553</v>
      </c>
    </row>
    <row r="13" spans="1:17" ht="18" x14ac:dyDescent="0.25">
      <c r="A13" s="131" t="str">
        <f>VLOOKUP(E13,'LISTADO ATM'!$A$2:$C$898,3,0)</f>
        <v>SUR</v>
      </c>
      <c r="B13" s="126" t="s">
        <v>2581</v>
      </c>
      <c r="C13" s="133">
        <v>44353.425486111111</v>
      </c>
      <c r="D13" s="133" t="s">
        <v>2470</v>
      </c>
      <c r="E13" s="121">
        <v>765</v>
      </c>
      <c r="F13" s="131" t="str">
        <f>VLOOKUP(E13,VIP!$A$2:$O13691,2,0)</f>
        <v>DRBR191</v>
      </c>
      <c r="G13" s="131" t="str">
        <f>VLOOKUP(E13,'LISTADO ATM'!$A$2:$B$897,2,0)</f>
        <v xml:space="preserve">ATM Oficina Azua I </v>
      </c>
      <c r="H13" s="131" t="str">
        <f>VLOOKUP(E13,VIP!$A$2:$O18554,7,FALSE)</f>
        <v>Si</v>
      </c>
      <c r="I13" s="131" t="str">
        <f>VLOOKUP(E13,VIP!$A$2:$O10519,8,FALSE)</f>
        <v>Si</v>
      </c>
      <c r="J13" s="131" t="str">
        <f>VLOOKUP(E13,VIP!$A$2:$O10469,8,FALSE)</f>
        <v>Si</v>
      </c>
      <c r="K13" s="131" t="str">
        <f>VLOOKUP(E13,VIP!$A$2:$O14043,6,0)</f>
        <v>NO</v>
      </c>
      <c r="L13" s="122" t="s">
        <v>2582</v>
      </c>
      <c r="M13" s="194" t="s">
        <v>2554</v>
      </c>
      <c r="N13" s="132" t="s">
        <v>2575</v>
      </c>
      <c r="O13" s="131" t="s">
        <v>2579</v>
      </c>
      <c r="P13" s="132" t="s">
        <v>2592</v>
      </c>
      <c r="Q13" s="194">
        <v>44353.470833333333</v>
      </c>
    </row>
    <row r="14" spans="1:17" ht="18" x14ac:dyDescent="0.25">
      <c r="A14" s="131" t="str">
        <f>VLOOKUP(E14,'LISTADO ATM'!$A$2:$C$898,3,0)</f>
        <v>NORTE</v>
      </c>
      <c r="B14" s="126" t="s">
        <v>2589</v>
      </c>
      <c r="C14" s="133">
        <v>44353.357986111114</v>
      </c>
      <c r="D14" s="133" t="s">
        <v>2470</v>
      </c>
      <c r="E14" s="121">
        <v>720</v>
      </c>
      <c r="F14" s="131" t="str">
        <f>VLOOKUP(E14,VIP!$A$2:$O13697,2,0)</f>
        <v>DRBR12E</v>
      </c>
      <c r="G14" s="131" t="str">
        <f>VLOOKUP(E14,'LISTADO ATM'!$A$2:$B$897,2,0)</f>
        <v xml:space="preserve">ATM OMSA (Santiago) </v>
      </c>
      <c r="H14" s="131" t="str">
        <f>VLOOKUP(E14,VIP!$A$2:$O18560,7,FALSE)</f>
        <v>Si</v>
      </c>
      <c r="I14" s="131" t="str">
        <f>VLOOKUP(E14,VIP!$A$2:$O10525,8,FALSE)</f>
        <v>Si</v>
      </c>
      <c r="J14" s="131" t="str">
        <f>VLOOKUP(E14,VIP!$A$2:$O10475,8,FALSE)</f>
        <v>Si</v>
      </c>
      <c r="K14" s="131" t="str">
        <f>VLOOKUP(E14,VIP!$A$2:$O14049,6,0)</f>
        <v>NO</v>
      </c>
      <c r="L14" s="122" t="s">
        <v>2582</v>
      </c>
      <c r="M14" s="194" t="s">
        <v>2554</v>
      </c>
      <c r="N14" s="132" t="s">
        <v>2575</v>
      </c>
      <c r="O14" s="131" t="s">
        <v>2579</v>
      </c>
      <c r="P14" s="132" t="s">
        <v>2592</v>
      </c>
      <c r="Q14" s="194">
        <v>44353.47152777778</v>
      </c>
    </row>
    <row r="15" spans="1:17" ht="18" x14ac:dyDescent="0.25">
      <c r="A15" s="131" t="str">
        <f>VLOOKUP(E15,'LISTADO ATM'!$A$2:$C$898,3,0)</f>
        <v>DISTRITO NACIONAL</v>
      </c>
      <c r="B15" s="126" t="s">
        <v>2584</v>
      </c>
      <c r="C15" s="133">
        <v>44353.419224537036</v>
      </c>
      <c r="D15" s="133" t="s">
        <v>2180</v>
      </c>
      <c r="E15" s="121">
        <v>96</v>
      </c>
      <c r="F15" s="131" t="str">
        <f>VLOOKUP(E15,VIP!$A$2:$O13693,2,0)</f>
        <v>DRBR096</v>
      </c>
      <c r="G15" s="131" t="str">
        <f>VLOOKUP(E15,'LISTADO ATM'!$A$2:$B$897,2,0)</f>
        <v>ATM S/M Caribe Av. Charles de Gaulle</v>
      </c>
      <c r="H15" s="131" t="str">
        <f>VLOOKUP(E15,VIP!$A$2:$O18556,7,FALSE)</f>
        <v>Si</v>
      </c>
      <c r="I15" s="131" t="str">
        <f>VLOOKUP(E15,VIP!$A$2:$O10521,8,FALSE)</f>
        <v>No</v>
      </c>
      <c r="J15" s="131" t="str">
        <f>VLOOKUP(E15,VIP!$A$2:$O10471,8,FALSE)</f>
        <v>No</v>
      </c>
      <c r="K15" s="131" t="str">
        <f>VLOOKUP(E15,VIP!$A$2:$O14045,6,0)</f>
        <v>NO</v>
      </c>
      <c r="L15" s="122" t="s">
        <v>2585</v>
      </c>
      <c r="M15" s="132" t="s">
        <v>2446</v>
      </c>
      <c r="N15" s="132" t="s">
        <v>2453</v>
      </c>
      <c r="O15" s="131" t="s">
        <v>2455</v>
      </c>
      <c r="P15" s="132"/>
      <c r="Q15" s="140" t="s">
        <v>2585</v>
      </c>
    </row>
    <row r="16" spans="1:17" ht="18" x14ac:dyDescent="0.25">
      <c r="A16" s="131" t="str">
        <f>VLOOKUP(E16,'LISTADO ATM'!$A$2:$C$898,3,0)</f>
        <v>DISTRITO NACIONAL</v>
      </c>
      <c r="B16" s="126">
        <v>3335908293</v>
      </c>
      <c r="C16" s="133">
        <v>44349.569814814815</v>
      </c>
      <c r="D16" s="133" t="s">
        <v>2180</v>
      </c>
      <c r="E16" s="121">
        <v>10</v>
      </c>
      <c r="F16" s="131" t="str">
        <f>VLOOKUP(E16,VIP!$A$2:$O13680,2,0)</f>
        <v>DRBR010</v>
      </c>
      <c r="G16" s="131" t="str">
        <f>VLOOKUP(E16,'LISTADO ATM'!$A$2:$B$897,2,0)</f>
        <v xml:space="preserve">ATM Ministerio Salud Pública </v>
      </c>
      <c r="H16" s="131" t="str">
        <f>VLOOKUP(E16,VIP!$A$2:$O18543,7,FALSE)</f>
        <v>Si</v>
      </c>
      <c r="I16" s="131" t="str">
        <f>VLOOKUP(E16,VIP!$A$2:$O10508,8,FALSE)</f>
        <v>Si</v>
      </c>
      <c r="J16" s="131" t="str">
        <f>VLOOKUP(E16,VIP!$A$2:$O10458,8,FALSE)</f>
        <v>Si</v>
      </c>
      <c r="K16" s="131" t="str">
        <f>VLOOKUP(E16,VIP!$A$2:$O14032,6,0)</f>
        <v>NO</v>
      </c>
      <c r="L16" s="122" t="s">
        <v>2219</v>
      </c>
      <c r="M16" s="132" t="s">
        <v>2446</v>
      </c>
      <c r="N16" s="132" t="s">
        <v>2565</v>
      </c>
      <c r="O16" s="131" t="s">
        <v>2455</v>
      </c>
      <c r="P16" s="131"/>
      <c r="Q16" s="140" t="s">
        <v>2219</v>
      </c>
    </row>
    <row r="17" spans="1:17" ht="18" x14ac:dyDescent="0.25">
      <c r="A17" s="131" t="str">
        <f>VLOOKUP(E17,'LISTADO ATM'!$A$2:$C$898,3,0)</f>
        <v>SUR</v>
      </c>
      <c r="B17" s="126">
        <v>3335908809</v>
      </c>
      <c r="C17" s="133">
        <v>44350.35800925926</v>
      </c>
      <c r="D17" s="133" t="s">
        <v>2180</v>
      </c>
      <c r="E17" s="121">
        <v>733</v>
      </c>
      <c r="F17" s="131" t="str">
        <f>VLOOKUP(E17,VIP!$A$2:$O13723,2,0)</f>
        <v>DRBR484</v>
      </c>
      <c r="G17" s="131" t="str">
        <f>VLOOKUP(E17,'LISTADO ATM'!$A$2:$B$897,2,0)</f>
        <v xml:space="preserve">ATM Zona Franca Perdenales </v>
      </c>
      <c r="H17" s="131" t="str">
        <f>VLOOKUP(E17,VIP!$A$2:$O18586,7,FALSE)</f>
        <v>Si</v>
      </c>
      <c r="I17" s="131" t="str">
        <f>VLOOKUP(E17,VIP!$A$2:$O10551,8,FALSE)</f>
        <v>Si</v>
      </c>
      <c r="J17" s="131" t="str">
        <f>VLOOKUP(E17,VIP!$A$2:$O10501,8,FALSE)</f>
        <v>Si</v>
      </c>
      <c r="K17" s="131" t="str">
        <f>VLOOKUP(E17,VIP!$A$2:$O14075,6,0)</f>
        <v>NO</v>
      </c>
      <c r="L17" s="122" t="s">
        <v>2219</v>
      </c>
      <c r="M17" s="132" t="s">
        <v>2446</v>
      </c>
      <c r="N17" s="132" t="s">
        <v>2453</v>
      </c>
      <c r="O17" s="131" t="s">
        <v>2455</v>
      </c>
      <c r="P17" s="131"/>
      <c r="Q17" s="132" t="s">
        <v>2219</v>
      </c>
    </row>
    <row r="18" spans="1:17" ht="18" x14ac:dyDescent="0.25">
      <c r="A18" s="131" t="str">
        <f>VLOOKUP(E18,'LISTADO ATM'!$A$2:$C$898,3,0)</f>
        <v>DISTRITO NACIONAL</v>
      </c>
      <c r="B18" s="126">
        <v>3335908822</v>
      </c>
      <c r="C18" s="133">
        <v>44350.443935185183</v>
      </c>
      <c r="D18" s="133" t="s">
        <v>2180</v>
      </c>
      <c r="E18" s="121">
        <v>672</v>
      </c>
      <c r="F18" s="131" t="str">
        <f>VLOOKUP(E18,VIP!$A$2:$O13674,2,0)</f>
        <v>DRBR672</v>
      </c>
      <c r="G18" s="131" t="str">
        <f>VLOOKUP(E18,'LISTADO ATM'!$A$2:$B$897,2,0)</f>
        <v>ATM Destacamento Policía Nacional La Victoria</v>
      </c>
      <c r="H18" s="131" t="str">
        <f>VLOOKUP(E18,VIP!$A$2:$O18537,7,FALSE)</f>
        <v>Si</v>
      </c>
      <c r="I18" s="131" t="str">
        <f>VLOOKUP(E18,VIP!$A$2:$O10502,8,FALSE)</f>
        <v>Si</v>
      </c>
      <c r="J18" s="131" t="str">
        <f>VLOOKUP(E18,VIP!$A$2:$O10452,8,FALSE)</f>
        <v>Si</v>
      </c>
      <c r="K18" s="131" t="str">
        <f>VLOOKUP(E18,VIP!$A$2:$O14026,6,0)</f>
        <v>SI</v>
      </c>
      <c r="L18" s="122" t="s">
        <v>2219</v>
      </c>
      <c r="M18" s="132" t="s">
        <v>2446</v>
      </c>
      <c r="N18" s="132" t="s">
        <v>2453</v>
      </c>
      <c r="O18" s="131" t="s">
        <v>2455</v>
      </c>
      <c r="P18" s="132"/>
      <c r="Q18" s="140" t="s">
        <v>2219</v>
      </c>
    </row>
    <row r="19" spans="1:17" ht="18" x14ac:dyDescent="0.25">
      <c r="A19" s="131" t="str">
        <f>VLOOKUP(E19,'LISTADO ATM'!$A$2:$C$898,3,0)</f>
        <v>DISTRITO NACIONAL</v>
      </c>
      <c r="B19" s="126">
        <v>3335908894</v>
      </c>
      <c r="C19" s="133">
        <v>44350.930208333331</v>
      </c>
      <c r="D19" s="133" t="s">
        <v>2180</v>
      </c>
      <c r="E19" s="121">
        <v>184</v>
      </c>
      <c r="F19" s="131" t="str">
        <f>VLOOKUP(E19,VIP!$A$2:$O13670,2,0)</f>
        <v>DRBR184</v>
      </c>
      <c r="G19" s="131" t="str">
        <f>VLOOKUP(E19,'LISTADO ATM'!$A$2:$B$897,2,0)</f>
        <v xml:space="preserve">ATM Hermanas Mirabal </v>
      </c>
      <c r="H19" s="131" t="str">
        <f>VLOOKUP(E19,VIP!$A$2:$O18533,7,FALSE)</f>
        <v>Si</v>
      </c>
      <c r="I19" s="131" t="str">
        <f>VLOOKUP(E19,VIP!$A$2:$O10498,8,FALSE)</f>
        <v>Si</v>
      </c>
      <c r="J19" s="131" t="str">
        <f>VLOOKUP(E19,VIP!$A$2:$O10448,8,FALSE)</f>
        <v>Si</v>
      </c>
      <c r="K19" s="131" t="str">
        <f>VLOOKUP(E19,VIP!$A$2:$O14022,6,0)</f>
        <v>SI</v>
      </c>
      <c r="L19" s="122" t="s">
        <v>2219</v>
      </c>
      <c r="M19" s="132" t="s">
        <v>2446</v>
      </c>
      <c r="N19" s="132" t="s">
        <v>2453</v>
      </c>
      <c r="O19" s="131" t="s">
        <v>2455</v>
      </c>
      <c r="P19" s="132"/>
      <c r="Q19" s="140" t="s">
        <v>2219</v>
      </c>
    </row>
    <row r="20" spans="1:17" ht="18" x14ac:dyDescent="0.25">
      <c r="A20" s="131" t="str">
        <f>VLOOKUP(E20,'LISTADO ATM'!$A$2:$C$898,3,0)</f>
        <v>DISTRITO NACIONAL</v>
      </c>
      <c r="B20" s="126">
        <v>3335909974</v>
      </c>
      <c r="C20" s="133">
        <v>44351.653368055559</v>
      </c>
      <c r="D20" s="133" t="s">
        <v>2180</v>
      </c>
      <c r="E20" s="121">
        <v>237</v>
      </c>
      <c r="F20" s="131" t="str">
        <f>VLOOKUP(E20,VIP!$A$2:$O13703,2,0)</f>
        <v>DRBR237</v>
      </c>
      <c r="G20" s="131" t="str">
        <f>VLOOKUP(E20,'LISTADO ATM'!$A$2:$B$897,2,0)</f>
        <v xml:space="preserve">ATM UNP Plaza Vásquez </v>
      </c>
      <c r="H20" s="131" t="str">
        <f>VLOOKUP(E20,VIP!$A$2:$O18566,7,FALSE)</f>
        <v>Si</v>
      </c>
      <c r="I20" s="131" t="str">
        <f>VLOOKUP(E20,VIP!$A$2:$O10531,8,FALSE)</f>
        <v>Si</v>
      </c>
      <c r="J20" s="131" t="str">
        <f>VLOOKUP(E20,VIP!$A$2:$O10481,8,FALSE)</f>
        <v>Si</v>
      </c>
      <c r="K20" s="131" t="str">
        <f>VLOOKUP(E20,VIP!$A$2:$O14055,6,0)</f>
        <v>SI</v>
      </c>
      <c r="L20" s="122" t="s">
        <v>2219</v>
      </c>
      <c r="M20" s="132" t="s">
        <v>2446</v>
      </c>
      <c r="N20" s="132" t="s">
        <v>2565</v>
      </c>
      <c r="O20" s="131" t="s">
        <v>2455</v>
      </c>
      <c r="P20" s="132"/>
      <c r="Q20" s="140" t="s">
        <v>2219</v>
      </c>
    </row>
    <row r="21" spans="1:17" ht="18" x14ac:dyDescent="0.25">
      <c r="A21" s="131" t="str">
        <f>VLOOKUP(E21,'LISTADO ATM'!$A$2:$C$898,3,0)</f>
        <v>DISTRITO NACIONAL</v>
      </c>
      <c r="B21" s="126">
        <v>3335909980</v>
      </c>
      <c r="C21" s="133">
        <v>44351.654618055552</v>
      </c>
      <c r="D21" s="133" t="s">
        <v>2180</v>
      </c>
      <c r="E21" s="121">
        <v>522</v>
      </c>
      <c r="F21" s="131" t="str">
        <f>VLOOKUP(E21,VIP!$A$2:$O13701,2,0)</f>
        <v>DRBR522</v>
      </c>
      <c r="G21" s="131" t="str">
        <f>VLOOKUP(E21,'LISTADO ATM'!$A$2:$B$897,2,0)</f>
        <v xml:space="preserve">ATM Oficina Galería 360 </v>
      </c>
      <c r="H21" s="131" t="str">
        <f>VLOOKUP(E21,VIP!$A$2:$O18564,7,FALSE)</f>
        <v>Si</v>
      </c>
      <c r="I21" s="131" t="str">
        <f>VLOOKUP(E21,VIP!$A$2:$O10529,8,FALSE)</f>
        <v>Si</v>
      </c>
      <c r="J21" s="131" t="str">
        <f>VLOOKUP(E21,VIP!$A$2:$O10479,8,FALSE)</f>
        <v>Si</v>
      </c>
      <c r="K21" s="131" t="str">
        <f>VLOOKUP(E21,VIP!$A$2:$O14053,6,0)</f>
        <v>SI</v>
      </c>
      <c r="L21" s="122" t="s">
        <v>2219</v>
      </c>
      <c r="M21" s="132" t="s">
        <v>2446</v>
      </c>
      <c r="N21" s="132" t="s">
        <v>2565</v>
      </c>
      <c r="O21" s="131" t="s">
        <v>2455</v>
      </c>
      <c r="P21" s="132"/>
      <c r="Q21" s="140" t="s">
        <v>2219</v>
      </c>
    </row>
    <row r="22" spans="1:17" ht="18" x14ac:dyDescent="0.25">
      <c r="A22" s="131" t="str">
        <f>VLOOKUP(E22,'LISTADO ATM'!$A$2:$C$898,3,0)</f>
        <v>DISTRITO NACIONAL</v>
      </c>
      <c r="B22" s="126">
        <v>3335909984</v>
      </c>
      <c r="C22" s="133">
        <v>44351.65519675926</v>
      </c>
      <c r="D22" s="133" t="s">
        <v>2180</v>
      </c>
      <c r="E22" s="121">
        <v>35</v>
      </c>
      <c r="F22" s="131" t="str">
        <f>VLOOKUP(E22,VIP!$A$2:$O13700,2,0)</f>
        <v>DRBR035</v>
      </c>
      <c r="G22" s="131" t="str">
        <f>VLOOKUP(E22,'LISTADO ATM'!$A$2:$B$897,2,0)</f>
        <v xml:space="preserve">ATM Dirección General de Aduanas I </v>
      </c>
      <c r="H22" s="131" t="str">
        <f>VLOOKUP(E22,VIP!$A$2:$O18563,7,FALSE)</f>
        <v>Si</v>
      </c>
      <c r="I22" s="131" t="str">
        <f>VLOOKUP(E22,VIP!$A$2:$O10528,8,FALSE)</f>
        <v>Si</v>
      </c>
      <c r="J22" s="131" t="str">
        <f>VLOOKUP(E22,VIP!$A$2:$O10478,8,FALSE)</f>
        <v>Si</v>
      </c>
      <c r="K22" s="131" t="str">
        <f>VLOOKUP(E22,VIP!$A$2:$O14052,6,0)</f>
        <v>NO</v>
      </c>
      <c r="L22" s="122" t="s">
        <v>2219</v>
      </c>
      <c r="M22" s="132" t="s">
        <v>2446</v>
      </c>
      <c r="N22" s="132" t="s">
        <v>2565</v>
      </c>
      <c r="O22" s="131" t="s">
        <v>2455</v>
      </c>
      <c r="P22" s="132"/>
      <c r="Q22" s="140" t="s">
        <v>2219</v>
      </c>
    </row>
    <row r="23" spans="1:17" ht="18" x14ac:dyDescent="0.25">
      <c r="A23" s="131" t="str">
        <f>VLOOKUP(E23,'LISTADO ATM'!$A$2:$C$898,3,0)</f>
        <v>DISTRITO NACIONAL</v>
      </c>
      <c r="B23" s="126">
        <v>3335910001</v>
      </c>
      <c r="C23" s="133">
        <v>44351.65824074074</v>
      </c>
      <c r="D23" s="133" t="s">
        <v>2180</v>
      </c>
      <c r="E23" s="121">
        <v>952</v>
      </c>
      <c r="F23" s="131" t="str">
        <f>VLOOKUP(E23,VIP!$A$2:$O13695,2,0)</f>
        <v>DRBR16L</v>
      </c>
      <c r="G23" s="131" t="str">
        <f>VLOOKUP(E23,'LISTADO ATM'!$A$2:$B$897,2,0)</f>
        <v xml:space="preserve">ATM Alvarez Rivas </v>
      </c>
      <c r="H23" s="131" t="str">
        <f>VLOOKUP(E23,VIP!$A$2:$O18558,7,FALSE)</f>
        <v>Si</v>
      </c>
      <c r="I23" s="131" t="str">
        <f>VLOOKUP(E23,VIP!$A$2:$O10523,8,FALSE)</f>
        <v>Si</v>
      </c>
      <c r="J23" s="131" t="str">
        <f>VLOOKUP(E23,VIP!$A$2:$O10473,8,FALSE)</f>
        <v>Si</v>
      </c>
      <c r="K23" s="131" t="str">
        <f>VLOOKUP(E23,VIP!$A$2:$O14047,6,0)</f>
        <v>NO</v>
      </c>
      <c r="L23" s="122" t="s">
        <v>2219</v>
      </c>
      <c r="M23" s="132" t="s">
        <v>2446</v>
      </c>
      <c r="N23" s="132" t="s">
        <v>2565</v>
      </c>
      <c r="O23" s="131" t="s">
        <v>2455</v>
      </c>
      <c r="P23" s="132"/>
      <c r="Q23" s="140" t="s">
        <v>2219</v>
      </c>
    </row>
    <row r="24" spans="1:17" ht="18" x14ac:dyDescent="0.25">
      <c r="A24" s="131" t="str">
        <f>VLOOKUP(E24,'LISTADO ATM'!$A$2:$C$898,3,0)</f>
        <v>DISTRITO NACIONAL</v>
      </c>
      <c r="B24" s="126">
        <v>3335910003</v>
      </c>
      <c r="C24" s="133">
        <v>44351.659456018519</v>
      </c>
      <c r="D24" s="133" t="s">
        <v>2180</v>
      </c>
      <c r="E24" s="121">
        <v>192</v>
      </c>
      <c r="F24" s="131" t="str">
        <f>VLOOKUP(E24,VIP!$A$2:$O13693,2,0)</f>
        <v>DRBR192</v>
      </c>
      <c r="G24" s="131" t="str">
        <f>VLOOKUP(E24,'LISTADO ATM'!$A$2:$B$897,2,0)</f>
        <v xml:space="preserve">ATM Autobanco Luperón II </v>
      </c>
      <c r="H24" s="131" t="str">
        <f>VLOOKUP(E24,VIP!$A$2:$O18556,7,FALSE)</f>
        <v>Si</v>
      </c>
      <c r="I24" s="131" t="str">
        <f>VLOOKUP(E24,VIP!$A$2:$O10521,8,FALSE)</f>
        <v>Si</v>
      </c>
      <c r="J24" s="131" t="str">
        <f>VLOOKUP(E24,VIP!$A$2:$O10471,8,FALSE)</f>
        <v>Si</v>
      </c>
      <c r="K24" s="131" t="str">
        <f>VLOOKUP(E24,VIP!$A$2:$O14045,6,0)</f>
        <v>NO</v>
      </c>
      <c r="L24" s="122" t="s">
        <v>2219</v>
      </c>
      <c r="M24" s="132" t="s">
        <v>2446</v>
      </c>
      <c r="N24" s="132" t="s">
        <v>2565</v>
      </c>
      <c r="O24" s="131" t="s">
        <v>2455</v>
      </c>
      <c r="P24" s="132"/>
      <c r="Q24" s="140" t="s">
        <v>2219</v>
      </c>
    </row>
    <row r="25" spans="1:17" ht="18" x14ac:dyDescent="0.25">
      <c r="A25" s="131" t="str">
        <f>VLOOKUP(E25,'LISTADO ATM'!$A$2:$C$898,3,0)</f>
        <v>DISTRITO NACIONAL</v>
      </c>
      <c r="B25" s="126">
        <v>3335910007</v>
      </c>
      <c r="C25" s="133">
        <v>44351.65996527778</v>
      </c>
      <c r="D25" s="133" t="s">
        <v>2180</v>
      </c>
      <c r="E25" s="121">
        <v>676</v>
      </c>
      <c r="F25" s="131" t="str">
        <f>VLOOKUP(E25,VIP!$A$2:$O13692,2,0)</f>
        <v>DRBR676</v>
      </c>
      <c r="G25" s="131" t="str">
        <f>VLOOKUP(E25,'LISTADO ATM'!$A$2:$B$897,2,0)</f>
        <v>ATM S/M Bravo Colina Del Oeste</v>
      </c>
      <c r="H25" s="131" t="str">
        <f>VLOOKUP(E25,VIP!$A$2:$O18555,7,FALSE)</f>
        <v>Si</v>
      </c>
      <c r="I25" s="131" t="str">
        <f>VLOOKUP(E25,VIP!$A$2:$O10520,8,FALSE)</f>
        <v>Si</v>
      </c>
      <c r="J25" s="131" t="str">
        <f>VLOOKUP(E25,VIP!$A$2:$O10470,8,FALSE)</f>
        <v>Si</v>
      </c>
      <c r="K25" s="131" t="str">
        <f>VLOOKUP(E25,VIP!$A$2:$O14044,6,0)</f>
        <v>NO</v>
      </c>
      <c r="L25" s="122" t="s">
        <v>2219</v>
      </c>
      <c r="M25" s="132" t="s">
        <v>2446</v>
      </c>
      <c r="N25" s="132" t="s">
        <v>2565</v>
      </c>
      <c r="O25" s="131" t="s">
        <v>2455</v>
      </c>
      <c r="P25" s="132"/>
      <c r="Q25" s="140" t="s">
        <v>2219</v>
      </c>
    </row>
    <row r="26" spans="1:17" ht="18" x14ac:dyDescent="0.25">
      <c r="A26" s="131" t="str">
        <f>VLOOKUP(E26,'LISTADO ATM'!$A$2:$C$898,3,0)</f>
        <v>SUR</v>
      </c>
      <c r="B26" s="126">
        <v>3335910180</v>
      </c>
      <c r="C26" s="133">
        <v>44351.732974537037</v>
      </c>
      <c r="D26" s="133" t="s">
        <v>2180</v>
      </c>
      <c r="E26" s="121">
        <v>252</v>
      </c>
      <c r="F26" s="131" t="str">
        <f>VLOOKUP(E26,VIP!$A$2:$O13672,2,0)</f>
        <v>DRBR252</v>
      </c>
      <c r="G26" s="131" t="str">
        <f>VLOOKUP(E26,'LISTADO ATM'!$A$2:$B$897,2,0)</f>
        <v xml:space="preserve">ATM Banco Agrícola (Barahona) </v>
      </c>
      <c r="H26" s="131" t="str">
        <f>VLOOKUP(E26,VIP!$A$2:$O18535,7,FALSE)</f>
        <v>Si</v>
      </c>
      <c r="I26" s="131" t="str">
        <f>VLOOKUP(E26,VIP!$A$2:$O10500,8,FALSE)</f>
        <v>Si</v>
      </c>
      <c r="J26" s="131" t="str">
        <f>VLOOKUP(E26,VIP!$A$2:$O10450,8,FALSE)</f>
        <v>Si</v>
      </c>
      <c r="K26" s="131" t="str">
        <f>VLOOKUP(E26,VIP!$A$2:$O14024,6,0)</f>
        <v>NO</v>
      </c>
      <c r="L26" s="122" t="s">
        <v>2219</v>
      </c>
      <c r="M26" s="132" t="s">
        <v>2446</v>
      </c>
      <c r="N26" s="132" t="s">
        <v>2453</v>
      </c>
      <c r="O26" s="131" t="s">
        <v>2455</v>
      </c>
      <c r="P26" s="132"/>
      <c r="Q26" s="140" t="s">
        <v>2219</v>
      </c>
    </row>
    <row r="27" spans="1:17" ht="18" x14ac:dyDescent="0.25">
      <c r="A27" s="131" t="str">
        <f>VLOOKUP(E27,'LISTADO ATM'!$A$2:$C$898,3,0)</f>
        <v>DISTRITO NACIONAL</v>
      </c>
      <c r="B27" s="126">
        <v>3335910240</v>
      </c>
      <c r="C27" s="133">
        <v>44351.855752314812</v>
      </c>
      <c r="D27" s="133" t="s">
        <v>2180</v>
      </c>
      <c r="E27" s="121">
        <v>446</v>
      </c>
      <c r="F27" s="131" t="str">
        <f>VLOOKUP(E27,VIP!$A$2:$O13672,2,0)</f>
        <v>DRBR446</v>
      </c>
      <c r="G27" s="131" t="str">
        <f>VLOOKUP(E27,'LISTADO ATM'!$A$2:$B$897,2,0)</f>
        <v>ATM Hipodromo V Centenario</v>
      </c>
      <c r="H27" s="131" t="str">
        <f>VLOOKUP(E27,VIP!$A$2:$O18535,7,FALSE)</f>
        <v>Si</v>
      </c>
      <c r="I27" s="131" t="str">
        <f>VLOOKUP(E27,VIP!$A$2:$O10500,8,FALSE)</f>
        <v>Si</v>
      </c>
      <c r="J27" s="131" t="str">
        <f>VLOOKUP(E27,VIP!$A$2:$O10450,8,FALSE)</f>
        <v>Si</v>
      </c>
      <c r="K27" s="131" t="str">
        <f>VLOOKUP(E27,VIP!$A$2:$O14024,6,0)</f>
        <v>NO</v>
      </c>
      <c r="L27" s="122" t="s">
        <v>2219</v>
      </c>
      <c r="M27" s="132" t="s">
        <v>2446</v>
      </c>
      <c r="N27" s="132" t="s">
        <v>2453</v>
      </c>
      <c r="O27" s="131" t="s">
        <v>2455</v>
      </c>
      <c r="P27" s="132"/>
      <c r="Q27" s="140" t="s">
        <v>2219</v>
      </c>
    </row>
    <row r="28" spans="1:17" ht="18" x14ac:dyDescent="0.25">
      <c r="A28" s="131" t="str">
        <f>VLOOKUP(E28,'LISTADO ATM'!$A$2:$C$898,3,0)</f>
        <v>DISTRITO NACIONAL</v>
      </c>
      <c r="B28" s="126">
        <v>3335910265</v>
      </c>
      <c r="C28" s="133">
        <v>44352.130555555559</v>
      </c>
      <c r="D28" s="133" t="s">
        <v>2180</v>
      </c>
      <c r="E28" s="121">
        <v>858</v>
      </c>
      <c r="F28" s="131" t="str">
        <f>VLOOKUP(E28,VIP!$A$2:$O13680,2,0)</f>
        <v>DRBR858</v>
      </c>
      <c r="G28" s="131" t="str">
        <f>VLOOKUP(E28,'LISTADO ATM'!$A$2:$B$897,2,0)</f>
        <v xml:space="preserve">ATM Cooperativa Maestros (COOPNAMA) </v>
      </c>
      <c r="H28" s="131" t="str">
        <f>VLOOKUP(E28,VIP!$A$2:$O18543,7,FALSE)</f>
        <v>Si</v>
      </c>
      <c r="I28" s="131" t="str">
        <f>VLOOKUP(E28,VIP!$A$2:$O10508,8,FALSE)</f>
        <v>No</v>
      </c>
      <c r="J28" s="131" t="str">
        <f>VLOOKUP(E28,VIP!$A$2:$O10458,8,FALSE)</f>
        <v>No</v>
      </c>
      <c r="K28" s="131" t="str">
        <f>VLOOKUP(E28,VIP!$A$2:$O14032,6,0)</f>
        <v>NO</v>
      </c>
      <c r="L28" s="122" t="s">
        <v>2219</v>
      </c>
      <c r="M28" s="132" t="s">
        <v>2446</v>
      </c>
      <c r="N28" s="132" t="s">
        <v>2453</v>
      </c>
      <c r="O28" s="131" t="s">
        <v>2455</v>
      </c>
      <c r="P28" s="132"/>
      <c r="Q28" s="140" t="s">
        <v>2219</v>
      </c>
    </row>
    <row r="29" spans="1:17" ht="18" x14ac:dyDescent="0.25">
      <c r="A29" s="131" t="str">
        <f>VLOOKUP(E29,'LISTADO ATM'!$A$2:$C$898,3,0)</f>
        <v>DISTRITO NACIONAL</v>
      </c>
      <c r="B29" s="126">
        <v>3335910291</v>
      </c>
      <c r="C29" s="133">
        <v>44352.376388888886</v>
      </c>
      <c r="D29" s="133" t="s">
        <v>2180</v>
      </c>
      <c r="E29" s="121">
        <v>487</v>
      </c>
      <c r="F29" s="131" t="str">
        <f>VLOOKUP(E29,VIP!$A$2:$O13684,2,0)</f>
        <v>DRBR487</v>
      </c>
      <c r="G29" s="131" t="str">
        <f>VLOOKUP(E29,'LISTADO ATM'!$A$2:$B$897,2,0)</f>
        <v xml:space="preserve">ATM Olé Hainamosa </v>
      </c>
      <c r="H29" s="131" t="str">
        <f>VLOOKUP(E29,VIP!$A$2:$O18547,7,FALSE)</f>
        <v>Si</v>
      </c>
      <c r="I29" s="131" t="str">
        <f>VLOOKUP(E29,VIP!$A$2:$O10512,8,FALSE)</f>
        <v>Si</v>
      </c>
      <c r="J29" s="131" t="str">
        <f>VLOOKUP(E29,VIP!$A$2:$O10462,8,FALSE)</f>
        <v>Si</v>
      </c>
      <c r="K29" s="131" t="str">
        <f>VLOOKUP(E29,VIP!$A$2:$O14036,6,0)</f>
        <v>SI</v>
      </c>
      <c r="L29" s="122" t="s">
        <v>2219</v>
      </c>
      <c r="M29" s="132" t="s">
        <v>2446</v>
      </c>
      <c r="N29" s="132" t="s">
        <v>2453</v>
      </c>
      <c r="O29" s="131" t="s">
        <v>2455</v>
      </c>
      <c r="P29" s="132"/>
      <c r="Q29" s="140" t="s">
        <v>2219</v>
      </c>
    </row>
    <row r="30" spans="1:17" ht="18" x14ac:dyDescent="0.25">
      <c r="A30" s="131" t="str">
        <f>VLOOKUP(E30,'LISTADO ATM'!$A$2:$C$898,3,0)</f>
        <v>DISTRITO NACIONAL</v>
      </c>
      <c r="B30" s="126">
        <v>3335910483</v>
      </c>
      <c r="C30" s="133">
        <v>44352.49422453704</v>
      </c>
      <c r="D30" s="133" t="s">
        <v>2180</v>
      </c>
      <c r="E30" s="121">
        <v>335</v>
      </c>
      <c r="F30" s="131" t="str">
        <f>VLOOKUP(E30,VIP!$A$2:$O13684,2,0)</f>
        <v>DRBR335</v>
      </c>
      <c r="G30" s="131" t="str">
        <f>VLOOKUP(E30,'LISTADO ATM'!$A$2:$B$897,2,0)</f>
        <v>ATM Edificio Aster</v>
      </c>
      <c r="H30" s="131" t="str">
        <f>VLOOKUP(E30,VIP!$A$2:$O18547,7,FALSE)</f>
        <v>Si</v>
      </c>
      <c r="I30" s="131" t="str">
        <f>VLOOKUP(E30,VIP!$A$2:$O10512,8,FALSE)</f>
        <v>Si</v>
      </c>
      <c r="J30" s="131" t="str">
        <f>VLOOKUP(E30,VIP!$A$2:$O10462,8,FALSE)</f>
        <v>Si</v>
      </c>
      <c r="K30" s="131" t="str">
        <f>VLOOKUP(E30,VIP!$A$2:$O14036,6,0)</f>
        <v>NO</v>
      </c>
      <c r="L30" s="122" t="s">
        <v>2219</v>
      </c>
      <c r="M30" s="132" t="s">
        <v>2446</v>
      </c>
      <c r="N30" s="132" t="s">
        <v>2453</v>
      </c>
      <c r="O30" s="131" t="s">
        <v>2455</v>
      </c>
      <c r="P30" s="132"/>
      <c r="Q30" s="140" t="s">
        <v>2219</v>
      </c>
    </row>
    <row r="31" spans="1:17" ht="18" x14ac:dyDescent="0.25">
      <c r="A31" s="131" t="str">
        <f>VLOOKUP(E31,'LISTADO ATM'!$A$2:$C$898,3,0)</f>
        <v>NORTE</v>
      </c>
      <c r="B31" s="126">
        <v>3335910549</v>
      </c>
      <c r="C31" s="133">
        <v>44352.560219907406</v>
      </c>
      <c r="D31" s="133" t="s">
        <v>2181</v>
      </c>
      <c r="E31" s="121">
        <v>257</v>
      </c>
      <c r="F31" s="131" t="str">
        <f>VLOOKUP(E31,VIP!$A$2:$O13680,2,0)</f>
        <v>DRBR257</v>
      </c>
      <c r="G31" s="131" t="str">
        <f>VLOOKUP(E31,'LISTADO ATM'!$A$2:$B$897,2,0)</f>
        <v xml:space="preserve">ATM S/M Pola (Santiago) </v>
      </c>
      <c r="H31" s="131" t="str">
        <f>VLOOKUP(E31,VIP!$A$2:$O18543,7,FALSE)</f>
        <v>Si</v>
      </c>
      <c r="I31" s="131" t="str">
        <f>VLOOKUP(E31,VIP!$A$2:$O10508,8,FALSE)</f>
        <v>Si</v>
      </c>
      <c r="J31" s="131" t="str">
        <f>VLOOKUP(E31,VIP!$A$2:$O10458,8,FALSE)</f>
        <v>Si</v>
      </c>
      <c r="K31" s="131" t="str">
        <f>VLOOKUP(E31,VIP!$A$2:$O14032,6,0)</f>
        <v>NO</v>
      </c>
      <c r="L31" s="122" t="s">
        <v>2219</v>
      </c>
      <c r="M31" s="132" t="s">
        <v>2446</v>
      </c>
      <c r="N31" s="132" t="s">
        <v>2453</v>
      </c>
      <c r="O31" s="131" t="s">
        <v>2550</v>
      </c>
      <c r="P31" s="132"/>
      <c r="Q31" s="140" t="s">
        <v>2219</v>
      </c>
    </row>
    <row r="32" spans="1:17" ht="18" x14ac:dyDescent="0.25">
      <c r="A32" s="131" t="str">
        <f>VLOOKUP(E32,'LISTADO ATM'!$A$2:$C$898,3,0)</f>
        <v>DISTRITO NACIONAL</v>
      </c>
      <c r="B32" s="126">
        <v>3335910558</v>
      </c>
      <c r="C32" s="133">
        <v>44352.565312500003</v>
      </c>
      <c r="D32" s="133" t="s">
        <v>2180</v>
      </c>
      <c r="E32" s="121">
        <v>935</v>
      </c>
      <c r="F32" s="131" t="str">
        <f>VLOOKUP(E32,VIP!$A$2:$O13675,2,0)</f>
        <v>DRBR16J</v>
      </c>
      <c r="G32" s="131" t="str">
        <f>VLOOKUP(E32,'LISTADO ATM'!$A$2:$B$897,2,0)</f>
        <v xml:space="preserve">ATM Oficina John F. Kennedy </v>
      </c>
      <c r="H32" s="131" t="str">
        <f>VLOOKUP(E32,VIP!$A$2:$O18538,7,FALSE)</f>
        <v>Si</v>
      </c>
      <c r="I32" s="131" t="str">
        <f>VLOOKUP(E32,VIP!$A$2:$O10503,8,FALSE)</f>
        <v>Si</v>
      </c>
      <c r="J32" s="131" t="str">
        <f>VLOOKUP(E32,VIP!$A$2:$O10453,8,FALSE)</f>
        <v>Si</v>
      </c>
      <c r="K32" s="131" t="str">
        <f>VLOOKUP(E32,VIP!$A$2:$O14027,6,0)</f>
        <v>SI</v>
      </c>
      <c r="L32" s="122" t="s">
        <v>2219</v>
      </c>
      <c r="M32" s="132" t="s">
        <v>2446</v>
      </c>
      <c r="N32" s="132" t="s">
        <v>2453</v>
      </c>
      <c r="O32" s="131" t="s">
        <v>2455</v>
      </c>
      <c r="P32" s="132"/>
      <c r="Q32" s="140" t="s">
        <v>2219</v>
      </c>
    </row>
    <row r="33" spans="1:17" ht="18" x14ac:dyDescent="0.25">
      <c r="A33" s="131" t="str">
        <f>VLOOKUP(E33,'LISTADO ATM'!$A$2:$C$898,3,0)</f>
        <v>DISTRITO NACIONAL</v>
      </c>
      <c r="B33" s="126">
        <v>3335910596</v>
      </c>
      <c r="C33" s="133">
        <v>44352.616041666668</v>
      </c>
      <c r="D33" s="133" t="s">
        <v>2180</v>
      </c>
      <c r="E33" s="121">
        <v>125</v>
      </c>
      <c r="F33" s="131" t="str">
        <f>VLOOKUP(E33,VIP!$A$2:$O13678,2,0)</f>
        <v>DRBR125</v>
      </c>
      <c r="G33" s="131" t="str">
        <f>VLOOKUP(E33,'LISTADO ATM'!$A$2:$B$897,2,0)</f>
        <v xml:space="preserve">ATM Dirección General de Aduanas II </v>
      </c>
      <c r="H33" s="131" t="str">
        <f>VLOOKUP(E33,VIP!$A$2:$O18541,7,FALSE)</f>
        <v>Si</v>
      </c>
      <c r="I33" s="131" t="str">
        <f>VLOOKUP(E33,VIP!$A$2:$O10506,8,FALSE)</f>
        <v>Si</v>
      </c>
      <c r="J33" s="131" t="str">
        <f>VLOOKUP(E33,VIP!$A$2:$O10456,8,FALSE)</f>
        <v>Si</v>
      </c>
      <c r="K33" s="131" t="str">
        <f>VLOOKUP(E33,VIP!$A$2:$O14030,6,0)</f>
        <v>NO</v>
      </c>
      <c r="L33" s="122" t="s">
        <v>2219</v>
      </c>
      <c r="M33" s="132" t="s">
        <v>2446</v>
      </c>
      <c r="N33" s="132" t="s">
        <v>2453</v>
      </c>
      <c r="O33" s="131" t="s">
        <v>2455</v>
      </c>
      <c r="P33" s="132"/>
      <c r="Q33" s="140" t="s">
        <v>2219</v>
      </c>
    </row>
    <row r="34" spans="1:17" ht="18" x14ac:dyDescent="0.25">
      <c r="A34" s="131" t="str">
        <f>VLOOKUP(E34,'LISTADO ATM'!$A$2:$C$898,3,0)</f>
        <v>NORTE</v>
      </c>
      <c r="B34" s="126">
        <v>3335910624</v>
      </c>
      <c r="C34" s="133">
        <v>44352.757986111108</v>
      </c>
      <c r="D34" s="133" t="s">
        <v>2181</v>
      </c>
      <c r="E34" s="121">
        <v>40</v>
      </c>
      <c r="F34" s="131" t="str">
        <f>VLOOKUP(E34,VIP!$A$2:$O13674,2,0)</f>
        <v>DRBR040</v>
      </c>
      <c r="G34" s="131" t="str">
        <f>VLOOKUP(E34,'LISTADO ATM'!$A$2:$B$897,2,0)</f>
        <v xml:space="preserve">ATM Oficina El Puñal </v>
      </c>
      <c r="H34" s="131" t="str">
        <f>VLOOKUP(E34,VIP!$A$2:$O18537,7,FALSE)</f>
        <v>Si</v>
      </c>
      <c r="I34" s="131" t="str">
        <f>VLOOKUP(E34,VIP!$A$2:$O10502,8,FALSE)</f>
        <v>Si</v>
      </c>
      <c r="J34" s="131" t="str">
        <f>VLOOKUP(E34,VIP!$A$2:$O10452,8,FALSE)</f>
        <v>Si</v>
      </c>
      <c r="K34" s="131" t="str">
        <f>VLOOKUP(E34,VIP!$A$2:$O14026,6,0)</f>
        <v>NO</v>
      </c>
      <c r="L34" s="122" t="s">
        <v>2219</v>
      </c>
      <c r="M34" s="132" t="s">
        <v>2446</v>
      </c>
      <c r="N34" s="132" t="s">
        <v>2453</v>
      </c>
      <c r="O34" s="131" t="s">
        <v>2550</v>
      </c>
      <c r="P34" s="131"/>
      <c r="Q34" s="140" t="s">
        <v>2219</v>
      </c>
    </row>
    <row r="35" spans="1:17" ht="18" x14ac:dyDescent="0.25">
      <c r="A35" s="131" t="str">
        <f>VLOOKUP(E35,'LISTADO ATM'!$A$2:$C$898,3,0)</f>
        <v>DISTRITO NACIONAL</v>
      </c>
      <c r="B35" s="126">
        <v>3335910636</v>
      </c>
      <c r="C35" s="133">
        <v>44352.947013888886</v>
      </c>
      <c r="D35" s="133" t="s">
        <v>2180</v>
      </c>
      <c r="E35" s="121">
        <v>698</v>
      </c>
      <c r="F35" s="131" t="str">
        <f>VLOOKUP(E35,VIP!$A$2:$O13672,2,0)</f>
        <v>DRBR698</v>
      </c>
      <c r="G35" s="131" t="str">
        <f>VLOOKUP(E35,'LISTADO ATM'!$A$2:$B$897,2,0)</f>
        <v>ATM Parador Bellamar</v>
      </c>
      <c r="H35" s="131" t="str">
        <f>VLOOKUP(E35,VIP!$A$2:$O18535,7,FALSE)</f>
        <v>Si</v>
      </c>
      <c r="I35" s="131" t="str">
        <f>VLOOKUP(E35,VIP!$A$2:$O10500,8,FALSE)</f>
        <v>Si</v>
      </c>
      <c r="J35" s="131" t="str">
        <f>VLOOKUP(E35,VIP!$A$2:$O10450,8,FALSE)</f>
        <v>Si</v>
      </c>
      <c r="K35" s="131" t="str">
        <f>VLOOKUP(E35,VIP!$A$2:$O14024,6,0)</f>
        <v>NO</v>
      </c>
      <c r="L35" s="122" t="s">
        <v>2219</v>
      </c>
      <c r="M35" s="132" t="s">
        <v>2446</v>
      </c>
      <c r="N35" s="132" t="s">
        <v>2453</v>
      </c>
      <c r="O35" s="131" t="s">
        <v>2455</v>
      </c>
      <c r="P35" s="131"/>
      <c r="Q35" s="132" t="s">
        <v>2219</v>
      </c>
    </row>
    <row r="36" spans="1:17" ht="18" x14ac:dyDescent="0.25">
      <c r="A36" s="131" t="str">
        <f>VLOOKUP(E36,'LISTADO ATM'!$A$2:$C$898,3,0)</f>
        <v>DISTRITO NACIONAL</v>
      </c>
      <c r="B36" s="126" t="s">
        <v>2588</v>
      </c>
      <c r="C36" s="133">
        <v>44353.416481481479</v>
      </c>
      <c r="D36" s="133" t="s">
        <v>2180</v>
      </c>
      <c r="E36" s="121">
        <v>87</v>
      </c>
      <c r="F36" s="131" t="str">
        <f>VLOOKUP(E36,VIP!$A$2:$O13696,2,0)</f>
        <v>DRBR087</v>
      </c>
      <c r="G36" s="131" t="str">
        <f>VLOOKUP(E36,'LISTADO ATM'!$A$2:$B$897,2,0)</f>
        <v xml:space="preserve">ATM Autoservicio Sarasota </v>
      </c>
      <c r="H36" s="131" t="str">
        <f>VLOOKUP(E36,VIP!$A$2:$O18559,7,FALSE)</f>
        <v>Si</v>
      </c>
      <c r="I36" s="131" t="str">
        <f>VLOOKUP(E36,VIP!$A$2:$O10524,8,FALSE)</f>
        <v>Si</v>
      </c>
      <c r="J36" s="131" t="str">
        <f>VLOOKUP(E36,VIP!$A$2:$O10474,8,FALSE)</f>
        <v>Si</v>
      </c>
      <c r="K36" s="131" t="str">
        <f>VLOOKUP(E36,VIP!$A$2:$O14048,6,0)</f>
        <v>NO</v>
      </c>
      <c r="L36" s="122" t="s">
        <v>2219</v>
      </c>
      <c r="M36" s="132" t="s">
        <v>2446</v>
      </c>
      <c r="N36" s="132" t="s">
        <v>2453</v>
      </c>
      <c r="O36" s="131" t="s">
        <v>2455</v>
      </c>
      <c r="P36" s="132"/>
      <c r="Q36" s="140" t="s">
        <v>2219</v>
      </c>
    </row>
    <row r="37" spans="1:17" ht="18" x14ac:dyDescent="0.25">
      <c r="A37" s="131" t="str">
        <f>VLOOKUP(E37,'LISTADO ATM'!$A$2:$C$898,3,0)</f>
        <v>SUR</v>
      </c>
      <c r="B37" s="126">
        <v>3335908770</v>
      </c>
      <c r="C37" s="133">
        <v>44349.842523148145</v>
      </c>
      <c r="D37" s="133" t="s">
        <v>2180</v>
      </c>
      <c r="E37" s="121">
        <v>619</v>
      </c>
      <c r="F37" s="131" t="str">
        <f>VLOOKUP(E37,VIP!$A$2:$O13700,2,0)</f>
        <v>DRBR619</v>
      </c>
      <c r="G37" s="131" t="str">
        <f>VLOOKUP(E37,'LISTADO ATM'!$A$2:$B$897,2,0)</f>
        <v xml:space="preserve">ATM Academia P.N. Hatillo (San Cristóbal) </v>
      </c>
      <c r="H37" s="131" t="str">
        <f>VLOOKUP(E37,VIP!$A$2:$O18563,7,FALSE)</f>
        <v>Si</v>
      </c>
      <c r="I37" s="131" t="str">
        <f>VLOOKUP(E37,VIP!$A$2:$O10528,8,FALSE)</f>
        <v>Si</v>
      </c>
      <c r="J37" s="131" t="str">
        <f>VLOOKUP(E37,VIP!$A$2:$O10478,8,FALSE)</f>
        <v>Si</v>
      </c>
      <c r="K37" s="131" t="str">
        <f>VLOOKUP(E37,VIP!$A$2:$O14052,6,0)</f>
        <v>NO</v>
      </c>
      <c r="L37" s="122" t="s">
        <v>2245</v>
      </c>
      <c r="M37" s="132" t="s">
        <v>2446</v>
      </c>
      <c r="N37" s="132" t="s">
        <v>2453</v>
      </c>
      <c r="O37" s="131" t="s">
        <v>2455</v>
      </c>
      <c r="P37" s="131"/>
      <c r="Q37" s="140" t="s">
        <v>2245</v>
      </c>
    </row>
    <row r="38" spans="1:17" ht="18" x14ac:dyDescent="0.25">
      <c r="A38" s="131" t="str">
        <f>VLOOKUP(E38,'LISTADO ATM'!$A$2:$C$898,3,0)</f>
        <v>DISTRITO NACIONAL</v>
      </c>
      <c r="B38" s="126">
        <v>3335909206</v>
      </c>
      <c r="C38" s="133">
        <v>44351.39607638889</v>
      </c>
      <c r="D38" s="133" t="s">
        <v>2180</v>
      </c>
      <c r="E38" s="121">
        <v>384</v>
      </c>
      <c r="F38" s="131" t="str">
        <f>VLOOKUP(E38,VIP!$A$2:$O13678,2,0)</f>
        <v>DRBR384</v>
      </c>
      <c r="G38" s="131" t="str">
        <f>VLOOKUP(E38,'LISTADO ATM'!$A$2:$B$897,2,0)</f>
        <v>ATM Sotano Torre Banreservas</v>
      </c>
      <c r="H38" s="131" t="str">
        <f>VLOOKUP(E38,VIP!$A$2:$O18541,7,FALSE)</f>
        <v>N/A</v>
      </c>
      <c r="I38" s="131" t="str">
        <f>VLOOKUP(E38,VIP!$A$2:$O10506,8,FALSE)</f>
        <v>N/A</v>
      </c>
      <c r="J38" s="131" t="str">
        <f>VLOOKUP(E38,VIP!$A$2:$O10456,8,FALSE)</f>
        <v>N/A</v>
      </c>
      <c r="K38" s="131" t="str">
        <f>VLOOKUP(E38,VIP!$A$2:$O14030,6,0)</f>
        <v>N/A</v>
      </c>
      <c r="L38" s="122" t="s">
        <v>2245</v>
      </c>
      <c r="M38" s="132" t="s">
        <v>2446</v>
      </c>
      <c r="N38" s="132" t="s">
        <v>2453</v>
      </c>
      <c r="O38" s="131" t="s">
        <v>2455</v>
      </c>
      <c r="P38" s="132"/>
      <c r="Q38" s="140" t="s">
        <v>2245</v>
      </c>
    </row>
    <row r="39" spans="1:17" ht="18" x14ac:dyDescent="0.25">
      <c r="A39" s="131" t="str">
        <f>VLOOKUP(E39,'LISTADO ATM'!$A$2:$C$898,3,0)</f>
        <v>DISTRITO NACIONAL</v>
      </c>
      <c r="B39" s="126">
        <v>3335909211</v>
      </c>
      <c r="C39" s="133">
        <v>44351.397013888891</v>
      </c>
      <c r="D39" s="133" t="s">
        <v>2180</v>
      </c>
      <c r="E39" s="121">
        <v>617</v>
      </c>
      <c r="F39" s="131" t="str">
        <f>VLOOKUP(E39,VIP!$A$2:$O13677,2,0)</f>
        <v>DRBR617</v>
      </c>
      <c r="G39" s="131" t="str">
        <f>VLOOKUP(E39,'LISTADO ATM'!$A$2:$B$897,2,0)</f>
        <v xml:space="preserve">ATM Guardia Presidencial </v>
      </c>
      <c r="H39" s="131" t="str">
        <f>VLOOKUP(E39,VIP!$A$2:$O18540,7,FALSE)</f>
        <v>Si</v>
      </c>
      <c r="I39" s="131" t="str">
        <f>VLOOKUP(E39,VIP!$A$2:$O10505,8,FALSE)</f>
        <v>Si</v>
      </c>
      <c r="J39" s="131" t="str">
        <f>VLOOKUP(E39,VIP!$A$2:$O10455,8,FALSE)</f>
        <v>Si</v>
      </c>
      <c r="K39" s="131" t="str">
        <f>VLOOKUP(E39,VIP!$A$2:$O14029,6,0)</f>
        <v>NO</v>
      </c>
      <c r="L39" s="122" t="s">
        <v>2245</v>
      </c>
      <c r="M39" s="132" t="s">
        <v>2446</v>
      </c>
      <c r="N39" s="132" t="s">
        <v>2453</v>
      </c>
      <c r="O39" s="131" t="s">
        <v>2455</v>
      </c>
      <c r="P39" s="132"/>
      <c r="Q39" s="140" t="s">
        <v>2245</v>
      </c>
    </row>
    <row r="40" spans="1:17" ht="18" x14ac:dyDescent="0.25">
      <c r="A40" s="131" t="str">
        <f>VLOOKUP(E40,'LISTADO ATM'!$A$2:$C$898,3,0)</f>
        <v>SUR</v>
      </c>
      <c r="B40" s="126">
        <v>3335909249</v>
      </c>
      <c r="C40" s="133">
        <v>44351.40824074074</v>
      </c>
      <c r="D40" s="133" t="s">
        <v>2180</v>
      </c>
      <c r="E40" s="121">
        <v>50</v>
      </c>
      <c r="F40" s="131" t="str">
        <f>VLOOKUP(E40,VIP!$A$2:$O13675,2,0)</f>
        <v>DRBR050</v>
      </c>
      <c r="G40" s="131" t="str">
        <f>VLOOKUP(E40,'LISTADO ATM'!$A$2:$B$897,2,0)</f>
        <v xml:space="preserve">ATM Oficina Padre Las Casas (Azua) </v>
      </c>
      <c r="H40" s="131" t="str">
        <f>VLOOKUP(E40,VIP!$A$2:$O18538,7,FALSE)</f>
        <v>Si</v>
      </c>
      <c r="I40" s="131" t="str">
        <f>VLOOKUP(E40,VIP!$A$2:$O10503,8,FALSE)</f>
        <v>Si</v>
      </c>
      <c r="J40" s="131" t="str">
        <f>VLOOKUP(E40,VIP!$A$2:$O10453,8,FALSE)</f>
        <v>Si</v>
      </c>
      <c r="K40" s="131" t="str">
        <f>VLOOKUP(E40,VIP!$A$2:$O14027,6,0)</f>
        <v>NO</v>
      </c>
      <c r="L40" s="122" t="s">
        <v>2245</v>
      </c>
      <c r="M40" s="132" t="s">
        <v>2446</v>
      </c>
      <c r="N40" s="132" t="s">
        <v>2453</v>
      </c>
      <c r="O40" s="131" t="s">
        <v>2455</v>
      </c>
      <c r="P40" s="132"/>
      <c r="Q40" s="140" t="s">
        <v>2245</v>
      </c>
    </row>
    <row r="41" spans="1:17" ht="18" x14ac:dyDescent="0.25">
      <c r="A41" s="131" t="str">
        <f>VLOOKUP(E41,'LISTADO ATM'!$A$2:$C$898,3,0)</f>
        <v>DISTRITO NACIONAL</v>
      </c>
      <c r="B41" s="126">
        <v>3335909648</v>
      </c>
      <c r="C41" s="133">
        <v>44351.513564814813</v>
      </c>
      <c r="D41" s="133" t="s">
        <v>2180</v>
      </c>
      <c r="E41" s="121">
        <v>839</v>
      </c>
      <c r="F41" s="131" t="str">
        <f>VLOOKUP(E41,VIP!$A$2:$O13677,2,0)</f>
        <v>DRBR839</v>
      </c>
      <c r="G41" s="131" t="str">
        <f>VLOOKUP(E41,'LISTADO ATM'!$A$2:$B$897,2,0)</f>
        <v xml:space="preserve">ATM INAPA </v>
      </c>
      <c r="H41" s="131" t="str">
        <f>VLOOKUP(E41,VIP!$A$2:$O18540,7,FALSE)</f>
        <v>Si</v>
      </c>
      <c r="I41" s="131" t="str">
        <f>VLOOKUP(E41,VIP!$A$2:$O10505,8,FALSE)</f>
        <v>Si</v>
      </c>
      <c r="J41" s="131" t="str">
        <f>VLOOKUP(E41,VIP!$A$2:$O10455,8,FALSE)</f>
        <v>Si</v>
      </c>
      <c r="K41" s="131" t="str">
        <f>VLOOKUP(E41,VIP!$A$2:$O14029,6,0)</f>
        <v>NO</v>
      </c>
      <c r="L41" s="122" t="s">
        <v>2245</v>
      </c>
      <c r="M41" s="132" t="s">
        <v>2446</v>
      </c>
      <c r="N41" s="132" t="s">
        <v>2565</v>
      </c>
      <c r="O41" s="131" t="s">
        <v>2455</v>
      </c>
      <c r="P41" s="132"/>
      <c r="Q41" s="140" t="s">
        <v>2245</v>
      </c>
    </row>
    <row r="42" spans="1:17" ht="18" x14ac:dyDescent="0.25">
      <c r="A42" s="131" t="str">
        <f>VLOOKUP(E42,'LISTADO ATM'!$A$2:$C$898,3,0)</f>
        <v>DISTRITO NACIONAL</v>
      </c>
      <c r="B42" s="126">
        <v>3335910002</v>
      </c>
      <c r="C42" s="133">
        <v>44351.65902777778</v>
      </c>
      <c r="D42" s="133" t="s">
        <v>2180</v>
      </c>
      <c r="E42" s="121">
        <v>744</v>
      </c>
      <c r="F42" s="131" t="str">
        <f>VLOOKUP(E42,VIP!$A$2:$O13694,2,0)</f>
        <v>DRBR289</v>
      </c>
      <c r="G42" s="131" t="str">
        <f>VLOOKUP(E42,'LISTADO ATM'!$A$2:$B$897,2,0)</f>
        <v xml:space="preserve">ATM Multicentro La Sirena Venezuela </v>
      </c>
      <c r="H42" s="131" t="str">
        <f>VLOOKUP(E42,VIP!$A$2:$O18557,7,FALSE)</f>
        <v>Si</v>
      </c>
      <c r="I42" s="131" t="str">
        <f>VLOOKUP(E42,VIP!$A$2:$O10522,8,FALSE)</f>
        <v>Si</v>
      </c>
      <c r="J42" s="131" t="str">
        <f>VLOOKUP(E42,VIP!$A$2:$O10472,8,FALSE)</f>
        <v>Si</v>
      </c>
      <c r="K42" s="131" t="str">
        <f>VLOOKUP(E42,VIP!$A$2:$O14046,6,0)</f>
        <v>SI</v>
      </c>
      <c r="L42" s="122" t="s">
        <v>2245</v>
      </c>
      <c r="M42" s="132" t="s">
        <v>2446</v>
      </c>
      <c r="N42" s="132" t="s">
        <v>2565</v>
      </c>
      <c r="O42" s="131" t="s">
        <v>2455</v>
      </c>
      <c r="P42" s="132"/>
      <c r="Q42" s="140" t="s">
        <v>2245</v>
      </c>
    </row>
    <row r="43" spans="1:17" ht="18" x14ac:dyDescent="0.25">
      <c r="A43" s="131" t="str">
        <f>VLOOKUP(E43,'LISTADO ATM'!$A$2:$C$898,3,0)</f>
        <v>NORTE</v>
      </c>
      <c r="B43" s="126">
        <v>3335910267</v>
      </c>
      <c r="C43" s="133">
        <v>44352.155428240738</v>
      </c>
      <c r="D43" s="133" t="s">
        <v>2181</v>
      </c>
      <c r="E43" s="121">
        <v>373</v>
      </c>
      <c r="F43" s="131" t="str">
        <f>VLOOKUP(E43,VIP!$A$2:$O13672,2,0)</f>
        <v>DRBR373</v>
      </c>
      <c r="G43" s="131" t="str">
        <f>VLOOKUP(E43,'LISTADO ATM'!$A$2:$B$897,2,0)</f>
        <v>S/M Tangui Nagua</v>
      </c>
      <c r="H43" s="131" t="str">
        <f>VLOOKUP(E43,VIP!$A$2:$O18535,7,FALSE)</f>
        <v>N/A</v>
      </c>
      <c r="I43" s="131" t="str">
        <f>VLOOKUP(E43,VIP!$A$2:$O10500,8,FALSE)</f>
        <v>N/A</v>
      </c>
      <c r="J43" s="131" t="str">
        <f>VLOOKUP(E43,VIP!$A$2:$O10450,8,FALSE)</f>
        <v>N/A</v>
      </c>
      <c r="K43" s="131" t="str">
        <f>VLOOKUP(E43,VIP!$A$2:$O14024,6,0)</f>
        <v>N/A</v>
      </c>
      <c r="L43" s="122" t="s">
        <v>2245</v>
      </c>
      <c r="M43" s="132" t="s">
        <v>2446</v>
      </c>
      <c r="N43" s="132" t="s">
        <v>2453</v>
      </c>
      <c r="O43" s="131" t="s">
        <v>2550</v>
      </c>
      <c r="P43" s="132"/>
      <c r="Q43" s="140" t="s">
        <v>2245</v>
      </c>
    </row>
    <row r="44" spans="1:17" ht="18" x14ac:dyDescent="0.25">
      <c r="A44" s="131" t="str">
        <f>VLOOKUP(E44,'LISTADO ATM'!$A$2:$C$898,3,0)</f>
        <v>ESTE</v>
      </c>
      <c r="B44" s="126">
        <v>3335910296</v>
      </c>
      <c r="C44" s="133">
        <v>44352.378472222219</v>
      </c>
      <c r="D44" s="133" t="s">
        <v>2180</v>
      </c>
      <c r="E44" s="121">
        <v>519</v>
      </c>
      <c r="F44" s="131" t="str">
        <f>VLOOKUP(E44,VIP!$A$2:$O13681,2,0)</f>
        <v>DRBR519</v>
      </c>
      <c r="G44" s="131" t="str">
        <f>VLOOKUP(E44,'LISTADO ATM'!$A$2:$B$897,2,0)</f>
        <v xml:space="preserve">ATM Plaza Estrella (Bávaro) </v>
      </c>
      <c r="H44" s="131" t="str">
        <f>VLOOKUP(E44,VIP!$A$2:$O18544,7,FALSE)</f>
        <v>Si</v>
      </c>
      <c r="I44" s="131" t="str">
        <f>VLOOKUP(E44,VIP!$A$2:$O10509,8,FALSE)</f>
        <v>Si</v>
      </c>
      <c r="J44" s="131" t="str">
        <f>VLOOKUP(E44,VIP!$A$2:$O10459,8,FALSE)</f>
        <v>Si</v>
      </c>
      <c r="K44" s="131" t="str">
        <f>VLOOKUP(E44,VIP!$A$2:$O14033,6,0)</f>
        <v>NO</v>
      </c>
      <c r="L44" s="122" t="s">
        <v>2245</v>
      </c>
      <c r="M44" s="132" t="s">
        <v>2446</v>
      </c>
      <c r="N44" s="132" t="s">
        <v>2453</v>
      </c>
      <c r="O44" s="131" t="s">
        <v>2455</v>
      </c>
      <c r="P44" s="132"/>
      <c r="Q44" s="140" t="s">
        <v>2245</v>
      </c>
    </row>
    <row r="45" spans="1:17" ht="18" x14ac:dyDescent="0.25">
      <c r="A45" s="131" t="str">
        <f>VLOOKUP(E45,'LISTADO ATM'!$A$2:$C$898,3,0)</f>
        <v>SUR</v>
      </c>
      <c r="B45" s="126">
        <v>3335910500</v>
      </c>
      <c r="C45" s="133">
        <v>44352.511666666665</v>
      </c>
      <c r="D45" s="133" t="s">
        <v>2180</v>
      </c>
      <c r="E45" s="121">
        <v>592</v>
      </c>
      <c r="F45" s="131" t="str">
        <f>VLOOKUP(E45,VIP!$A$2:$O13682,2,0)</f>
        <v>DRBR081</v>
      </c>
      <c r="G45" s="131" t="str">
        <f>VLOOKUP(E45,'LISTADO ATM'!$A$2:$B$897,2,0)</f>
        <v xml:space="preserve">ATM Centro de Caja San Cristóbal I </v>
      </c>
      <c r="H45" s="131" t="str">
        <f>VLOOKUP(E45,VIP!$A$2:$O18545,7,FALSE)</f>
        <v>Si</v>
      </c>
      <c r="I45" s="131" t="str">
        <f>VLOOKUP(E45,VIP!$A$2:$O10510,8,FALSE)</f>
        <v>Si</v>
      </c>
      <c r="J45" s="131" t="str">
        <f>VLOOKUP(E45,VIP!$A$2:$O10460,8,FALSE)</f>
        <v>Si</v>
      </c>
      <c r="K45" s="131" t="str">
        <f>VLOOKUP(E45,VIP!$A$2:$O14034,6,0)</f>
        <v>SI</v>
      </c>
      <c r="L45" s="122" t="s">
        <v>2245</v>
      </c>
      <c r="M45" s="132" t="s">
        <v>2446</v>
      </c>
      <c r="N45" s="132" t="s">
        <v>2453</v>
      </c>
      <c r="O45" s="131" t="s">
        <v>2455</v>
      </c>
      <c r="P45" s="132"/>
      <c r="Q45" s="140" t="s">
        <v>2245</v>
      </c>
    </row>
    <row r="46" spans="1:17" ht="18" x14ac:dyDescent="0.25">
      <c r="A46" s="131" t="str">
        <f>VLOOKUP(E46,'LISTADO ATM'!$A$2:$C$898,3,0)</f>
        <v>SUR</v>
      </c>
      <c r="B46" s="126">
        <v>3335910629</v>
      </c>
      <c r="C46" s="133">
        <v>44352.835949074077</v>
      </c>
      <c r="D46" s="133" t="s">
        <v>2180</v>
      </c>
      <c r="E46" s="121">
        <v>311</v>
      </c>
      <c r="F46" s="131" t="str">
        <f>VLOOKUP(E46,VIP!$A$2:$O13677,2,0)</f>
        <v>DRBR381</v>
      </c>
      <c r="G46" s="131" t="str">
        <f>VLOOKUP(E46,'LISTADO ATM'!$A$2:$B$897,2,0)</f>
        <v>ATM Plaza Eroski</v>
      </c>
      <c r="H46" s="131" t="str">
        <f>VLOOKUP(E46,VIP!$A$2:$O18540,7,FALSE)</f>
        <v>Si</v>
      </c>
      <c r="I46" s="131" t="str">
        <f>VLOOKUP(E46,VIP!$A$2:$O10505,8,FALSE)</f>
        <v>Si</v>
      </c>
      <c r="J46" s="131" t="str">
        <f>VLOOKUP(E46,VIP!$A$2:$O10455,8,FALSE)</f>
        <v>Si</v>
      </c>
      <c r="K46" s="131" t="str">
        <f>VLOOKUP(E46,VIP!$A$2:$O14029,6,0)</f>
        <v>NO</v>
      </c>
      <c r="L46" s="122" t="s">
        <v>2245</v>
      </c>
      <c r="M46" s="132" t="s">
        <v>2446</v>
      </c>
      <c r="N46" s="132" t="s">
        <v>2453</v>
      </c>
      <c r="O46" s="131" t="s">
        <v>2455</v>
      </c>
      <c r="P46" s="131"/>
      <c r="Q46" s="132" t="s">
        <v>2245</v>
      </c>
    </row>
    <row r="47" spans="1:17" ht="18" x14ac:dyDescent="0.25">
      <c r="A47" s="131" t="str">
        <f>VLOOKUP(E47,'LISTADO ATM'!$A$2:$C$898,3,0)</f>
        <v>ESTE</v>
      </c>
      <c r="B47" s="126">
        <v>3335910019</v>
      </c>
      <c r="C47" s="133">
        <v>44351.66479166667</v>
      </c>
      <c r="D47" s="133" t="s">
        <v>2470</v>
      </c>
      <c r="E47" s="121">
        <v>608</v>
      </c>
      <c r="F47" s="131" t="str">
        <f>VLOOKUP(E47,VIP!$A$2:$O13690,2,0)</f>
        <v>DRBR305</v>
      </c>
      <c r="G47" s="131" t="str">
        <f>VLOOKUP(E47,'LISTADO ATM'!$A$2:$B$897,2,0)</f>
        <v xml:space="preserve">ATM Oficina Jumbo (San Pedro) </v>
      </c>
      <c r="H47" s="131" t="str">
        <f>VLOOKUP(E47,VIP!$A$2:$O18553,7,FALSE)</f>
        <v>Si</v>
      </c>
      <c r="I47" s="131" t="str">
        <f>VLOOKUP(E47,VIP!$A$2:$O10518,8,FALSE)</f>
        <v>Si</v>
      </c>
      <c r="J47" s="131" t="str">
        <f>VLOOKUP(E47,VIP!$A$2:$O10468,8,FALSE)</f>
        <v>Si</v>
      </c>
      <c r="K47" s="131" t="str">
        <f>VLOOKUP(E47,VIP!$A$2:$O14042,6,0)</f>
        <v>SI</v>
      </c>
      <c r="L47" s="122" t="s">
        <v>2549</v>
      </c>
      <c r="M47" s="132" t="s">
        <v>2446</v>
      </c>
      <c r="N47" s="132" t="s">
        <v>2453</v>
      </c>
      <c r="O47" s="131" t="s">
        <v>2471</v>
      </c>
      <c r="P47" s="132"/>
      <c r="Q47" s="140" t="s">
        <v>2549</v>
      </c>
    </row>
    <row r="48" spans="1:17" ht="18" x14ac:dyDescent="0.25">
      <c r="A48" s="131" t="str">
        <f>VLOOKUP(E48,'LISTADO ATM'!$A$2:$C$898,3,0)</f>
        <v>NORTE</v>
      </c>
      <c r="B48" s="126">
        <v>3335910234</v>
      </c>
      <c r="C48" s="133">
        <v>44351.811863425923</v>
      </c>
      <c r="D48" s="133" t="s">
        <v>2470</v>
      </c>
      <c r="E48" s="121">
        <v>171</v>
      </c>
      <c r="F48" s="131" t="str">
        <f>VLOOKUP(E48,VIP!$A$2:$O13676,2,0)</f>
        <v>DRBR171</v>
      </c>
      <c r="G48" s="131" t="str">
        <f>VLOOKUP(E48,'LISTADO ATM'!$A$2:$B$897,2,0)</f>
        <v xml:space="preserve">ATM Oficina Moca </v>
      </c>
      <c r="H48" s="131" t="str">
        <f>VLOOKUP(E48,VIP!$A$2:$O18539,7,FALSE)</f>
        <v>Si</v>
      </c>
      <c r="I48" s="131" t="str">
        <f>VLOOKUP(E48,VIP!$A$2:$O10504,8,FALSE)</f>
        <v>Si</v>
      </c>
      <c r="J48" s="131" t="str">
        <f>VLOOKUP(E48,VIP!$A$2:$O10454,8,FALSE)</f>
        <v>Si</v>
      </c>
      <c r="K48" s="131" t="str">
        <f>VLOOKUP(E48,VIP!$A$2:$O14028,6,0)</f>
        <v>NO</v>
      </c>
      <c r="L48" s="122" t="s">
        <v>2549</v>
      </c>
      <c r="M48" s="132" t="s">
        <v>2446</v>
      </c>
      <c r="N48" s="132" t="s">
        <v>2453</v>
      </c>
      <c r="O48" s="131" t="s">
        <v>2471</v>
      </c>
      <c r="P48" s="132"/>
      <c r="Q48" s="140" t="s">
        <v>2549</v>
      </c>
    </row>
    <row r="49" spans="1:17" ht="18" x14ac:dyDescent="0.25">
      <c r="A49" s="131" t="str">
        <f>VLOOKUP(E49,'LISTADO ATM'!$A$2:$C$898,3,0)</f>
        <v>NORTE</v>
      </c>
      <c r="B49" s="126">
        <v>3335910617</v>
      </c>
      <c r="C49" s="133">
        <v>44352.701041666667</v>
      </c>
      <c r="D49" s="133" t="s">
        <v>2470</v>
      </c>
      <c r="E49" s="121">
        <v>990</v>
      </c>
      <c r="F49" s="131" t="str">
        <f>VLOOKUP(E49,VIP!$A$2:$O13679,2,0)</f>
        <v>DRBR742</v>
      </c>
      <c r="G49" s="131" t="str">
        <f>VLOOKUP(E49,'LISTADO ATM'!$A$2:$B$897,2,0)</f>
        <v xml:space="preserve">ATM Autoservicio Bonao II </v>
      </c>
      <c r="H49" s="131" t="str">
        <f>VLOOKUP(E49,VIP!$A$2:$O18542,7,FALSE)</f>
        <v>Si</v>
      </c>
      <c r="I49" s="131" t="str">
        <f>VLOOKUP(E49,VIP!$A$2:$O10507,8,FALSE)</f>
        <v>Si</v>
      </c>
      <c r="J49" s="131" t="str">
        <f>VLOOKUP(E49,VIP!$A$2:$O10457,8,FALSE)</f>
        <v>Si</v>
      </c>
      <c r="K49" s="131" t="str">
        <f>VLOOKUP(E49,VIP!$A$2:$O14031,6,0)</f>
        <v>NO</v>
      </c>
      <c r="L49" s="122" t="s">
        <v>2549</v>
      </c>
      <c r="M49" s="132" t="s">
        <v>2446</v>
      </c>
      <c r="N49" s="132" t="s">
        <v>2453</v>
      </c>
      <c r="O49" s="131" t="s">
        <v>2471</v>
      </c>
      <c r="P49" s="131"/>
      <c r="Q49" s="140" t="s">
        <v>2549</v>
      </c>
    </row>
    <row r="50" spans="1:17" ht="18" x14ac:dyDescent="0.25">
      <c r="A50" s="131" t="str">
        <f>VLOOKUP(E50,'LISTADO ATM'!$A$2:$C$898,3,0)</f>
        <v>NORTE</v>
      </c>
      <c r="B50" s="126">
        <v>3335910628</v>
      </c>
      <c r="C50" s="133">
        <v>44352.833935185183</v>
      </c>
      <c r="D50" s="133" t="s">
        <v>2470</v>
      </c>
      <c r="E50" s="121">
        <v>538</v>
      </c>
      <c r="F50" s="131" t="str">
        <f>VLOOKUP(E50,VIP!$A$2:$O13678,2,0)</f>
        <v>DRBR538</v>
      </c>
      <c r="G50" s="131" t="str">
        <f>VLOOKUP(E50,'LISTADO ATM'!$A$2:$B$897,2,0)</f>
        <v>ATM  Autoservicio San Fco. Macorís</v>
      </c>
      <c r="H50" s="131" t="str">
        <f>VLOOKUP(E50,VIP!$A$2:$O18541,7,FALSE)</f>
        <v>Si</v>
      </c>
      <c r="I50" s="131" t="str">
        <f>VLOOKUP(E50,VIP!$A$2:$O10506,8,FALSE)</f>
        <v>Si</v>
      </c>
      <c r="J50" s="131" t="str">
        <f>VLOOKUP(E50,VIP!$A$2:$O10456,8,FALSE)</f>
        <v>Si</v>
      </c>
      <c r="K50" s="131" t="str">
        <f>VLOOKUP(E50,VIP!$A$2:$O14030,6,0)</f>
        <v>NO</v>
      </c>
      <c r="L50" s="122" t="s">
        <v>2549</v>
      </c>
      <c r="M50" s="132" t="s">
        <v>2446</v>
      </c>
      <c r="N50" s="132" t="s">
        <v>2453</v>
      </c>
      <c r="O50" s="131" t="s">
        <v>2471</v>
      </c>
      <c r="P50" s="131"/>
      <c r="Q50" s="132" t="s">
        <v>2549</v>
      </c>
    </row>
    <row r="51" spans="1:17" ht="18" x14ac:dyDescent="0.25">
      <c r="A51" s="131" t="str">
        <f>VLOOKUP(E51,'LISTADO ATM'!$A$2:$C$898,3,0)</f>
        <v>NORTE</v>
      </c>
      <c r="B51" s="126">
        <v>3335910630</v>
      </c>
      <c r="C51" s="133">
        <v>44352.843819444446</v>
      </c>
      <c r="D51" s="133" t="s">
        <v>2570</v>
      </c>
      <c r="E51" s="121">
        <v>599</v>
      </c>
      <c r="F51" s="131" t="str">
        <f>VLOOKUP(E51,VIP!$A$2:$O13676,2,0)</f>
        <v>DRBR258</v>
      </c>
      <c r="G51" s="131" t="str">
        <f>VLOOKUP(E51,'LISTADO ATM'!$A$2:$B$897,2,0)</f>
        <v xml:space="preserve">ATM Oficina Plaza Internacional (Santiago) </v>
      </c>
      <c r="H51" s="131" t="str">
        <f>VLOOKUP(E51,VIP!$A$2:$O18539,7,FALSE)</f>
        <v>Si</v>
      </c>
      <c r="I51" s="131" t="str">
        <f>VLOOKUP(E51,VIP!$A$2:$O10504,8,FALSE)</f>
        <v>Si</v>
      </c>
      <c r="J51" s="131" t="str">
        <f>VLOOKUP(E51,VIP!$A$2:$O10454,8,FALSE)</f>
        <v>Si</v>
      </c>
      <c r="K51" s="131" t="str">
        <f>VLOOKUP(E51,VIP!$A$2:$O14028,6,0)</f>
        <v>NO</v>
      </c>
      <c r="L51" s="122" t="s">
        <v>2549</v>
      </c>
      <c r="M51" s="132" t="s">
        <v>2446</v>
      </c>
      <c r="N51" s="132" t="s">
        <v>2453</v>
      </c>
      <c r="O51" s="131" t="s">
        <v>2471</v>
      </c>
      <c r="P51" s="131"/>
      <c r="Q51" s="132" t="s">
        <v>2549</v>
      </c>
    </row>
    <row r="52" spans="1:17" s="93" customFormat="1" ht="18" x14ac:dyDescent="0.25">
      <c r="A52" s="131" t="str">
        <f>VLOOKUP(E52,'LISTADO ATM'!$A$2:$C$898,3,0)</f>
        <v>NORTE</v>
      </c>
      <c r="B52" s="126">
        <v>3335910633</v>
      </c>
      <c r="C52" s="133">
        <v>44352.920266203706</v>
      </c>
      <c r="D52" s="133" t="s">
        <v>2470</v>
      </c>
      <c r="E52" s="121">
        <v>431</v>
      </c>
      <c r="F52" s="131" t="str">
        <f>VLOOKUP(E52,VIP!$A$2:$O13675,2,0)</f>
        <v>DRBR583</v>
      </c>
      <c r="G52" s="131" t="str">
        <f>VLOOKUP(E52,'LISTADO ATM'!$A$2:$B$897,2,0)</f>
        <v xml:space="preserve">ATM Autoservicio Sol (Santiago) </v>
      </c>
      <c r="H52" s="131" t="str">
        <f>VLOOKUP(E52,VIP!$A$2:$O18538,7,FALSE)</f>
        <v>Si</v>
      </c>
      <c r="I52" s="131" t="str">
        <f>VLOOKUP(E52,VIP!$A$2:$O10503,8,FALSE)</f>
        <v>Si</v>
      </c>
      <c r="J52" s="131" t="str">
        <f>VLOOKUP(E52,VIP!$A$2:$O10453,8,FALSE)</f>
        <v>Si</v>
      </c>
      <c r="K52" s="131" t="str">
        <f>VLOOKUP(E52,VIP!$A$2:$O14027,6,0)</f>
        <v>SI</v>
      </c>
      <c r="L52" s="122" t="s">
        <v>2549</v>
      </c>
      <c r="M52" s="132" t="s">
        <v>2446</v>
      </c>
      <c r="N52" s="132" t="s">
        <v>2453</v>
      </c>
      <c r="O52" s="131" t="s">
        <v>2471</v>
      </c>
      <c r="P52" s="131"/>
      <c r="Q52" s="132" t="s">
        <v>2549</v>
      </c>
    </row>
    <row r="53" spans="1:17" s="93" customFormat="1" ht="18" x14ac:dyDescent="0.25">
      <c r="A53" s="131" t="str">
        <f>VLOOKUP(E53,'LISTADO ATM'!$A$2:$C$898,3,0)</f>
        <v>DISTRITO NACIONAL</v>
      </c>
      <c r="B53" s="126">
        <v>3335909007</v>
      </c>
      <c r="C53" s="133">
        <v>44351.347037037034</v>
      </c>
      <c r="D53" s="133" t="s">
        <v>2449</v>
      </c>
      <c r="E53" s="121">
        <v>113</v>
      </c>
      <c r="F53" s="131" t="str">
        <f>VLOOKUP(E53,VIP!$A$2:$O13681,2,0)</f>
        <v>DRBR113</v>
      </c>
      <c r="G53" s="131" t="str">
        <f>VLOOKUP(E53,'LISTADO ATM'!$A$2:$B$897,2,0)</f>
        <v xml:space="preserve">ATM Autoservicio Atalaya del Mar </v>
      </c>
      <c r="H53" s="131" t="str">
        <f>VLOOKUP(E53,VIP!$A$2:$O18544,7,FALSE)</f>
        <v>Si</v>
      </c>
      <c r="I53" s="131" t="str">
        <f>VLOOKUP(E53,VIP!$A$2:$O10509,8,FALSE)</f>
        <v>No</v>
      </c>
      <c r="J53" s="131" t="str">
        <f>VLOOKUP(E53,VIP!$A$2:$O10459,8,FALSE)</f>
        <v>No</v>
      </c>
      <c r="K53" s="131" t="str">
        <f>VLOOKUP(E53,VIP!$A$2:$O14033,6,0)</f>
        <v>NO</v>
      </c>
      <c r="L53" s="122" t="s">
        <v>2548</v>
      </c>
      <c r="M53" s="132" t="s">
        <v>2446</v>
      </c>
      <c r="N53" s="132" t="s">
        <v>2565</v>
      </c>
      <c r="O53" s="131" t="s">
        <v>2454</v>
      </c>
      <c r="P53" s="132"/>
      <c r="Q53" s="140" t="s">
        <v>2548</v>
      </c>
    </row>
    <row r="54" spans="1:17" s="93" customFormat="1" ht="18" x14ac:dyDescent="0.25">
      <c r="A54" s="131" t="str">
        <f>VLOOKUP(E54,'LISTADO ATM'!$A$2:$C$898,3,0)</f>
        <v>DISTRITO NACIONAL</v>
      </c>
      <c r="B54" s="126">
        <v>3335910173</v>
      </c>
      <c r="C54" s="133">
        <v>44351.727465277778</v>
      </c>
      <c r="D54" s="133" t="s">
        <v>2470</v>
      </c>
      <c r="E54" s="121">
        <v>701</v>
      </c>
      <c r="F54" s="131" t="str">
        <f>VLOOKUP(E54,VIP!$A$2:$O13674,2,0)</f>
        <v>DRBR701</v>
      </c>
      <c r="G54" s="131" t="str">
        <f>VLOOKUP(E54,'LISTADO ATM'!$A$2:$B$897,2,0)</f>
        <v>ATM Autoservicio Los Alcarrizos</v>
      </c>
      <c r="H54" s="131" t="str">
        <f>VLOOKUP(E54,VIP!$A$2:$O18537,7,FALSE)</f>
        <v>Si</v>
      </c>
      <c r="I54" s="131" t="str">
        <f>VLOOKUP(E54,VIP!$A$2:$O10502,8,FALSE)</f>
        <v>Si</v>
      </c>
      <c r="J54" s="131" t="str">
        <f>VLOOKUP(E54,VIP!$A$2:$O10452,8,FALSE)</f>
        <v>Si</v>
      </c>
      <c r="K54" s="131" t="str">
        <f>VLOOKUP(E54,VIP!$A$2:$O14026,6,0)</f>
        <v>NO</v>
      </c>
      <c r="L54" s="122" t="s">
        <v>2548</v>
      </c>
      <c r="M54" s="132" t="s">
        <v>2446</v>
      </c>
      <c r="N54" s="132" t="s">
        <v>2453</v>
      </c>
      <c r="O54" s="131" t="s">
        <v>2471</v>
      </c>
      <c r="P54" s="132"/>
      <c r="Q54" s="140" t="s">
        <v>2548</v>
      </c>
    </row>
    <row r="55" spans="1:17" s="93" customFormat="1" ht="18" x14ac:dyDescent="0.25">
      <c r="A55" s="131" t="str">
        <f>VLOOKUP(E55,'LISTADO ATM'!$A$2:$C$898,3,0)</f>
        <v>ESTE</v>
      </c>
      <c r="B55" s="126">
        <v>3335910278</v>
      </c>
      <c r="C55" s="133">
        <v>44352.359884259262</v>
      </c>
      <c r="D55" s="133" t="s">
        <v>2470</v>
      </c>
      <c r="E55" s="121">
        <v>843</v>
      </c>
      <c r="F55" s="131" t="str">
        <f>VLOOKUP(E55,VIP!$A$2:$O13685,2,0)</f>
        <v>DRBR843</v>
      </c>
      <c r="G55" s="131" t="str">
        <f>VLOOKUP(E55,'LISTADO ATM'!$A$2:$B$897,2,0)</f>
        <v xml:space="preserve">ATM Oficina Romana Centro </v>
      </c>
      <c r="H55" s="131" t="str">
        <f>VLOOKUP(E55,VIP!$A$2:$O18548,7,FALSE)</f>
        <v>Si</v>
      </c>
      <c r="I55" s="131" t="str">
        <f>VLOOKUP(E55,VIP!$A$2:$O10513,8,FALSE)</f>
        <v>Si</v>
      </c>
      <c r="J55" s="131" t="str">
        <f>VLOOKUP(E55,VIP!$A$2:$O10463,8,FALSE)</f>
        <v>Si</v>
      </c>
      <c r="K55" s="131" t="str">
        <f>VLOOKUP(E55,VIP!$A$2:$O14037,6,0)</f>
        <v>NO</v>
      </c>
      <c r="L55" s="122" t="s">
        <v>2548</v>
      </c>
      <c r="M55" s="132" t="s">
        <v>2446</v>
      </c>
      <c r="N55" s="132" t="s">
        <v>2453</v>
      </c>
      <c r="O55" s="131" t="s">
        <v>2471</v>
      </c>
      <c r="P55" s="132"/>
      <c r="Q55" s="140" t="s">
        <v>2548</v>
      </c>
    </row>
    <row r="56" spans="1:17" s="93" customFormat="1" ht="18" x14ac:dyDescent="0.25">
      <c r="A56" s="131" t="str">
        <f>VLOOKUP(E56,'LISTADO ATM'!$A$2:$C$898,3,0)</f>
        <v>DISTRITO NACIONAL</v>
      </c>
      <c r="B56" s="126">
        <v>3335910625</v>
      </c>
      <c r="C56" s="133">
        <v>44352.760983796295</v>
      </c>
      <c r="D56" s="133" t="s">
        <v>2470</v>
      </c>
      <c r="E56" s="121">
        <v>686</v>
      </c>
      <c r="F56" s="131" t="str">
        <f>VLOOKUP(E56,VIP!$A$2:$O13673,2,0)</f>
        <v>DRBR686</v>
      </c>
      <c r="G56" s="131" t="str">
        <f>VLOOKUP(E56,'LISTADO ATM'!$A$2:$B$897,2,0)</f>
        <v>ATM Autoservicio Oficina Máximo Gómez</v>
      </c>
      <c r="H56" s="131" t="str">
        <f>VLOOKUP(E56,VIP!$A$2:$O18536,7,FALSE)</f>
        <v>Si</v>
      </c>
      <c r="I56" s="131" t="str">
        <f>VLOOKUP(E56,VIP!$A$2:$O10501,8,FALSE)</f>
        <v>Si</v>
      </c>
      <c r="J56" s="131" t="str">
        <f>VLOOKUP(E56,VIP!$A$2:$O10451,8,FALSE)</f>
        <v>Si</v>
      </c>
      <c r="K56" s="131" t="str">
        <f>VLOOKUP(E56,VIP!$A$2:$O14025,6,0)</f>
        <v>NO</v>
      </c>
      <c r="L56" s="122" t="s">
        <v>2569</v>
      </c>
      <c r="M56" s="132" t="s">
        <v>2446</v>
      </c>
      <c r="N56" s="132" t="s">
        <v>2453</v>
      </c>
      <c r="O56" s="131" t="s">
        <v>2471</v>
      </c>
      <c r="P56" s="131"/>
      <c r="Q56" s="140" t="s">
        <v>2569</v>
      </c>
    </row>
    <row r="57" spans="1:17" s="93" customFormat="1" ht="18" x14ac:dyDescent="0.25">
      <c r="A57" s="131" t="str">
        <f>VLOOKUP(E57,'LISTADO ATM'!$A$2:$C$898,3,0)</f>
        <v>NORTE</v>
      </c>
      <c r="B57" s="126">
        <v>3335910557</v>
      </c>
      <c r="C57" s="133">
        <v>44352.564629629633</v>
      </c>
      <c r="D57" s="133" t="s">
        <v>2470</v>
      </c>
      <c r="E57" s="121">
        <v>291</v>
      </c>
      <c r="F57" s="131" t="str">
        <f>VLOOKUP(E57,VIP!$A$2:$O13676,2,0)</f>
        <v>DRBR291</v>
      </c>
      <c r="G57" s="131" t="str">
        <f>VLOOKUP(E57,'LISTADO ATM'!$A$2:$B$897,2,0)</f>
        <v xml:space="preserve">ATM S/M Jumbo Las Colinas </v>
      </c>
      <c r="H57" s="131" t="str">
        <f>VLOOKUP(E57,VIP!$A$2:$O18539,7,FALSE)</f>
        <v>Si</v>
      </c>
      <c r="I57" s="131" t="str">
        <f>VLOOKUP(E57,VIP!$A$2:$O10504,8,FALSE)</f>
        <v>Si</v>
      </c>
      <c r="J57" s="131" t="str">
        <f>VLOOKUP(E57,VIP!$A$2:$O10454,8,FALSE)</f>
        <v>Si</v>
      </c>
      <c r="K57" s="131" t="str">
        <f>VLOOKUP(E57,VIP!$A$2:$O14028,6,0)</f>
        <v>NO</v>
      </c>
      <c r="L57" s="122" t="s">
        <v>2442</v>
      </c>
      <c r="M57" s="132" t="s">
        <v>2446</v>
      </c>
      <c r="N57" s="132" t="s">
        <v>2453</v>
      </c>
      <c r="O57" s="131" t="s">
        <v>2471</v>
      </c>
      <c r="P57" s="132"/>
      <c r="Q57" s="140" t="s">
        <v>2442</v>
      </c>
    </row>
    <row r="58" spans="1:17" s="93" customFormat="1" ht="18" x14ac:dyDescent="0.25">
      <c r="A58" s="131" t="str">
        <f>VLOOKUP(E58,'LISTADO ATM'!$A$2:$C$898,3,0)</f>
        <v>DISTRITO NACIONAL</v>
      </c>
      <c r="B58" s="126">
        <v>3335910598</v>
      </c>
      <c r="C58" s="133">
        <v>44352.621701388889</v>
      </c>
      <c r="D58" s="133" t="s">
        <v>2449</v>
      </c>
      <c r="E58" s="121">
        <v>232</v>
      </c>
      <c r="F58" s="131" t="str">
        <f>VLOOKUP(E58,VIP!$A$2:$O13676,2,0)</f>
        <v>DRBR232</v>
      </c>
      <c r="G58" s="131" t="str">
        <f>VLOOKUP(E58,'LISTADO ATM'!$A$2:$B$897,2,0)</f>
        <v xml:space="preserve">ATM S/M Nacional Charles de Gaulle </v>
      </c>
      <c r="H58" s="131" t="str">
        <f>VLOOKUP(E58,VIP!$A$2:$O18539,7,FALSE)</f>
        <v>Si</v>
      </c>
      <c r="I58" s="131" t="str">
        <f>VLOOKUP(E58,VIP!$A$2:$O10504,8,FALSE)</f>
        <v>Si</v>
      </c>
      <c r="J58" s="131" t="str">
        <f>VLOOKUP(E58,VIP!$A$2:$O10454,8,FALSE)</f>
        <v>Si</v>
      </c>
      <c r="K58" s="131" t="str">
        <f>VLOOKUP(E58,VIP!$A$2:$O14028,6,0)</f>
        <v>SI</v>
      </c>
      <c r="L58" s="122" t="s">
        <v>2442</v>
      </c>
      <c r="M58" s="132" t="s">
        <v>2446</v>
      </c>
      <c r="N58" s="132" t="s">
        <v>2453</v>
      </c>
      <c r="O58" s="131" t="s">
        <v>2454</v>
      </c>
      <c r="P58" s="132"/>
      <c r="Q58" s="140" t="s">
        <v>2442</v>
      </c>
    </row>
    <row r="59" spans="1:17" s="93" customFormat="1" ht="18" x14ac:dyDescent="0.25">
      <c r="A59" s="131" t="str">
        <f>VLOOKUP(E59,'LISTADO ATM'!$A$2:$C$898,3,0)</f>
        <v>DISTRITO NACIONAL</v>
      </c>
      <c r="B59" s="126">
        <v>3335910610</v>
      </c>
      <c r="C59" s="133">
        <v>44352.648020833331</v>
      </c>
      <c r="D59" s="133" t="s">
        <v>2449</v>
      </c>
      <c r="E59" s="121">
        <v>735</v>
      </c>
      <c r="F59" s="131" t="str">
        <f>VLOOKUP(E59,VIP!$A$2:$O13683,2,0)</f>
        <v>DRBR179</v>
      </c>
      <c r="G59" s="131" t="str">
        <f>VLOOKUP(E59,'LISTADO ATM'!$A$2:$B$897,2,0)</f>
        <v xml:space="preserve">ATM Oficina Independencia II  </v>
      </c>
      <c r="H59" s="131" t="str">
        <f>VLOOKUP(E59,VIP!$A$2:$O18546,7,FALSE)</f>
        <v>Si</v>
      </c>
      <c r="I59" s="131" t="str">
        <f>VLOOKUP(E59,VIP!$A$2:$O10511,8,FALSE)</f>
        <v>Si</v>
      </c>
      <c r="J59" s="131" t="str">
        <f>VLOOKUP(E59,VIP!$A$2:$O10461,8,FALSE)</f>
        <v>Si</v>
      </c>
      <c r="K59" s="131" t="str">
        <f>VLOOKUP(E59,VIP!$A$2:$O14035,6,0)</f>
        <v>NO</v>
      </c>
      <c r="L59" s="122" t="s">
        <v>2442</v>
      </c>
      <c r="M59" s="132" t="s">
        <v>2446</v>
      </c>
      <c r="N59" s="132" t="s">
        <v>2453</v>
      </c>
      <c r="O59" s="131" t="s">
        <v>2454</v>
      </c>
      <c r="P59" s="131"/>
      <c r="Q59" s="140" t="s">
        <v>2442</v>
      </c>
    </row>
    <row r="60" spans="1:17" s="93" customFormat="1" ht="18" x14ac:dyDescent="0.25">
      <c r="A60" s="131" t="str">
        <f>VLOOKUP(E60,'LISTADO ATM'!$A$2:$C$898,3,0)</f>
        <v>NORTE</v>
      </c>
      <c r="B60" s="126">
        <v>3335910613</v>
      </c>
      <c r="C60" s="133">
        <v>44352.661747685182</v>
      </c>
      <c r="D60" s="133" t="s">
        <v>2470</v>
      </c>
      <c r="E60" s="121">
        <v>882</v>
      </c>
      <c r="F60" s="131" t="str">
        <f>VLOOKUP(E60,VIP!$A$2:$O13682,2,0)</f>
        <v>DRBR882</v>
      </c>
      <c r="G60" s="131" t="str">
        <f>VLOOKUP(E60,'LISTADO ATM'!$A$2:$B$897,2,0)</f>
        <v xml:space="preserve">ATM Oficina Moca II </v>
      </c>
      <c r="H60" s="131" t="str">
        <f>VLOOKUP(E60,VIP!$A$2:$O18545,7,FALSE)</f>
        <v>Si</v>
      </c>
      <c r="I60" s="131" t="str">
        <f>VLOOKUP(E60,VIP!$A$2:$O10510,8,FALSE)</f>
        <v>Si</v>
      </c>
      <c r="J60" s="131" t="str">
        <f>VLOOKUP(E60,VIP!$A$2:$O10460,8,FALSE)</f>
        <v>Si</v>
      </c>
      <c r="K60" s="131" t="str">
        <f>VLOOKUP(E60,VIP!$A$2:$O14034,6,0)</f>
        <v>SI</v>
      </c>
      <c r="L60" s="122" t="s">
        <v>2442</v>
      </c>
      <c r="M60" s="132" t="s">
        <v>2446</v>
      </c>
      <c r="N60" s="132" t="s">
        <v>2453</v>
      </c>
      <c r="O60" s="131" t="s">
        <v>2471</v>
      </c>
      <c r="P60" s="131"/>
      <c r="Q60" s="140" t="s">
        <v>2442</v>
      </c>
    </row>
    <row r="61" spans="1:17" s="93" customFormat="1" ht="18" x14ac:dyDescent="0.25">
      <c r="A61" s="131" t="str">
        <f>VLOOKUP(E61,'LISTADO ATM'!$A$2:$C$898,3,0)</f>
        <v>DISTRITO NACIONAL</v>
      </c>
      <c r="B61" s="126">
        <v>3335910614</v>
      </c>
      <c r="C61" s="133">
        <v>44352.662627314814</v>
      </c>
      <c r="D61" s="133" t="s">
        <v>2470</v>
      </c>
      <c r="E61" s="121">
        <v>911</v>
      </c>
      <c r="F61" s="131" t="str">
        <f>VLOOKUP(E61,VIP!$A$2:$O13681,2,0)</f>
        <v>DRBR911</v>
      </c>
      <c r="G61" s="131" t="str">
        <f>VLOOKUP(E61,'LISTADO ATM'!$A$2:$B$897,2,0)</f>
        <v xml:space="preserve">ATM Oficina Venezuela II </v>
      </c>
      <c r="H61" s="131" t="str">
        <f>VLOOKUP(E61,VIP!$A$2:$O18544,7,FALSE)</f>
        <v>Si</v>
      </c>
      <c r="I61" s="131" t="str">
        <f>VLOOKUP(E61,VIP!$A$2:$O10509,8,FALSE)</f>
        <v>Si</v>
      </c>
      <c r="J61" s="131" t="str">
        <f>VLOOKUP(E61,VIP!$A$2:$O10459,8,FALSE)</f>
        <v>Si</v>
      </c>
      <c r="K61" s="131" t="str">
        <f>VLOOKUP(E61,VIP!$A$2:$O14033,6,0)</f>
        <v>SI</v>
      </c>
      <c r="L61" s="122" t="s">
        <v>2442</v>
      </c>
      <c r="M61" s="132" t="s">
        <v>2446</v>
      </c>
      <c r="N61" s="132" t="s">
        <v>2453</v>
      </c>
      <c r="O61" s="131" t="s">
        <v>2471</v>
      </c>
      <c r="P61" s="131"/>
      <c r="Q61" s="140" t="s">
        <v>2442</v>
      </c>
    </row>
    <row r="62" spans="1:17" s="93" customFormat="1" ht="18" x14ac:dyDescent="0.25">
      <c r="A62" s="131" t="str">
        <f>VLOOKUP(E62,'LISTADO ATM'!$A$2:$C$898,3,0)</f>
        <v>DISTRITO NACIONAL</v>
      </c>
      <c r="B62" s="126">
        <v>3335910615</v>
      </c>
      <c r="C62" s="133">
        <v>44352.692337962966</v>
      </c>
      <c r="D62" s="133" t="s">
        <v>2449</v>
      </c>
      <c r="E62" s="121">
        <v>577</v>
      </c>
      <c r="F62" s="131" t="str">
        <f>VLOOKUP(E62,VIP!$A$2:$O13680,2,0)</f>
        <v>DRBR173</v>
      </c>
      <c r="G62" s="131" t="str">
        <f>VLOOKUP(E62,'LISTADO ATM'!$A$2:$B$897,2,0)</f>
        <v xml:space="preserve">ATM Olé Ave. Duarte </v>
      </c>
      <c r="H62" s="131" t="str">
        <f>VLOOKUP(E62,VIP!$A$2:$O18543,7,FALSE)</f>
        <v>Si</v>
      </c>
      <c r="I62" s="131" t="str">
        <f>VLOOKUP(E62,VIP!$A$2:$O10508,8,FALSE)</f>
        <v>Si</v>
      </c>
      <c r="J62" s="131" t="str">
        <f>VLOOKUP(E62,VIP!$A$2:$O10458,8,FALSE)</f>
        <v>Si</v>
      </c>
      <c r="K62" s="131" t="str">
        <f>VLOOKUP(E62,VIP!$A$2:$O14032,6,0)</f>
        <v>SI</v>
      </c>
      <c r="L62" s="122" t="s">
        <v>2442</v>
      </c>
      <c r="M62" s="132" t="s">
        <v>2446</v>
      </c>
      <c r="N62" s="132" t="s">
        <v>2453</v>
      </c>
      <c r="O62" s="131" t="s">
        <v>2454</v>
      </c>
      <c r="P62" s="131"/>
      <c r="Q62" s="140" t="s">
        <v>2442</v>
      </c>
    </row>
    <row r="63" spans="1:17" s="93" customFormat="1" ht="18" x14ac:dyDescent="0.25">
      <c r="A63" s="131" t="str">
        <f>VLOOKUP(E63,'LISTADO ATM'!$A$2:$C$898,3,0)</f>
        <v>DISTRITO NACIONAL</v>
      </c>
      <c r="B63" s="126">
        <v>3335910619</v>
      </c>
      <c r="C63" s="133">
        <v>44352.736458333333</v>
      </c>
      <c r="D63" s="133" t="s">
        <v>2470</v>
      </c>
      <c r="E63" s="121">
        <v>957</v>
      </c>
      <c r="F63" s="131" t="str">
        <f>VLOOKUP(E63,VIP!$A$2:$O13678,2,0)</f>
        <v>DRBR23F</v>
      </c>
      <c r="G63" s="131" t="str">
        <f>VLOOKUP(E63,'LISTADO ATM'!$A$2:$B$897,2,0)</f>
        <v xml:space="preserve">ATM Oficina Venezuela </v>
      </c>
      <c r="H63" s="131" t="str">
        <f>VLOOKUP(E63,VIP!$A$2:$O18541,7,FALSE)</f>
        <v>Si</v>
      </c>
      <c r="I63" s="131" t="str">
        <f>VLOOKUP(E63,VIP!$A$2:$O10506,8,FALSE)</f>
        <v>Si</v>
      </c>
      <c r="J63" s="131" t="str">
        <f>VLOOKUP(E63,VIP!$A$2:$O10456,8,FALSE)</f>
        <v>Si</v>
      </c>
      <c r="K63" s="131" t="str">
        <f>VLOOKUP(E63,VIP!$A$2:$O14030,6,0)</f>
        <v>SI</v>
      </c>
      <c r="L63" s="122" t="s">
        <v>2442</v>
      </c>
      <c r="M63" s="132" t="s">
        <v>2446</v>
      </c>
      <c r="N63" s="132" t="s">
        <v>2453</v>
      </c>
      <c r="O63" s="131" t="s">
        <v>2471</v>
      </c>
      <c r="P63" s="131"/>
      <c r="Q63" s="140" t="s">
        <v>2442</v>
      </c>
    </row>
    <row r="64" spans="1:17" s="93" customFormat="1" ht="18" x14ac:dyDescent="0.25">
      <c r="A64" s="131" t="str">
        <f>VLOOKUP(E64,'LISTADO ATM'!$A$2:$C$898,3,0)</f>
        <v>ESTE</v>
      </c>
      <c r="B64" s="126">
        <v>3335910638</v>
      </c>
      <c r="C64" s="133">
        <v>44353.056944444441</v>
      </c>
      <c r="D64" s="133" t="s">
        <v>2449</v>
      </c>
      <c r="E64" s="121">
        <v>673</v>
      </c>
      <c r="F64" s="131" t="str">
        <f>VLOOKUP(E64,VIP!$A$2:$O13685,2,0)</f>
        <v>DRBR673</v>
      </c>
      <c r="G64" s="131" t="str">
        <f>VLOOKUP(E64,'LISTADO ATM'!$A$2:$B$897,2,0)</f>
        <v>ATM Clínica Dr. Cruz Jiminián</v>
      </c>
      <c r="H64" s="131" t="str">
        <f>VLOOKUP(E64,VIP!$A$2:$O18548,7,FALSE)</f>
        <v>Si</v>
      </c>
      <c r="I64" s="131" t="str">
        <f>VLOOKUP(E64,VIP!$A$2:$O10513,8,FALSE)</f>
        <v>Si</v>
      </c>
      <c r="J64" s="131" t="str">
        <f>VLOOKUP(E64,VIP!$A$2:$O10463,8,FALSE)</f>
        <v>Si</v>
      </c>
      <c r="K64" s="131" t="str">
        <f>VLOOKUP(E64,VIP!$A$2:$O14037,6,0)</f>
        <v>NO</v>
      </c>
      <c r="L64" s="122" t="s">
        <v>2442</v>
      </c>
      <c r="M64" s="132" t="s">
        <v>2446</v>
      </c>
      <c r="N64" s="132" t="s">
        <v>2453</v>
      </c>
      <c r="O64" s="131" t="s">
        <v>2454</v>
      </c>
      <c r="P64" s="132"/>
      <c r="Q64" s="140" t="s">
        <v>2442</v>
      </c>
    </row>
    <row r="65" spans="1:24" s="93" customFormat="1" ht="18" x14ac:dyDescent="0.25">
      <c r="A65" s="131" t="str">
        <f>VLOOKUP(E65,'LISTADO ATM'!$A$2:$C$898,3,0)</f>
        <v>NORTE</v>
      </c>
      <c r="B65" s="126">
        <v>3335910621</v>
      </c>
      <c r="C65" s="133">
        <v>44352.743645833332</v>
      </c>
      <c r="D65" s="133" t="s">
        <v>2181</v>
      </c>
      <c r="E65" s="121">
        <v>633</v>
      </c>
      <c r="F65" s="131" t="str">
        <f>VLOOKUP(E65,VIP!$A$2:$O13676,2,0)</f>
        <v>DRBR260</v>
      </c>
      <c r="G65" s="131" t="str">
        <f>VLOOKUP(E65,'LISTADO ATM'!$A$2:$B$897,2,0)</f>
        <v xml:space="preserve">ATM Autobanco Las Colinas </v>
      </c>
      <c r="H65" s="131" t="str">
        <f>VLOOKUP(E65,VIP!$A$2:$O18539,7,FALSE)</f>
        <v>Si</v>
      </c>
      <c r="I65" s="131" t="str">
        <f>VLOOKUP(E65,VIP!$A$2:$O10504,8,FALSE)</f>
        <v>Si</v>
      </c>
      <c r="J65" s="131" t="str">
        <f>VLOOKUP(E65,VIP!$A$2:$O10454,8,FALSE)</f>
        <v>Si</v>
      </c>
      <c r="K65" s="131" t="str">
        <f>VLOOKUP(E65,VIP!$A$2:$O14028,6,0)</f>
        <v>SI</v>
      </c>
      <c r="L65" s="122" t="s">
        <v>2553</v>
      </c>
      <c r="M65" s="132" t="s">
        <v>2446</v>
      </c>
      <c r="N65" s="132" t="s">
        <v>2453</v>
      </c>
      <c r="O65" s="131" t="s">
        <v>2567</v>
      </c>
      <c r="P65" s="131"/>
      <c r="Q65" s="140" t="s">
        <v>2553</v>
      </c>
    </row>
    <row r="66" spans="1:24" s="93" customFormat="1" ht="18" x14ac:dyDescent="0.25">
      <c r="A66" s="131" t="str">
        <f>VLOOKUP(E66,'LISTADO ATM'!$A$2:$C$898,3,0)</f>
        <v>NORTE</v>
      </c>
      <c r="B66" s="126">
        <v>3335910622</v>
      </c>
      <c r="C66" s="133">
        <v>44352.746747685182</v>
      </c>
      <c r="D66" s="133" t="s">
        <v>2181</v>
      </c>
      <c r="E66" s="121">
        <v>372</v>
      </c>
      <c r="F66" s="131" t="str">
        <f>VLOOKUP(E66,VIP!$A$2:$O13675,2,0)</f>
        <v>DRBR372</v>
      </c>
      <c r="G66" s="131" t="str">
        <f>VLOOKUP(E66,'LISTADO ATM'!$A$2:$B$897,2,0)</f>
        <v>ATM Oficina Sánchez II</v>
      </c>
      <c r="H66" s="131" t="str">
        <f>VLOOKUP(E66,VIP!$A$2:$O18538,7,FALSE)</f>
        <v>N/A</v>
      </c>
      <c r="I66" s="131" t="str">
        <f>VLOOKUP(E66,VIP!$A$2:$O10503,8,FALSE)</f>
        <v>N/A</v>
      </c>
      <c r="J66" s="131" t="str">
        <f>VLOOKUP(E66,VIP!$A$2:$O10453,8,FALSE)</f>
        <v>N/A</v>
      </c>
      <c r="K66" s="131" t="str">
        <f>VLOOKUP(E66,VIP!$A$2:$O14027,6,0)</f>
        <v>N/A</v>
      </c>
      <c r="L66" s="122" t="s">
        <v>2553</v>
      </c>
      <c r="M66" s="132" t="s">
        <v>2446</v>
      </c>
      <c r="N66" s="132" t="s">
        <v>2453</v>
      </c>
      <c r="O66" s="131" t="s">
        <v>2567</v>
      </c>
      <c r="P66" s="131"/>
      <c r="Q66" s="146" t="s">
        <v>2553</v>
      </c>
    </row>
    <row r="67" spans="1:24" s="93" customFormat="1" ht="18" x14ac:dyDescent="0.25">
      <c r="A67" s="131" t="str">
        <f>VLOOKUP(E67,'LISTADO ATM'!$A$2:$C$898,3,0)</f>
        <v>SUR</v>
      </c>
      <c r="B67" s="126">
        <v>3335910446</v>
      </c>
      <c r="C67" s="133">
        <v>44352.464918981481</v>
      </c>
      <c r="D67" s="133" t="s">
        <v>2180</v>
      </c>
      <c r="E67" s="121">
        <v>750</v>
      </c>
      <c r="F67" s="131" t="str">
        <f>VLOOKUP(E67,VIP!$A$2:$O13685,2,0)</f>
        <v>DRBR265</v>
      </c>
      <c r="G67" s="131" t="str">
        <f>VLOOKUP(E67,'LISTADO ATM'!$A$2:$B$897,2,0)</f>
        <v xml:space="preserve">ATM UNP Duvergé </v>
      </c>
      <c r="H67" s="131" t="str">
        <f>VLOOKUP(E67,VIP!$A$2:$O18548,7,FALSE)</f>
        <v>Si</v>
      </c>
      <c r="I67" s="131" t="str">
        <f>VLOOKUP(E67,VIP!$A$2:$O10513,8,FALSE)</f>
        <v>Si</v>
      </c>
      <c r="J67" s="131" t="str">
        <f>VLOOKUP(E67,VIP!$A$2:$O10463,8,FALSE)</f>
        <v>Si</v>
      </c>
      <c r="K67" s="131" t="str">
        <f>VLOOKUP(E67,VIP!$A$2:$O14037,6,0)</f>
        <v>SI</v>
      </c>
      <c r="L67" s="122" t="s">
        <v>2568</v>
      </c>
      <c r="M67" s="132" t="s">
        <v>2446</v>
      </c>
      <c r="N67" s="132" t="s">
        <v>2453</v>
      </c>
      <c r="O67" s="131" t="s">
        <v>2455</v>
      </c>
      <c r="P67" s="132"/>
      <c r="Q67" s="146" t="s">
        <v>2568</v>
      </c>
    </row>
    <row r="68" spans="1:24" s="93" customFormat="1" ht="18" x14ac:dyDescent="0.25">
      <c r="A68" s="131" t="str">
        <f>VLOOKUP(E68,'LISTADO ATM'!$A$2:$C$898,3,0)</f>
        <v>DISTRITO NACIONAL</v>
      </c>
      <c r="B68" s="126">
        <v>3335908779</v>
      </c>
      <c r="C68" s="133">
        <v>44349.924745370372</v>
      </c>
      <c r="D68" s="133" t="s">
        <v>2449</v>
      </c>
      <c r="E68" s="121">
        <v>593</v>
      </c>
      <c r="F68" s="131" t="str">
        <f>VLOOKUP(E68,VIP!$A$2:$O13706,2,0)</f>
        <v>DRBR242</v>
      </c>
      <c r="G68" s="131" t="str">
        <f>VLOOKUP(E68,'LISTADO ATM'!$A$2:$B$897,2,0)</f>
        <v xml:space="preserve">ATM Ministerio Fuerzas Armadas II </v>
      </c>
      <c r="H68" s="131" t="str">
        <f>VLOOKUP(E68,VIP!$A$2:$O18569,7,FALSE)</f>
        <v>Si</v>
      </c>
      <c r="I68" s="131" t="str">
        <f>VLOOKUP(E68,VIP!$A$2:$O10534,8,FALSE)</f>
        <v>Si</v>
      </c>
      <c r="J68" s="131" t="str">
        <f>VLOOKUP(E68,VIP!$A$2:$O10484,8,FALSE)</f>
        <v>Si</v>
      </c>
      <c r="K68" s="131" t="str">
        <f>VLOOKUP(E68,VIP!$A$2:$O14058,6,0)</f>
        <v>NO</v>
      </c>
      <c r="L68" s="122" t="s">
        <v>2418</v>
      </c>
      <c r="M68" s="132" t="s">
        <v>2446</v>
      </c>
      <c r="N68" s="132" t="s">
        <v>2575</v>
      </c>
      <c r="O68" s="131" t="s">
        <v>2454</v>
      </c>
      <c r="P68" s="131"/>
      <c r="Q68" s="146" t="s">
        <v>2418</v>
      </c>
    </row>
    <row r="69" spans="1:24" s="93" customFormat="1" ht="18" x14ac:dyDescent="0.25">
      <c r="A69" s="131" t="str">
        <f>VLOOKUP(E69,'LISTADO ATM'!$A$2:$C$898,3,0)</f>
        <v>NORTE</v>
      </c>
      <c r="B69" s="126">
        <v>3335909962</v>
      </c>
      <c r="C69" s="133">
        <v>44351.645497685182</v>
      </c>
      <c r="D69" s="133" t="s">
        <v>2470</v>
      </c>
      <c r="E69" s="121">
        <v>664</v>
      </c>
      <c r="F69" s="131" t="str">
        <f>VLOOKUP(E69,VIP!$A$2:$O13704,2,0)</f>
        <v>DRBR664</v>
      </c>
      <c r="G69" s="131" t="str">
        <f>VLOOKUP(E69,'LISTADO ATM'!$A$2:$B$897,2,0)</f>
        <v>ATM S/M Asfer (Constanza)</v>
      </c>
      <c r="H69" s="131" t="str">
        <f>VLOOKUP(E69,VIP!$A$2:$O18567,7,FALSE)</f>
        <v>N/A</v>
      </c>
      <c r="I69" s="131" t="str">
        <f>VLOOKUP(E69,VIP!$A$2:$O10532,8,FALSE)</f>
        <v>N/A</v>
      </c>
      <c r="J69" s="131" t="str">
        <f>VLOOKUP(E69,VIP!$A$2:$O10482,8,FALSE)</f>
        <v>N/A</v>
      </c>
      <c r="K69" s="131" t="str">
        <f>VLOOKUP(E69,VIP!$A$2:$O14056,6,0)</f>
        <v>N/A</v>
      </c>
      <c r="L69" s="122" t="s">
        <v>2418</v>
      </c>
      <c r="M69" s="132" t="s">
        <v>2446</v>
      </c>
      <c r="N69" s="132" t="s">
        <v>2453</v>
      </c>
      <c r="O69" s="131" t="s">
        <v>2471</v>
      </c>
      <c r="P69" s="132"/>
      <c r="Q69" s="146" t="s">
        <v>2418</v>
      </c>
    </row>
    <row r="70" spans="1:24" s="93" customFormat="1" ht="18" x14ac:dyDescent="0.25">
      <c r="A70" s="131" t="str">
        <f>VLOOKUP(E70,'LISTADO ATM'!$A$2:$C$898,3,0)</f>
        <v>DISTRITO NACIONAL</v>
      </c>
      <c r="B70" s="126">
        <v>3335910258</v>
      </c>
      <c r="C70" s="133">
        <v>44352.013668981483</v>
      </c>
      <c r="D70" s="133" t="s">
        <v>2449</v>
      </c>
      <c r="E70" s="121">
        <v>958</v>
      </c>
      <c r="F70" s="131" t="str">
        <f>VLOOKUP(E70,VIP!$A$2:$O13677,2,0)</f>
        <v>DRBR958</v>
      </c>
      <c r="G70" s="131" t="str">
        <f>VLOOKUP(E70,'LISTADO ATM'!$A$2:$B$897,2,0)</f>
        <v xml:space="preserve">ATM Olé Aut. San Isidro </v>
      </c>
      <c r="H70" s="131" t="str">
        <f>VLOOKUP(E70,VIP!$A$2:$O18540,7,FALSE)</f>
        <v>Si</v>
      </c>
      <c r="I70" s="131" t="str">
        <f>VLOOKUP(E70,VIP!$A$2:$O10505,8,FALSE)</f>
        <v>Si</v>
      </c>
      <c r="J70" s="131" t="str">
        <f>VLOOKUP(E70,VIP!$A$2:$O10455,8,FALSE)</f>
        <v>Si</v>
      </c>
      <c r="K70" s="131" t="str">
        <f>VLOOKUP(E70,VIP!$A$2:$O14029,6,0)</f>
        <v>NO</v>
      </c>
      <c r="L70" s="122" t="s">
        <v>2418</v>
      </c>
      <c r="M70" s="132" t="s">
        <v>2446</v>
      </c>
      <c r="N70" s="132" t="s">
        <v>2453</v>
      </c>
      <c r="O70" s="131" t="s">
        <v>2454</v>
      </c>
      <c r="P70" s="132"/>
      <c r="Q70" s="146" t="s">
        <v>2418</v>
      </c>
    </row>
    <row r="71" spans="1:24" s="93" customFormat="1" ht="18" x14ac:dyDescent="0.25">
      <c r="A71" s="131" t="str">
        <f>VLOOKUP(E71,'LISTADO ATM'!$A$2:$C$898,3,0)</f>
        <v>NORTE</v>
      </c>
      <c r="B71" s="126">
        <v>3335910552</v>
      </c>
      <c r="C71" s="133">
        <v>44352.562847222223</v>
      </c>
      <c r="D71" s="133" t="s">
        <v>2470</v>
      </c>
      <c r="E71" s="121">
        <v>136</v>
      </c>
      <c r="F71" s="131" t="str">
        <f>VLOOKUP(E71,VIP!$A$2:$O13678,2,0)</f>
        <v>DRBR136</v>
      </c>
      <c r="G71" s="131" t="str">
        <f>VLOOKUP(E71,'LISTADO ATM'!$A$2:$B$897,2,0)</f>
        <v>ATM S/M Xtra (Santiago)</v>
      </c>
      <c r="H71" s="131" t="str">
        <f>VLOOKUP(E71,VIP!$A$2:$O18541,7,FALSE)</f>
        <v>Si</v>
      </c>
      <c r="I71" s="131" t="str">
        <f>VLOOKUP(E71,VIP!$A$2:$O10506,8,FALSE)</f>
        <v>Si</v>
      </c>
      <c r="J71" s="131" t="str">
        <f>VLOOKUP(E71,VIP!$A$2:$O10456,8,FALSE)</f>
        <v>Si</v>
      </c>
      <c r="K71" s="131" t="str">
        <f>VLOOKUP(E71,VIP!$A$2:$O14030,6,0)</f>
        <v>NO</v>
      </c>
      <c r="L71" s="122" t="s">
        <v>2418</v>
      </c>
      <c r="M71" s="132" t="s">
        <v>2446</v>
      </c>
      <c r="N71" s="132" t="s">
        <v>2453</v>
      </c>
      <c r="O71" s="131" t="s">
        <v>2471</v>
      </c>
      <c r="P71" s="132"/>
      <c r="Q71" s="146" t="s">
        <v>2418</v>
      </c>
    </row>
    <row r="72" spans="1:24" s="93" customFormat="1" ht="18" x14ac:dyDescent="0.25">
      <c r="A72" s="131" t="str">
        <f>VLOOKUP(E72,'LISTADO ATM'!$A$2:$C$898,3,0)</f>
        <v>DISTRITO NACIONAL</v>
      </c>
      <c r="B72" s="126">
        <v>3335910595</v>
      </c>
      <c r="C72" s="133">
        <v>44352.603472222225</v>
      </c>
      <c r="D72" s="133" t="s">
        <v>2449</v>
      </c>
      <c r="E72" s="121">
        <v>949</v>
      </c>
      <c r="F72" s="131" t="str">
        <f>VLOOKUP(E72,VIP!$A$2:$O13679,2,0)</f>
        <v>DRBR23D</v>
      </c>
      <c r="G72" s="131" t="str">
        <f>VLOOKUP(E72,'LISTADO ATM'!$A$2:$B$897,2,0)</f>
        <v xml:space="preserve">ATM S/M Bravo San Isidro Coral Mall </v>
      </c>
      <c r="H72" s="131" t="str">
        <f>VLOOKUP(E72,VIP!$A$2:$O18542,7,FALSE)</f>
        <v>Si</v>
      </c>
      <c r="I72" s="131" t="str">
        <f>VLOOKUP(E72,VIP!$A$2:$O10507,8,FALSE)</f>
        <v>No</v>
      </c>
      <c r="J72" s="131" t="str">
        <f>VLOOKUP(E72,VIP!$A$2:$O10457,8,FALSE)</f>
        <v>No</v>
      </c>
      <c r="K72" s="131" t="str">
        <f>VLOOKUP(E72,VIP!$A$2:$O14031,6,0)</f>
        <v>NO</v>
      </c>
      <c r="L72" s="122" t="s">
        <v>2418</v>
      </c>
      <c r="M72" s="132" t="s">
        <v>2446</v>
      </c>
      <c r="N72" s="132" t="s">
        <v>2453</v>
      </c>
      <c r="O72" s="131" t="s">
        <v>2454</v>
      </c>
      <c r="P72" s="132"/>
      <c r="Q72" s="146" t="s">
        <v>2418</v>
      </c>
    </row>
    <row r="73" spans="1:24" ht="18" x14ac:dyDescent="0.25">
      <c r="A73" s="131" t="str">
        <f>VLOOKUP(E73,'LISTADO ATM'!$A$2:$C$898,3,0)</f>
        <v>NORTE</v>
      </c>
      <c r="B73" s="126">
        <v>3335910608</v>
      </c>
      <c r="C73" s="133">
        <v>44352.641585648147</v>
      </c>
      <c r="D73" s="133" t="s">
        <v>2570</v>
      </c>
      <c r="E73" s="121">
        <v>361</v>
      </c>
      <c r="F73" s="131" t="str">
        <f>VLOOKUP(E73,VIP!$A$2:$O13685,2,0)</f>
        <v>DRBR361</v>
      </c>
      <c r="G73" s="131" t="str">
        <f>VLOOKUP(E73,'LISTADO ATM'!$A$2:$B$897,2,0)</f>
        <v xml:space="preserve">ATM estacion Next Cumbre </v>
      </c>
      <c r="H73" s="131" t="str">
        <f>VLOOKUP(E73,VIP!$A$2:$O18548,7,FALSE)</f>
        <v>N/A</v>
      </c>
      <c r="I73" s="131" t="str">
        <f>VLOOKUP(E73,VIP!$A$2:$O10513,8,FALSE)</f>
        <v>N/A</v>
      </c>
      <c r="J73" s="131" t="str">
        <f>VLOOKUP(E73,VIP!$A$2:$O10463,8,FALSE)</f>
        <v>N/A</v>
      </c>
      <c r="K73" s="131" t="str">
        <f>VLOOKUP(E73,VIP!$A$2:$O14037,6,0)</f>
        <v>N/A</v>
      </c>
      <c r="L73" s="122" t="s">
        <v>2418</v>
      </c>
      <c r="M73" s="132" t="s">
        <v>2446</v>
      </c>
      <c r="N73" s="132" t="s">
        <v>2453</v>
      </c>
      <c r="O73" s="131" t="s">
        <v>2571</v>
      </c>
      <c r="P73" s="131"/>
      <c r="Q73" s="140" t="s">
        <v>2418</v>
      </c>
    </row>
    <row r="74" spans="1:24" ht="18" x14ac:dyDescent="0.25">
      <c r="A74" s="131" t="str">
        <f>VLOOKUP(E74,'LISTADO ATM'!$A$2:$C$898,3,0)</f>
        <v>ESTE</v>
      </c>
      <c r="B74" s="126">
        <v>3335910609</v>
      </c>
      <c r="C74" s="133">
        <v>44352.646736111114</v>
      </c>
      <c r="D74" s="133" t="s">
        <v>2449</v>
      </c>
      <c r="E74" s="121">
        <v>842</v>
      </c>
      <c r="F74" s="131" t="str">
        <f>VLOOKUP(E74,VIP!$A$2:$O13684,2,0)</f>
        <v>DRBR842</v>
      </c>
      <c r="G74" s="131" t="str">
        <f>VLOOKUP(E74,'LISTADO ATM'!$A$2:$B$897,2,0)</f>
        <v xml:space="preserve">ATM Plaza Orense II (La Romana) </v>
      </c>
      <c r="H74" s="131" t="str">
        <f>VLOOKUP(E74,VIP!$A$2:$O18547,7,FALSE)</f>
        <v>Si</v>
      </c>
      <c r="I74" s="131" t="str">
        <f>VLOOKUP(E74,VIP!$A$2:$O10512,8,FALSE)</f>
        <v>Si</v>
      </c>
      <c r="J74" s="131" t="str">
        <f>VLOOKUP(E74,VIP!$A$2:$O10462,8,FALSE)</f>
        <v>Si</v>
      </c>
      <c r="K74" s="131" t="str">
        <f>VLOOKUP(E74,VIP!$A$2:$O14036,6,0)</f>
        <v>NO</v>
      </c>
      <c r="L74" s="122" t="s">
        <v>2418</v>
      </c>
      <c r="M74" s="132" t="s">
        <v>2446</v>
      </c>
      <c r="N74" s="132" t="s">
        <v>2453</v>
      </c>
      <c r="O74" s="131" t="s">
        <v>2454</v>
      </c>
      <c r="P74" s="131"/>
      <c r="Q74" s="140" t="s">
        <v>2418</v>
      </c>
    </row>
    <row r="75" spans="1:24" ht="18" x14ac:dyDescent="0.25">
      <c r="A75" s="131" t="str">
        <f>VLOOKUP(E75,'LISTADO ATM'!$A$2:$C$898,3,0)</f>
        <v>DISTRITO NACIONAL</v>
      </c>
      <c r="B75" s="126" t="s">
        <v>2576</v>
      </c>
      <c r="C75" s="133">
        <v>44353.429884259262</v>
      </c>
      <c r="D75" s="133" t="s">
        <v>2470</v>
      </c>
      <c r="E75" s="121">
        <v>314</v>
      </c>
      <c r="F75" s="131" t="str">
        <f>VLOOKUP(E75,VIP!$A$2:$O13687,2,0)</f>
        <v>DRBR314</v>
      </c>
      <c r="G75" s="131" t="str">
        <f>VLOOKUP(E75,'LISTADO ATM'!$A$2:$B$897,2,0)</f>
        <v xml:space="preserve">ATM UNP Cambita Garabito (San Cristóbal) </v>
      </c>
      <c r="H75" s="131" t="str">
        <f>VLOOKUP(E75,VIP!$A$2:$O18550,7,FALSE)</f>
        <v>Si</v>
      </c>
      <c r="I75" s="131" t="str">
        <f>VLOOKUP(E75,VIP!$A$2:$O10515,8,FALSE)</f>
        <v>Si</v>
      </c>
      <c r="J75" s="131" t="str">
        <f>VLOOKUP(E75,VIP!$A$2:$O10465,8,FALSE)</f>
        <v>Si</v>
      </c>
      <c r="K75" s="131" t="str">
        <f>VLOOKUP(E75,VIP!$A$2:$O14039,6,0)</f>
        <v>NO</v>
      </c>
      <c r="L75" s="122" t="s">
        <v>2418</v>
      </c>
      <c r="M75" s="132" t="s">
        <v>2446</v>
      </c>
      <c r="N75" s="132" t="s">
        <v>2453</v>
      </c>
      <c r="O75" s="131" t="s">
        <v>2471</v>
      </c>
      <c r="P75" s="132"/>
      <c r="Q75" s="140" t="s">
        <v>2418</v>
      </c>
      <c r="R75" s="93"/>
    </row>
    <row r="76" spans="1:24" ht="18" x14ac:dyDescent="0.25">
      <c r="A76" s="131" t="str">
        <f>VLOOKUP(E76,'LISTADO ATM'!$A$2:$C$898,3,0)</f>
        <v>DISTRITO NACIONAL</v>
      </c>
      <c r="B76" s="126">
        <v>3335908322</v>
      </c>
      <c r="C76" s="133">
        <v>44349.581388888888</v>
      </c>
      <c r="D76" s="133" t="s">
        <v>2180</v>
      </c>
      <c r="E76" s="121">
        <v>272</v>
      </c>
      <c r="F76" s="131" t="str">
        <f>VLOOKUP(E76,VIP!$A$2:$O13682,2,0)</f>
        <v>DRBR272</v>
      </c>
      <c r="G76" s="131" t="str">
        <f>VLOOKUP(E76,'LISTADO ATM'!$A$2:$B$897,2,0)</f>
        <v xml:space="preserve">ATM Cámara de Diputados </v>
      </c>
      <c r="H76" s="131" t="str">
        <f>VLOOKUP(E76,VIP!$A$2:$O18545,7,FALSE)</f>
        <v>Si</v>
      </c>
      <c r="I76" s="131" t="str">
        <f>VLOOKUP(E76,VIP!$A$2:$O10510,8,FALSE)</f>
        <v>Si</v>
      </c>
      <c r="J76" s="131" t="str">
        <f>VLOOKUP(E76,VIP!$A$2:$O10460,8,FALSE)</f>
        <v>Si</v>
      </c>
      <c r="K76" s="131" t="str">
        <f>VLOOKUP(E76,VIP!$A$2:$O14034,6,0)</f>
        <v>NO</v>
      </c>
      <c r="L76" s="122" t="s">
        <v>2466</v>
      </c>
      <c r="M76" s="132" t="s">
        <v>2446</v>
      </c>
      <c r="N76" s="132" t="s">
        <v>2565</v>
      </c>
      <c r="O76" s="131" t="s">
        <v>2455</v>
      </c>
      <c r="P76" s="131"/>
      <c r="Q76" s="140" t="s">
        <v>2466</v>
      </c>
      <c r="R76" s="93"/>
    </row>
    <row r="77" spans="1:24" ht="18" x14ac:dyDescent="0.25">
      <c r="A77" s="131" t="str">
        <f>VLOOKUP(E77,'LISTADO ATM'!$A$2:$C$898,3,0)</f>
        <v>DISTRITO NACIONAL</v>
      </c>
      <c r="B77" s="126">
        <v>3335908914</v>
      </c>
      <c r="C77" s="133">
        <v>44351.31391203704</v>
      </c>
      <c r="D77" s="133" t="s">
        <v>2180</v>
      </c>
      <c r="E77" s="121">
        <v>43</v>
      </c>
      <c r="F77" s="131" t="str">
        <f>VLOOKUP(E77,VIP!$A$2:$O13669,2,0)</f>
        <v>DRBR043</v>
      </c>
      <c r="G77" s="131" t="str">
        <f>VLOOKUP(E77,'LISTADO ATM'!$A$2:$B$897,2,0)</f>
        <v xml:space="preserve">ATM Zona Franca San Isidro </v>
      </c>
      <c r="H77" s="131" t="str">
        <f>VLOOKUP(E77,VIP!$A$2:$O18532,7,FALSE)</f>
        <v>Si</v>
      </c>
      <c r="I77" s="131" t="str">
        <f>VLOOKUP(E77,VIP!$A$2:$O10497,8,FALSE)</f>
        <v>No</v>
      </c>
      <c r="J77" s="131" t="str">
        <f>VLOOKUP(E77,VIP!$A$2:$O10447,8,FALSE)</f>
        <v>No</v>
      </c>
      <c r="K77" s="131" t="str">
        <f>VLOOKUP(E77,VIP!$A$2:$O14021,6,0)</f>
        <v>NO</v>
      </c>
      <c r="L77" s="122" t="s">
        <v>2466</v>
      </c>
      <c r="M77" s="132" t="s">
        <v>2446</v>
      </c>
      <c r="N77" s="132" t="s">
        <v>2565</v>
      </c>
      <c r="O77" s="131" t="s">
        <v>2455</v>
      </c>
      <c r="P77" s="132"/>
      <c r="Q77" s="140" t="s">
        <v>2466</v>
      </c>
      <c r="R77" s="93"/>
    </row>
    <row r="78" spans="1:24" ht="18" x14ac:dyDescent="0.25">
      <c r="A78" s="131" t="str">
        <f>VLOOKUP(E78,'LISTADO ATM'!$A$2:$C$898,3,0)</f>
        <v>SUR</v>
      </c>
      <c r="B78" s="126">
        <v>3335910236</v>
      </c>
      <c r="C78" s="133">
        <v>44351.824189814812</v>
      </c>
      <c r="D78" s="133" t="s">
        <v>2180</v>
      </c>
      <c r="E78" s="121">
        <v>584</v>
      </c>
      <c r="F78" s="131" t="str">
        <f>VLOOKUP(E78,VIP!$A$2:$O13675,2,0)</f>
        <v>DRBR404</v>
      </c>
      <c r="G78" s="131" t="str">
        <f>VLOOKUP(E78,'LISTADO ATM'!$A$2:$B$897,2,0)</f>
        <v xml:space="preserve">ATM Oficina San Cristóbal I </v>
      </c>
      <c r="H78" s="131" t="str">
        <f>VLOOKUP(E78,VIP!$A$2:$O18538,7,FALSE)</f>
        <v>Si</v>
      </c>
      <c r="I78" s="131" t="str">
        <f>VLOOKUP(E78,VIP!$A$2:$O10503,8,FALSE)</f>
        <v>Si</v>
      </c>
      <c r="J78" s="131" t="str">
        <f>VLOOKUP(E78,VIP!$A$2:$O10453,8,FALSE)</f>
        <v>Si</v>
      </c>
      <c r="K78" s="131" t="str">
        <f>VLOOKUP(E78,VIP!$A$2:$O14027,6,0)</f>
        <v>SI</v>
      </c>
      <c r="L78" s="122" t="s">
        <v>2466</v>
      </c>
      <c r="M78" s="132" t="s">
        <v>2446</v>
      </c>
      <c r="N78" s="132" t="s">
        <v>2453</v>
      </c>
      <c r="O78" s="131" t="s">
        <v>2455</v>
      </c>
      <c r="P78" s="132"/>
      <c r="Q78" s="140" t="s">
        <v>2466</v>
      </c>
      <c r="R78" s="93"/>
      <c r="S78" s="87"/>
      <c r="T78" s="87"/>
      <c r="U78" s="87"/>
      <c r="V78" s="87"/>
      <c r="W78" s="89"/>
      <c r="X78" s="75"/>
    </row>
    <row r="79" spans="1:24" ht="18" x14ac:dyDescent="0.25">
      <c r="A79" s="131" t="str">
        <f>VLOOKUP(E79,'LISTADO ATM'!$A$2:$C$898,3,0)</f>
        <v>ESTE</v>
      </c>
      <c r="B79" s="126">
        <v>3335910272</v>
      </c>
      <c r="C79" s="133">
        <v>44352.315011574072</v>
      </c>
      <c r="D79" s="133" t="s">
        <v>2180</v>
      </c>
      <c r="E79" s="121">
        <v>121</v>
      </c>
      <c r="F79" s="131" t="str">
        <f>VLOOKUP(E79,VIP!$A$2:$O13675,2,0)</f>
        <v>DRBR121</v>
      </c>
      <c r="G79" s="131" t="str">
        <f>VLOOKUP(E79,'LISTADO ATM'!$A$2:$B$897,2,0)</f>
        <v xml:space="preserve">ATM Oficina Bayaguana </v>
      </c>
      <c r="H79" s="131" t="str">
        <f>VLOOKUP(E79,VIP!$A$2:$O18538,7,FALSE)</f>
        <v>Si</v>
      </c>
      <c r="I79" s="131" t="str">
        <f>VLOOKUP(E79,VIP!$A$2:$O10503,8,FALSE)</f>
        <v>Si</v>
      </c>
      <c r="J79" s="131" t="str">
        <f>VLOOKUP(E79,VIP!$A$2:$O10453,8,FALSE)</f>
        <v>Si</v>
      </c>
      <c r="K79" s="131" t="str">
        <f>VLOOKUP(E79,VIP!$A$2:$O14027,6,0)</f>
        <v>SI</v>
      </c>
      <c r="L79" s="122" t="s">
        <v>2466</v>
      </c>
      <c r="M79" s="132" t="s">
        <v>2446</v>
      </c>
      <c r="N79" s="132" t="s">
        <v>2453</v>
      </c>
      <c r="O79" s="131" t="s">
        <v>2455</v>
      </c>
      <c r="P79" s="132"/>
      <c r="Q79" s="140" t="s">
        <v>2466</v>
      </c>
      <c r="R79" s="93"/>
      <c r="S79" s="87"/>
      <c r="T79" s="87"/>
      <c r="U79" s="87"/>
      <c r="V79" s="87"/>
      <c r="W79" s="89"/>
      <c r="X79" s="75"/>
    </row>
    <row r="80" spans="1:24" ht="18" x14ac:dyDescent="0.25">
      <c r="A80" s="131" t="str">
        <f>VLOOKUP(E80,'LISTADO ATM'!$A$2:$C$898,3,0)</f>
        <v>DISTRITO NACIONAL</v>
      </c>
      <c r="B80" s="126">
        <v>3335910274</v>
      </c>
      <c r="C80" s="133">
        <v>44352.323541666665</v>
      </c>
      <c r="D80" s="133" t="s">
        <v>2180</v>
      </c>
      <c r="E80" s="121">
        <v>900</v>
      </c>
      <c r="F80" s="131" t="str">
        <f>VLOOKUP(E80,VIP!$A$2:$O13673,2,0)</f>
        <v>DRBR900</v>
      </c>
      <c r="G80" s="131" t="str">
        <f>VLOOKUP(E80,'LISTADO ATM'!$A$2:$B$897,2,0)</f>
        <v xml:space="preserve">ATM UNP Merca Santo Domingo </v>
      </c>
      <c r="H80" s="131" t="str">
        <f>VLOOKUP(E80,VIP!$A$2:$O18536,7,FALSE)</f>
        <v>Si</v>
      </c>
      <c r="I80" s="131" t="str">
        <f>VLOOKUP(E80,VIP!$A$2:$O10501,8,FALSE)</f>
        <v>Si</v>
      </c>
      <c r="J80" s="131" t="str">
        <f>VLOOKUP(E80,VIP!$A$2:$O10451,8,FALSE)</f>
        <v>Si</v>
      </c>
      <c r="K80" s="131" t="str">
        <f>VLOOKUP(E80,VIP!$A$2:$O14025,6,0)</f>
        <v>NO</v>
      </c>
      <c r="L80" s="122" t="s">
        <v>2466</v>
      </c>
      <c r="M80" s="132" t="s">
        <v>2446</v>
      </c>
      <c r="N80" s="132" t="s">
        <v>2453</v>
      </c>
      <c r="O80" s="131" t="s">
        <v>2455</v>
      </c>
      <c r="P80" s="132"/>
      <c r="Q80" s="140" t="s">
        <v>2466</v>
      </c>
      <c r="R80" s="93"/>
      <c r="S80" s="87"/>
      <c r="T80" s="87"/>
      <c r="U80" s="87"/>
      <c r="V80" s="87"/>
      <c r="W80" s="89"/>
      <c r="X80" s="75"/>
    </row>
    <row r="81" spans="1:24" ht="18" x14ac:dyDescent="0.25">
      <c r="A81" s="131" t="str">
        <f>VLOOKUP(E81,'LISTADO ATM'!$A$2:$C$898,3,0)</f>
        <v>DISTRITO NACIONAL</v>
      </c>
      <c r="B81" s="126">
        <v>3335910293</v>
      </c>
      <c r="C81" s="133">
        <v>44352.376851851855</v>
      </c>
      <c r="D81" s="133" t="s">
        <v>2180</v>
      </c>
      <c r="E81" s="121">
        <v>355</v>
      </c>
      <c r="F81" s="131" t="str">
        <f>VLOOKUP(E81,VIP!$A$2:$O13683,2,0)</f>
        <v>DRBR355</v>
      </c>
      <c r="G81" s="131" t="str">
        <f>VLOOKUP(E81,'LISTADO ATM'!$A$2:$B$897,2,0)</f>
        <v xml:space="preserve">ATM UNP Metro II </v>
      </c>
      <c r="H81" s="131" t="str">
        <f>VLOOKUP(E81,VIP!$A$2:$O18546,7,FALSE)</f>
        <v>Si</v>
      </c>
      <c r="I81" s="131" t="str">
        <f>VLOOKUP(E81,VIP!$A$2:$O10511,8,FALSE)</f>
        <v>Si</v>
      </c>
      <c r="J81" s="131" t="str">
        <f>VLOOKUP(E81,VIP!$A$2:$O10461,8,FALSE)</f>
        <v>Si</v>
      </c>
      <c r="K81" s="131" t="str">
        <f>VLOOKUP(E81,VIP!$A$2:$O14035,6,0)</f>
        <v>SI</v>
      </c>
      <c r="L81" s="122" t="s">
        <v>2466</v>
      </c>
      <c r="M81" s="132" t="s">
        <v>2446</v>
      </c>
      <c r="N81" s="132" t="s">
        <v>2453</v>
      </c>
      <c r="O81" s="131" t="s">
        <v>2455</v>
      </c>
      <c r="P81" s="132"/>
      <c r="Q81" s="140" t="s">
        <v>2466</v>
      </c>
      <c r="R81" s="93"/>
      <c r="S81" s="87"/>
      <c r="T81" s="87"/>
      <c r="U81" s="87"/>
      <c r="V81" s="87"/>
      <c r="W81" s="89"/>
      <c r="X81" s="75"/>
    </row>
    <row r="82" spans="1:24" ht="18" x14ac:dyDescent="0.25">
      <c r="A82" s="131" t="str">
        <f>VLOOKUP(E82,'LISTADO ATM'!$A$2:$C$898,3,0)</f>
        <v>SUR</v>
      </c>
      <c r="B82" s="126">
        <v>3335910415</v>
      </c>
      <c r="C82" s="133">
        <v>44352.449571759258</v>
      </c>
      <c r="D82" s="133" t="s">
        <v>2180</v>
      </c>
      <c r="E82" s="121">
        <v>699</v>
      </c>
      <c r="F82" s="131" t="str">
        <f>VLOOKUP(E82,VIP!$A$2:$O13674,2,0)</f>
        <v>DRBR699</v>
      </c>
      <c r="G82" s="131" t="str">
        <f>VLOOKUP(E82,'LISTADO ATM'!$A$2:$B$897,2,0)</f>
        <v>ATM S/M Bravo Bani</v>
      </c>
      <c r="H82" s="131" t="str">
        <f>VLOOKUP(E82,VIP!$A$2:$O18537,7,FALSE)</f>
        <v>NO</v>
      </c>
      <c r="I82" s="131" t="str">
        <f>VLOOKUP(E82,VIP!$A$2:$O10502,8,FALSE)</f>
        <v>SI</v>
      </c>
      <c r="J82" s="131" t="str">
        <f>VLOOKUP(E82,VIP!$A$2:$O10452,8,FALSE)</f>
        <v>SI</v>
      </c>
      <c r="K82" s="131" t="str">
        <f>VLOOKUP(E82,VIP!$A$2:$O14026,6,0)</f>
        <v>NO</v>
      </c>
      <c r="L82" s="122" t="s">
        <v>2466</v>
      </c>
      <c r="M82" s="132" t="s">
        <v>2446</v>
      </c>
      <c r="N82" s="132" t="s">
        <v>2453</v>
      </c>
      <c r="O82" s="131" t="s">
        <v>2455</v>
      </c>
      <c r="P82" s="132"/>
      <c r="Q82" s="140" t="s">
        <v>2466</v>
      </c>
      <c r="R82" s="93"/>
      <c r="S82" s="87"/>
      <c r="T82" s="87"/>
      <c r="U82" s="87"/>
      <c r="V82" s="87"/>
      <c r="W82" s="89"/>
      <c r="X82" s="75"/>
    </row>
    <row r="83" spans="1:24" ht="18" x14ac:dyDescent="0.25">
      <c r="A83" s="131" t="str">
        <f>VLOOKUP(E83,'LISTADO ATM'!$A$2:$C$898,3,0)</f>
        <v>DISTRITO NACIONAL</v>
      </c>
      <c r="B83" s="126">
        <v>3335910513</v>
      </c>
      <c r="C83" s="133">
        <v>44352.532939814817</v>
      </c>
      <c r="D83" s="133" t="s">
        <v>2180</v>
      </c>
      <c r="E83" s="121">
        <v>238</v>
      </c>
      <c r="F83" s="131" t="str">
        <f>VLOOKUP(E83,VIP!$A$2:$O13681,2,0)</f>
        <v>DRBR238</v>
      </c>
      <c r="G83" s="131" t="str">
        <f>VLOOKUP(E83,'LISTADO ATM'!$A$2:$B$897,2,0)</f>
        <v xml:space="preserve">ATM Multicentro La Sirena Charles de Gaulle </v>
      </c>
      <c r="H83" s="131" t="str">
        <f>VLOOKUP(E83,VIP!$A$2:$O18544,7,FALSE)</f>
        <v>Si</v>
      </c>
      <c r="I83" s="131" t="str">
        <f>VLOOKUP(E83,VIP!$A$2:$O10509,8,FALSE)</f>
        <v>Si</v>
      </c>
      <c r="J83" s="131" t="str">
        <f>VLOOKUP(E83,VIP!$A$2:$O10459,8,FALSE)</f>
        <v>Si</v>
      </c>
      <c r="K83" s="131" t="str">
        <f>VLOOKUP(E83,VIP!$A$2:$O14033,6,0)</f>
        <v>No</v>
      </c>
      <c r="L83" s="122" t="s">
        <v>2466</v>
      </c>
      <c r="M83" s="132" t="s">
        <v>2446</v>
      </c>
      <c r="N83" s="132" t="s">
        <v>2453</v>
      </c>
      <c r="O83" s="131" t="s">
        <v>2455</v>
      </c>
      <c r="P83" s="132"/>
      <c r="Q83" s="140" t="s">
        <v>2466</v>
      </c>
      <c r="R83" s="93"/>
      <c r="S83" s="87"/>
      <c r="T83" s="87"/>
      <c r="U83" s="87"/>
      <c r="V83" s="87"/>
      <c r="W83" s="89"/>
      <c r="X83" s="75"/>
    </row>
    <row r="84" spans="1:24" ht="18" x14ac:dyDescent="0.25">
      <c r="A84" s="131" t="str">
        <f>VLOOKUP(E84,'LISTADO ATM'!$A$2:$C$898,3,0)</f>
        <v>DISTRITO NACIONAL</v>
      </c>
      <c r="B84" s="126">
        <v>3335910551</v>
      </c>
      <c r="C84" s="133">
        <v>44352.561168981483</v>
      </c>
      <c r="D84" s="133" t="s">
        <v>2180</v>
      </c>
      <c r="E84" s="121">
        <v>300</v>
      </c>
      <c r="F84" s="131" t="str">
        <f>VLOOKUP(E84,VIP!$A$2:$O13679,2,0)</f>
        <v>DRBR300</v>
      </c>
      <c r="G84" s="131" t="str">
        <f>VLOOKUP(E84,'LISTADO ATM'!$A$2:$B$897,2,0)</f>
        <v xml:space="preserve">ATM S/M Aprezio Los Guaricanos </v>
      </c>
      <c r="H84" s="131" t="str">
        <f>VLOOKUP(E84,VIP!$A$2:$O18542,7,FALSE)</f>
        <v>Si</v>
      </c>
      <c r="I84" s="131" t="str">
        <f>VLOOKUP(E84,VIP!$A$2:$O10507,8,FALSE)</f>
        <v>Si</v>
      </c>
      <c r="J84" s="131" t="str">
        <f>VLOOKUP(E84,VIP!$A$2:$O10457,8,FALSE)</f>
        <v>Si</v>
      </c>
      <c r="K84" s="131" t="str">
        <f>VLOOKUP(E84,VIP!$A$2:$O14031,6,0)</f>
        <v>NO</v>
      </c>
      <c r="L84" s="122" t="s">
        <v>2466</v>
      </c>
      <c r="M84" s="132" t="s">
        <v>2446</v>
      </c>
      <c r="N84" s="132" t="s">
        <v>2453</v>
      </c>
      <c r="O84" s="131" t="s">
        <v>2455</v>
      </c>
      <c r="P84" s="132"/>
      <c r="Q84" s="140" t="s">
        <v>2466</v>
      </c>
      <c r="R84" s="93"/>
      <c r="S84" s="87"/>
      <c r="T84" s="87"/>
      <c r="U84" s="87"/>
      <c r="V84" s="87"/>
      <c r="W84" s="89"/>
      <c r="X84" s="75"/>
    </row>
    <row r="85" spans="1:24" ht="18" x14ac:dyDescent="0.25">
      <c r="A85" s="131" t="str">
        <f>VLOOKUP(E85,'LISTADO ATM'!$A$2:$C$898,3,0)</f>
        <v>DISTRITO NACIONAL</v>
      </c>
      <c r="B85" s="126">
        <v>3335910597</v>
      </c>
      <c r="C85" s="133">
        <v>44352.616875</v>
      </c>
      <c r="D85" s="133" t="s">
        <v>2180</v>
      </c>
      <c r="E85" s="121">
        <v>930</v>
      </c>
      <c r="F85" s="131" t="str">
        <f>VLOOKUP(E85,VIP!$A$2:$O13677,2,0)</f>
        <v>DRBR930</v>
      </c>
      <c r="G85" s="131" t="str">
        <f>VLOOKUP(E85,'LISTADO ATM'!$A$2:$B$897,2,0)</f>
        <v>ATM Oficina Plaza Spring Center</v>
      </c>
      <c r="H85" s="131" t="str">
        <f>VLOOKUP(E85,VIP!$A$2:$O18540,7,FALSE)</f>
        <v>Si</v>
      </c>
      <c r="I85" s="131" t="str">
        <f>VLOOKUP(E85,VIP!$A$2:$O10505,8,FALSE)</f>
        <v>Si</v>
      </c>
      <c r="J85" s="131" t="str">
        <f>VLOOKUP(E85,VIP!$A$2:$O10455,8,FALSE)</f>
        <v>Si</v>
      </c>
      <c r="K85" s="131" t="str">
        <f>VLOOKUP(E85,VIP!$A$2:$O14029,6,0)</f>
        <v>NO</v>
      </c>
      <c r="L85" s="122" t="s">
        <v>2466</v>
      </c>
      <c r="M85" s="132" t="s">
        <v>2446</v>
      </c>
      <c r="N85" s="132" t="s">
        <v>2453</v>
      </c>
      <c r="O85" s="131" t="s">
        <v>2455</v>
      </c>
      <c r="P85" s="132"/>
      <c r="Q85" s="140" t="s">
        <v>2466</v>
      </c>
      <c r="R85" s="93"/>
      <c r="S85" s="87"/>
      <c r="T85" s="87"/>
      <c r="U85" s="87"/>
      <c r="V85" s="87"/>
      <c r="W85" s="89"/>
      <c r="X85" s="75"/>
    </row>
    <row r="86" spans="1:24" ht="18" x14ac:dyDescent="0.25">
      <c r="A86" s="131" t="str">
        <f>VLOOKUP(E86,'LISTADO ATM'!$A$2:$C$898,3,0)</f>
        <v>DISTRITO NACIONAL</v>
      </c>
      <c r="B86" s="126" t="s">
        <v>2586</v>
      </c>
      <c r="C86" s="133">
        <v>44353.418622685182</v>
      </c>
      <c r="D86" s="133" t="s">
        <v>2180</v>
      </c>
      <c r="E86" s="121">
        <v>696</v>
      </c>
      <c r="F86" s="131" t="str">
        <f>VLOOKUP(E86,VIP!$A$2:$O13694,2,0)</f>
        <v>DRBR696</v>
      </c>
      <c r="G86" s="131" t="str">
        <f>VLOOKUP(E86,'LISTADO ATM'!$A$2:$B$897,2,0)</f>
        <v>ATM Olé Jacobo Majluta</v>
      </c>
      <c r="H86" s="131" t="str">
        <f>VLOOKUP(E86,VIP!$A$2:$O18557,7,FALSE)</f>
        <v>Si</v>
      </c>
      <c r="I86" s="131" t="str">
        <f>VLOOKUP(E86,VIP!$A$2:$O10522,8,FALSE)</f>
        <v>Si</v>
      </c>
      <c r="J86" s="131" t="str">
        <f>VLOOKUP(E86,VIP!$A$2:$O10472,8,FALSE)</f>
        <v>Si</v>
      </c>
      <c r="K86" s="131" t="str">
        <f>VLOOKUP(E86,VIP!$A$2:$O14046,6,0)</f>
        <v>NO</v>
      </c>
      <c r="L86" s="122" t="s">
        <v>2466</v>
      </c>
      <c r="M86" s="132" t="s">
        <v>2446</v>
      </c>
      <c r="N86" s="132" t="s">
        <v>2453</v>
      </c>
      <c r="O86" s="131" t="s">
        <v>2455</v>
      </c>
      <c r="P86" s="132"/>
      <c r="Q86" s="140" t="s">
        <v>2466</v>
      </c>
      <c r="R86" s="93"/>
      <c r="S86" s="87"/>
      <c r="T86" s="87"/>
      <c r="U86" s="87"/>
      <c r="V86" s="87"/>
      <c r="W86" s="89"/>
      <c r="X86" s="75"/>
    </row>
    <row r="87" spans="1:24" ht="18" x14ac:dyDescent="0.25">
      <c r="A87" s="131" t="str">
        <f>VLOOKUP(E87,'LISTADO ATM'!$A$2:$C$898,3,0)</f>
        <v>DISTRITO NACIONAL</v>
      </c>
      <c r="B87" s="126" t="s">
        <v>2587</v>
      </c>
      <c r="C87" s="133">
        <v>44353.418043981481</v>
      </c>
      <c r="D87" s="133" t="s">
        <v>2180</v>
      </c>
      <c r="E87" s="121">
        <v>224</v>
      </c>
      <c r="F87" s="131" t="str">
        <f>VLOOKUP(E87,VIP!$A$2:$O13695,2,0)</f>
        <v>DRBR224</v>
      </c>
      <c r="G87" s="131" t="str">
        <f>VLOOKUP(E87,'LISTADO ATM'!$A$2:$B$897,2,0)</f>
        <v xml:space="preserve">ATM S/M Nacional El Millón (Núñez de Cáceres) </v>
      </c>
      <c r="H87" s="131" t="str">
        <f>VLOOKUP(E87,VIP!$A$2:$O18558,7,FALSE)</f>
        <v>Si</v>
      </c>
      <c r="I87" s="131" t="str">
        <f>VLOOKUP(E87,VIP!$A$2:$O10523,8,FALSE)</f>
        <v>Si</v>
      </c>
      <c r="J87" s="131" t="str">
        <f>VLOOKUP(E87,VIP!$A$2:$O10473,8,FALSE)</f>
        <v>Si</v>
      </c>
      <c r="K87" s="131" t="str">
        <f>VLOOKUP(E87,VIP!$A$2:$O14047,6,0)</f>
        <v>SI</v>
      </c>
      <c r="L87" s="122" t="s">
        <v>2466</v>
      </c>
      <c r="M87" s="132" t="s">
        <v>2446</v>
      </c>
      <c r="N87" s="132" t="s">
        <v>2453</v>
      </c>
      <c r="O87" s="131" t="s">
        <v>2455</v>
      </c>
      <c r="P87" s="132"/>
      <c r="Q87" s="140" t="s">
        <v>2466</v>
      </c>
      <c r="R87" s="93"/>
      <c r="S87" s="87"/>
      <c r="T87" s="87"/>
      <c r="U87" s="87"/>
      <c r="V87" s="87"/>
      <c r="W87" s="89"/>
      <c r="X87" s="75"/>
    </row>
    <row r="88" spans="1:24" ht="18" x14ac:dyDescent="0.25">
      <c r="A88" s="131" t="str">
        <f>VLOOKUP(E88,'LISTADO ATM'!$A$2:$C$898,3,0)</f>
        <v>DISTRITO NACIONAL</v>
      </c>
      <c r="B88" s="126" t="s">
        <v>2590</v>
      </c>
      <c r="C88" s="133">
        <v>44353.31391203704</v>
      </c>
      <c r="D88" s="133" t="s">
        <v>2180</v>
      </c>
      <c r="E88" s="121">
        <v>415</v>
      </c>
      <c r="F88" s="131" t="str">
        <f>VLOOKUP(E88,VIP!$A$2:$O13698,2,0)</f>
        <v>DRBR415</v>
      </c>
      <c r="G88" s="131" t="str">
        <f>VLOOKUP(E88,'LISTADO ATM'!$A$2:$B$897,2,0)</f>
        <v xml:space="preserve">ATM Autobanco San Martín I </v>
      </c>
      <c r="H88" s="131" t="str">
        <f>VLOOKUP(E88,VIP!$A$2:$O18561,7,FALSE)</f>
        <v>Si</v>
      </c>
      <c r="I88" s="131" t="str">
        <f>VLOOKUP(E88,VIP!$A$2:$O10526,8,FALSE)</f>
        <v>Si</v>
      </c>
      <c r="J88" s="131" t="str">
        <f>VLOOKUP(E88,VIP!$A$2:$O10476,8,FALSE)</f>
        <v>Si</v>
      </c>
      <c r="K88" s="131" t="str">
        <f>VLOOKUP(E88,VIP!$A$2:$O14050,6,0)</f>
        <v>NO</v>
      </c>
      <c r="L88" s="122" t="s">
        <v>2466</v>
      </c>
      <c r="M88" s="132" t="s">
        <v>2446</v>
      </c>
      <c r="N88" s="132" t="s">
        <v>2453</v>
      </c>
      <c r="O88" s="131" t="s">
        <v>2455</v>
      </c>
      <c r="P88" s="132"/>
      <c r="Q88" s="140" t="s">
        <v>2466</v>
      </c>
      <c r="R88" s="93"/>
      <c r="S88" s="87"/>
      <c r="T88" s="87"/>
      <c r="U88" s="87"/>
      <c r="V88" s="87"/>
      <c r="W88" s="89"/>
      <c r="X88" s="75"/>
    </row>
    <row r="89" spans="1:24" x14ac:dyDescent="0.25">
      <c r="R89" s="93"/>
    </row>
  </sheetData>
  <autoFilter ref="A4:Q4">
    <sortState ref="A5:Q88">
      <sortCondition ref="Q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89:B1048576 B74 B8:B51 B2:B4">
    <cfRule type="duplicateValues" dxfId="272" priority="476"/>
  </conditionalFormatting>
  <conditionalFormatting sqref="B89:B1048576 B74 B8:B51">
    <cfRule type="duplicateValues" dxfId="271" priority="464"/>
  </conditionalFormatting>
  <conditionalFormatting sqref="B89:B1048576 B74 B8:B51 B1:B4">
    <cfRule type="duplicateValues" dxfId="270" priority="292"/>
  </conditionalFormatting>
  <conditionalFormatting sqref="B89:B1048576 B74 B8:B51 B1:B4">
    <cfRule type="duplicateValues" dxfId="269" priority="258"/>
    <cfRule type="duplicateValues" dxfId="268" priority="259"/>
  </conditionalFormatting>
  <conditionalFormatting sqref="E48:E51">
    <cfRule type="duplicateValues" dxfId="267" priority="178"/>
  </conditionalFormatting>
  <conditionalFormatting sqref="E48:E51">
    <cfRule type="duplicateValues" dxfId="266" priority="176"/>
    <cfRule type="duplicateValues" dxfId="265" priority="177"/>
  </conditionalFormatting>
  <conditionalFormatting sqref="B52:B65">
    <cfRule type="duplicateValues" dxfId="264" priority="175"/>
  </conditionalFormatting>
  <conditionalFormatting sqref="B52:B65">
    <cfRule type="duplicateValues" dxfId="263" priority="174"/>
  </conditionalFormatting>
  <conditionalFormatting sqref="E52:E77">
    <cfRule type="duplicateValues" dxfId="262" priority="173"/>
  </conditionalFormatting>
  <conditionalFormatting sqref="E52:E77">
    <cfRule type="duplicateValues" dxfId="261" priority="172"/>
  </conditionalFormatting>
  <conditionalFormatting sqref="B52:B65">
    <cfRule type="duplicateValues" dxfId="260" priority="171"/>
  </conditionalFormatting>
  <conditionalFormatting sqref="E52:E77">
    <cfRule type="duplicateValues" dxfId="259" priority="170"/>
  </conditionalFormatting>
  <conditionalFormatting sqref="E52:E77">
    <cfRule type="duplicateValues" dxfId="258" priority="169"/>
  </conditionalFormatting>
  <conditionalFormatting sqref="E52:E77">
    <cfRule type="duplicateValues" dxfId="257" priority="168"/>
  </conditionalFormatting>
  <conditionalFormatting sqref="B52:B65">
    <cfRule type="duplicateValues" dxfId="256" priority="166"/>
    <cfRule type="duplicateValues" dxfId="255" priority="167"/>
  </conditionalFormatting>
  <conditionalFormatting sqref="E52:E77">
    <cfRule type="duplicateValues" dxfId="254" priority="165"/>
  </conditionalFormatting>
  <conditionalFormatting sqref="B52:B65">
    <cfRule type="duplicateValues" dxfId="253" priority="164"/>
  </conditionalFormatting>
  <conditionalFormatting sqref="E52:E77">
    <cfRule type="duplicateValues" dxfId="252" priority="162"/>
    <cfRule type="duplicateValues" dxfId="251" priority="163"/>
  </conditionalFormatting>
  <conditionalFormatting sqref="B52:B65">
    <cfRule type="duplicateValues" dxfId="250" priority="161"/>
  </conditionalFormatting>
  <conditionalFormatting sqref="E52:E77">
    <cfRule type="duplicateValues" dxfId="249" priority="160"/>
  </conditionalFormatting>
  <conditionalFormatting sqref="B52:B65">
    <cfRule type="duplicateValues" dxfId="248" priority="159"/>
  </conditionalFormatting>
  <conditionalFormatting sqref="B52:B65">
    <cfRule type="duplicateValues" dxfId="247" priority="157"/>
    <cfRule type="duplicateValues" dxfId="246" priority="158"/>
  </conditionalFormatting>
  <conditionalFormatting sqref="E52:E77">
    <cfRule type="duplicateValues" dxfId="245" priority="156"/>
  </conditionalFormatting>
  <conditionalFormatting sqref="E52:E77">
    <cfRule type="duplicateValues" dxfId="244" priority="154"/>
    <cfRule type="duplicateValues" dxfId="243" priority="155"/>
  </conditionalFormatting>
  <conditionalFormatting sqref="B66:B72">
    <cfRule type="duplicateValues" dxfId="242" priority="153"/>
  </conditionalFormatting>
  <conditionalFormatting sqref="B66:B72">
    <cfRule type="duplicateValues" dxfId="241" priority="152"/>
  </conditionalFormatting>
  <conditionalFormatting sqref="E66:E77">
    <cfRule type="duplicateValues" dxfId="240" priority="151"/>
  </conditionalFormatting>
  <conditionalFormatting sqref="E66:E77">
    <cfRule type="duplicateValues" dxfId="239" priority="150"/>
  </conditionalFormatting>
  <conditionalFormatting sqref="B66:B72">
    <cfRule type="duplicateValues" dxfId="238" priority="149"/>
  </conditionalFormatting>
  <conditionalFormatting sqref="E66:E77">
    <cfRule type="duplicateValues" dxfId="237" priority="148"/>
  </conditionalFormatting>
  <conditionalFormatting sqref="E66:E77">
    <cfRule type="duplicateValues" dxfId="236" priority="147"/>
  </conditionalFormatting>
  <conditionalFormatting sqref="E66:E77">
    <cfRule type="duplicateValues" dxfId="235" priority="146"/>
  </conditionalFormatting>
  <conditionalFormatting sqref="B66:B72">
    <cfRule type="duplicateValues" dxfId="234" priority="144"/>
    <cfRule type="duplicateValues" dxfId="233" priority="145"/>
  </conditionalFormatting>
  <conditionalFormatting sqref="E66:E77">
    <cfRule type="duplicateValues" dxfId="232" priority="143"/>
  </conditionalFormatting>
  <conditionalFormatting sqref="B66:B72">
    <cfRule type="duplicateValues" dxfId="231" priority="142"/>
  </conditionalFormatting>
  <conditionalFormatting sqref="E66:E77">
    <cfRule type="duplicateValues" dxfId="230" priority="140"/>
    <cfRule type="duplicateValues" dxfId="229" priority="141"/>
  </conditionalFormatting>
  <conditionalFormatting sqref="B66:B72">
    <cfRule type="duplicateValues" dxfId="228" priority="139"/>
  </conditionalFormatting>
  <conditionalFormatting sqref="E66:E77">
    <cfRule type="duplicateValues" dxfId="227" priority="138"/>
  </conditionalFormatting>
  <conditionalFormatting sqref="B66:B72">
    <cfRule type="duplicateValues" dxfId="226" priority="137"/>
  </conditionalFormatting>
  <conditionalFormatting sqref="B66:B72">
    <cfRule type="duplicateValues" dxfId="225" priority="135"/>
    <cfRule type="duplicateValues" dxfId="224" priority="136"/>
  </conditionalFormatting>
  <conditionalFormatting sqref="E66:E77">
    <cfRule type="duplicateValues" dxfId="223" priority="134"/>
  </conditionalFormatting>
  <conditionalFormatting sqref="E66:E77">
    <cfRule type="duplicateValues" dxfId="222" priority="132"/>
    <cfRule type="duplicateValues" dxfId="221" priority="133"/>
  </conditionalFormatting>
  <conditionalFormatting sqref="B89:B1048576 B74 B1:B72">
    <cfRule type="duplicateValues" dxfId="220" priority="130"/>
  </conditionalFormatting>
  <conditionalFormatting sqref="B73">
    <cfRule type="duplicateValues" dxfId="219" priority="129"/>
  </conditionalFormatting>
  <conditionalFormatting sqref="B73">
    <cfRule type="duplicateValues" dxfId="218" priority="128"/>
  </conditionalFormatting>
  <conditionalFormatting sqref="B73">
    <cfRule type="duplicateValues" dxfId="217" priority="127"/>
  </conditionalFormatting>
  <conditionalFormatting sqref="B73">
    <cfRule type="duplicateValues" dxfId="216" priority="125"/>
    <cfRule type="duplicateValues" dxfId="215" priority="126"/>
  </conditionalFormatting>
  <conditionalFormatting sqref="B73">
    <cfRule type="duplicateValues" dxfId="214" priority="124"/>
  </conditionalFormatting>
  <conditionalFormatting sqref="B73">
    <cfRule type="duplicateValues" dxfId="213" priority="123"/>
  </conditionalFormatting>
  <conditionalFormatting sqref="B73">
    <cfRule type="duplicateValues" dxfId="212" priority="122"/>
  </conditionalFormatting>
  <conditionalFormatting sqref="B73">
    <cfRule type="duplicateValues" dxfId="211" priority="120"/>
    <cfRule type="duplicateValues" dxfId="210" priority="121"/>
  </conditionalFormatting>
  <conditionalFormatting sqref="B73">
    <cfRule type="duplicateValues" dxfId="209" priority="119"/>
  </conditionalFormatting>
  <conditionalFormatting sqref="B89:B1048576 B1:B74">
    <cfRule type="duplicateValues" dxfId="208" priority="118"/>
  </conditionalFormatting>
  <conditionalFormatting sqref="E74">
    <cfRule type="duplicateValues" dxfId="207" priority="117"/>
  </conditionalFormatting>
  <conditionalFormatting sqref="E74">
    <cfRule type="duplicateValues" dxfId="206" priority="116"/>
  </conditionalFormatting>
  <conditionalFormatting sqref="E74">
    <cfRule type="duplicateValues" dxfId="205" priority="115"/>
  </conditionalFormatting>
  <conditionalFormatting sqref="E74">
    <cfRule type="duplicateValues" dxfId="204" priority="114"/>
  </conditionalFormatting>
  <conditionalFormatting sqref="E74">
    <cfRule type="duplicateValues" dxfId="203" priority="113"/>
  </conditionalFormatting>
  <conditionalFormatting sqref="E74">
    <cfRule type="duplicateValues" dxfId="202" priority="112"/>
  </conditionalFormatting>
  <conditionalFormatting sqref="E74">
    <cfRule type="duplicateValues" dxfId="201" priority="110"/>
    <cfRule type="duplicateValues" dxfId="200" priority="111"/>
  </conditionalFormatting>
  <conditionalFormatting sqref="E74">
    <cfRule type="duplicateValues" dxfId="199" priority="109"/>
  </conditionalFormatting>
  <conditionalFormatting sqref="E74">
    <cfRule type="duplicateValues" dxfId="198" priority="108"/>
  </conditionalFormatting>
  <conditionalFormatting sqref="E74">
    <cfRule type="duplicateValues" dxfId="197" priority="106"/>
    <cfRule type="duplicateValues" dxfId="196" priority="107"/>
  </conditionalFormatting>
  <conditionalFormatting sqref="B74">
    <cfRule type="duplicateValues" dxfId="195" priority="105"/>
  </conditionalFormatting>
  <conditionalFormatting sqref="B74">
    <cfRule type="duplicateValues" dxfId="194" priority="104"/>
  </conditionalFormatting>
  <conditionalFormatting sqref="B74">
    <cfRule type="duplicateValues" dxfId="193" priority="103"/>
  </conditionalFormatting>
  <conditionalFormatting sqref="B74">
    <cfRule type="duplicateValues" dxfId="192" priority="101"/>
    <cfRule type="duplicateValues" dxfId="191" priority="102"/>
  </conditionalFormatting>
  <conditionalFormatting sqref="B74">
    <cfRule type="duplicateValues" dxfId="190" priority="100"/>
  </conditionalFormatting>
  <conditionalFormatting sqref="B74">
    <cfRule type="duplicateValues" dxfId="189" priority="99"/>
  </conditionalFormatting>
  <conditionalFormatting sqref="B74">
    <cfRule type="duplicateValues" dxfId="188" priority="98"/>
  </conditionalFormatting>
  <conditionalFormatting sqref="B74">
    <cfRule type="duplicateValues" dxfId="187" priority="96"/>
    <cfRule type="duplicateValues" dxfId="186" priority="97"/>
  </conditionalFormatting>
  <conditionalFormatting sqref="B75">
    <cfRule type="duplicateValues" dxfId="185" priority="95"/>
  </conditionalFormatting>
  <conditionalFormatting sqref="B75">
    <cfRule type="duplicateValues" dxfId="184" priority="94"/>
  </conditionalFormatting>
  <conditionalFormatting sqref="B75">
    <cfRule type="duplicateValues" dxfId="183" priority="93"/>
  </conditionalFormatting>
  <conditionalFormatting sqref="B75">
    <cfRule type="duplicateValues" dxfId="182" priority="91"/>
    <cfRule type="duplicateValues" dxfId="181" priority="92"/>
  </conditionalFormatting>
  <conditionalFormatting sqref="B75">
    <cfRule type="duplicateValues" dxfId="180" priority="90"/>
  </conditionalFormatting>
  <conditionalFormatting sqref="B75">
    <cfRule type="duplicateValues" dxfId="179" priority="89"/>
  </conditionalFormatting>
  <conditionalFormatting sqref="B75">
    <cfRule type="duplicateValues" dxfId="178" priority="88"/>
  </conditionalFormatting>
  <conditionalFormatting sqref="B75">
    <cfRule type="duplicateValues" dxfId="177" priority="87"/>
  </conditionalFormatting>
  <conditionalFormatting sqref="B75">
    <cfRule type="duplicateValues" dxfId="176" priority="86"/>
  </conditionalFormatting>
  <conditionalFormatting sqref="B75">
    <cfRule type="duplicateValues" dxfId="175" priority="84"/>
    <cfRule type="duplicateValues" dxfId="174" priority="85"/>
  </conditionalFormatting>
  <conditionalFormatting sqref="B75">
    <cfRule type="duplicateValues" dxfId="173" priority="83"/>
  </conditionalFormatting>
  <conditionalFormatting sqref="B75">
    <cfRule type="duplicateValues" dxfId="172" priority="82"/>
  </conditionalFormatting>
  <conditionalFormatting sqref="B75">
    <cfRule type="duplicateValues" dxfId="171" priority="81"/>
  </conditionalFormatting>
  <conditionalFormatting sqref="B75">
    <cfRule type="duplicateValues" dxfId="170" priority="79"/>
    <cfRule type="duplicateValues" dxfId="169" priority="80"/>
  </conditionalFormatting>
  <conditionalFormatting sqref="B89:B1048576 B1:B75">
    <cfRule type="duplicateValues" dxfId="168" priority="78"/>
  </conditionalFormatting>
  <conditionalFormatting sqref="E8:E51">
    <cfRule type="duplicateValues" dxfId="167" priority="123620"/>
  </conditionalFormatting>
  <conditionalFormatting sqref="B8:B51">
    <cfRule type="duplicateValues" dxfId="166" priority="123622"/>
  </conditionalFormatting>
  <conditionalFormatting sqref="B5:B51">
    <cfRule type="duplicateValues" dxfId="165" priority="123624"/>
  </conditionalFormatting>
  <conditionalFormatting sqref="E5:E47">
    <cfRule type="duplicateValues" dxfId="164" priority="123626"/>
  </conditionalFormatting>
  <conditionalFormatting sqref="B5:B51">
    <cfRule type="duplicateValues" dxfId="163" priority="123628"/>
    <cfRule type="duplicateValues" dxfId="162" priority="123629"/>
  </conditionalFormatting>
  <conditionalFormatting sqref="E5:E47">
    <cfRule type="duplicateValues" dxfId="161" priority="123632"/>
    <cfRule type="duplicateValues" dxfId="160" priority="123633"/>
  </conditionalFormatting>
  <conditionalFormatting sqref="B76:B77">
    <cfRule type="duplicateValues" dxfId="159" priority="77"/>
  </conditionalFormatting>
  <conditionalFormatting sqref="B76:B77">
    <cfRule type="duplicateValues" dxfId="158" priority="76"/>
  </conditionalFormatting>
  <conditionalFormatting sqref="B76:B77">
    <cfRule type="duplicateValues" dxfId="157" priority="75"/>
  </conditionalFormatting>
  <conditionalFormatting sqref="B76:B77">
    <cfRule type="duplicateValues" dxfId="156" priority="73"/>
    <cfRule type="duplicateValues" dxfId="155" priority="74"/>
  </conditionalFormatting>
  <conditionalFormatting sqref="B76:B77">
    <cfRule type="duplicateValues" dxfId="154" priority="72"/>
  </conditionalFormatting>
  <conditionalFormatting sqref="B76:B77">
    <cfRule type="duplicateValues" dxfId="153" priority="71"/>
  </conditionalFormatting>
  <conditionalFormatting sqref="B76:B77">
    <cfRule type="duplicateValues" dxfId="152" priority="70"/>
  </conditionalFormatting>
  <conditionalFormatting sqref="B76:B77">
    <cfRule type="duplicateValues" dxfId="151" priority="69"/>
  </conditionalFormatting>
  <conditionalFormatting sqref="B76:B77">
    <cfRule type="duplicateValues" dxfId="150" priority="68"/>
  </conditionalFormatting>
  <conditionalFormatting sqref="B76:B77">
    <cfRule type="duplicateValues" dxfId="149" priority="66"/>
    <cfRule type="duplicateValues" dxfId="148" priority="67"/>
  </conditionalFormatting>
  <conditionalFormatting sqref="B76:B77">
    <cfRule type="duplicateValues" dxfId="147" priority="65"/>
  </conditionalFormatting>
  <conditionalFormatting sqref="B76:B77">
    <cfRule type="duplicateValues" dxfId="146" priority="64"/>
  </conditionalFormatting>
  <conditionalFormatting sqref="B76:B77">
    <cfRule type="duplicateValues" dxfId="145" priority="63"/>
  </conditionalFormatting>
  <conditionalFormatting sqref="B76:B77">
    <cfRule type="duplicateValues" dxfId="144" priority="61"/>
    <cfRule type="duplicateValues" dxfId="143" priority="62"/>
  </conditionalFormatting>
  <conditionalFormatting sqref="B76:B77">
    <cfRule type="duplicateValues" dxfId="142" priority="60"/>
  </conditionalFormatting>
  <conditionalFormatting sqref="B89:B1048576 B1:B77">
    <cfRule type="duplicateValues" dxfId="141" priority="59"/>
  </conditionalFormatting>
  <conditionalFormatting sqref="E89:E1048576 E73:E77 E8:E51 E2:E4">
    <cfRule type="duplicateValues" dxfId="140" priority="123634"/>
  </conditionalFormatting>
  <conditionalFormatting sqref="E89:E1048576 E73:E77 E8:E51 E1:E4">
    <cfRule type="duplicateValues" dxfId="139" priority="123639"/>
  </conditionalFormatting>
  <conditionalFormatting sqref="E89:E1048576 E73:E77 E8:E51 E1:E4">
    <cfRule type="duplicateValues" dxfId="138" priority="123644"/>
    <cfRule type="duplicateValues" dxfId="137" priority="123645"/>
  </conditionalFormatting>
  <conditionalFormatting sqref="E89:E1048576 E73:E77 E1:E51">
    <cfRule type="duplicateValues" dxfId="136" priority="123654"/>
  </conditionalFormatting>
  <conditionalFormatting sqref="E89:E1048576 E1:E77">
    <cfRule type="duplicateValues" dxfId="135" priority="123658"/>
    <cfRule type="duplicateValues" dxfId="134" priority="123659"/>
  </conditionalFormatting>
  <conditionalFormatting sqref="E78:E88">
    <cfRule type="duplicateValues" dxfId="133" priority="123695"/>
  </conditionalFormatting>
  <conditionalFormatting sqref="E78:E88">
    <cfRule type="duplicateValues" dxfId="132" priority="123707"/>
    <cfRule type="duplicateValues" dxfId="131" priority="123708"/>
  </conditionalFormatting>
  <conditionalFormatting sqref="B78:B88">
    <cfRule type="duplicateValues" dxfId="130" priority="123743"/>
  </conditionalFormatting>
  <conditionalFormatting sqref="B78:B88">
    <cfRule type="duplicateValues" dxfId="129" priority="123749"/>
    <cfRule type="duplicateValues" dxfId="128" priority="123750"/>
  </conditionalFormatting>
  <pageMargins left="0.7" right="0.7" top="0.75" bottom="0.75" header="0.3" footer="0.3"/>
  <pageSetup scale="60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="70" zoomScaleNormal="70" workbookViewId="0">
      <selection activeCell="M23" sqref="M23"/>
    </sheetView>
  </sheetViews>
  <sheetFormatPr baseColWidth="10" defaultColWidth="23.42578125" defaultRowHeight="15" x14ac:dyDescent="0.25"/>
  <cols>
    <col min="1" max="1" width="26.42578125" style="93" bestFit="1" customWidth="1"/>
    <col min="2" max="2" width="23" style="93" customWidth="1"/>
    <col min="3" max="3" width="67.7109375" style="93" customWidth="1"/>
    <col min="4" max="4" width="37.42578125" style="93" bestFit="1" customWidth="1"/>
    <col min="5" max="5" width="18.85546875" style="93" bestFit="1" customWidth="1"/>
    <col min="6" max="6" width="38.5703125" style="93" bestFit="1" customWidth="1"/>
    <col min="7" max="7" width="23.42578125" style="93"/>
    <col min="8" max="8" width="38.5703125" style="93" bestFit="1" customWidth="1"/>
    <col min="9" max="16384" width="23.42578125" style="93"/>
  </cols>
  <sheetData>
    <row r="1" spans="1:9" ht="22.5" customHeight="1" x14ac:dyDescent="0.25">
      <c r="A1" s="158" t="s">
        <v>2150</v>
      </c>
      <c r="B1" s="159"/>
      <c r="C1" s="159"/>
      <c r="D1" s="159"/>
      <c r="E1" s="160"/>
      <c r="F1" s="156" t="s">
        <v>2559</v>
      </c>
      <c r="G1" s="157"/>
      <c r="H1" s="93">
        <f>COUNTIF(A:E,"2 Gavetas Vacías + 1 Fallando")</f>
        <v>3</v>
      </c>
      <c r="I1" s="93">
        <f>COUNTIF(A:E,("3 Gavetas Vacías"))</f>
        <v>7</v>
      </c>
    </row>
    <row r="2" spans="1:9" ht="25.5" customHeight="1" x14ac:dyDescent="0.25">
      <c r="A2" s="161" t="s">
        <v>2451</v>
      </c>
      <c r="B2" s="162"/>
      <c r="C2" s="162"/>
      <c r="D2" s="162"/>
      <c r="E2" s="163"/>
      <c r="F2" s="143" t="s">
        <v>2558</v>
      </c>
      <c r="G2" s="142">
        <f>G3+G4</f>
        <v>84</v>
      </c>
      <c r="H2" s="143" t="s">
        <v>2561</v>
      </c>
      <c r="I2" s="142">
        <f>COUNTIF(A:E,"Abastecido")</f>
        <v>1</v>
      </c>
    </row>
    <row r="3" spans="1:9" ht="18" x14ac:dyDescent="0.25">
      <c r="B3" s="95"/>
      <c r="C3" s="95"/>
      <c r="D3" s="95"/>
      <c r="E3" s="102"/>
      <c r="F3" s="143" t="s">
        <v>2557</v>
      </c>
      <c r="G3" s="142">
        <f>COUNTIF(REPORTE!A:Q,"fuera de Servicio")</f>
        <v>74</v>
      </c>
      <c r="H3" s="143" t="s">
        <v>2562</v>
      </c>
      <c r="I3" s="142">
        <f>COUNTIF(A:E,"Gavetas Vacías + Gavetas Fallando")</f>
        <v>8</v>
      </c>
    </row>
    <row r="4" spans="1:9" ht="18.75" thickBot="1" x14ac:dyDescent="0.3">
      <c r="A4" s="101" t="s">
        <v>2413</v>
      </c>
      <c r="B4" s="123">
        <v>44352.708333333336</v>
      </c>
      <c r="C4" s="95"/>
      <c r="D4" s="95"/>
      <c r="E4" s="103"/>
      <c r="F4" s="143" t="s">
        <v>2554</v>
      </c>
      <c r="G4" s="142">
        <f>COUNTIF(REPORTE!A:Q,"En Servicio")</f>
        <v>10</v>
      </c>
      <c r="H4" s="143" t="s">
        <v>2563</v>
      </c>
      <c r="I4" s="142">
        <f>COUNTIF(A:E,"Solucionado")</f>
        <v>1</v>
      </c>
    </row>
    <row r="5" spans="1:9" ht="18.75" thickBot="1" x14ac:dyDescent="0.3">
      <c r="A5" s="101" t="s">
        <v>2414</v>
      </c>
      <c r="B5" s="123">
        <v>44353.25</v>
      </c>
      <c r="C5" s="136"/>
      <c r="D5" s="95"/>
      <c r="E5" s="103"/>
      <c r="F5" s="143" t="s">
        <v>2555</v>
      </c>
      <c r="G5" s="142">
        <f>COUNTIF(REPORTE!A:Q,"reinicio exitoso")</f>
        <v>3</v>
      </c>
      <c r="H5" s="143" t="s">
        <v>2564</v>
      </c>
      <c r="I5" s="142">
        <f>I1+H1</f>
        <v>10</v>
      </c>
    </row>
    <row r="6" spans="1:9" ht="18" x14ac:dyDescent="0.25">
      <c r="B6" s="95"/>
      <c r="C6" s="95"/>
      <c r="D6" s="95"/>
      <c r="E6" s="104"/>
      <c r="F6" s="143" t="s">
        <v>2556</v>
      </c>
      <c r="G6" s="142">
        <f>COUNTIF(REPORTE!A:Q,"carga exitosa")</f>
        <v>2</v>
      </c>
    </row>
    <row r="7" spans="1:9" ht="18" customHeight="1" x14ac:dyDescent="0.25">
      <c r="A7" s="164" t="s">
        <v>2415</v>
      </c>
      <c r="B7" s="165"/>
      <c r="C7" s="165"/>
      <c r="D7" s="165"/>
      <c r="E7" s="166"/>
      <c r="F7" s="143" t="s">
        <v>2560</v>
      </c>
      <c r="G7" s="142">
        <f>COUNTIF(A:E,"Sin Efectivo")</f>
        <v>8</v>
      </c>
    </row>
    <row r="8" spans="1:9" ht="18" x14ac:dyDescent="0.25">
      <c r="A8" s="96" t="s">
        <v>15</v>
      </c>
      <c r="B8" s="96" t="s">
        <v>2416</v>
      </c>
      <c r="C8" s="96" t="s">
        <v>46</v>
      </c>
      <c r="D8" s="137" t="s">
        <v>2419</v>
      </c>
      <c r="E8" s="96" t="s">
        <v>2417</v>
      </c>
    </row>
    <row r="9" spans="1:9" ht="18" x14ac:dyDescent="0.25">
      <c r="A9" s="94" t="e">
        <f>VLOOKUP(B9,'[1]LISTADO ATM'!$A$2:$C$822,3,0)</f>
        <v>#N/A</v>
      </c>
      <c r="B9" s="124"/>
      <c r="C9" s="126" t="e">
        <f>VLOOKUP(B9,'[1]LISTADO ATM'!$A$2:$B$822,2,0)</f>
        <v>#N/A</v>
      </c>
      <c r="D9" s="144" t="s">
        <v>2551</v>
      </c>
      <c r="E9" s="126"/>
    </row>
    <row r="10" spans="1:9" ht="18.75" thickBot="1" x14ac:dyDescent="0.3">
      <c r="A10" s="97" t="s">
        <v>2473</v>
      </c>
      <c r="B10" s="139">
        <f>COUNT(B9:B9)</f>
        <v>0</v>
      </c>
      <c r="C10" s="181"/>
      <c r="D10" s="182"/>
      <c r="E10" s="183"/>
    </row>
    <row r="11" spans="1:9" x14ac:dyDescent="0.25">
      <c r="B11" s="99"/>
      <c r="E11" s="99"/>
    </row>
    <row r="12" spans="1:9" ht="18" x14ac:dyDescent="0.25">
      <c r="A12" s="164" t="s">
        <v>2474</v>
      </c>
      <c r="B12" s="165"/>
      <c r="C12" s="165"/>
      <c r="D12" s="165"/>
      <c r="E12" s="166"/>
    </row>
    <row r="13" spans="1:9" ht="18" x14ac:dyDescent="0.25">
      <c r="A13" s="96" t="s">
        <v>15</v>
      </c>
      <c r="B13" s="96" t="s">
        <v>2416</v>
      </c>
      <c r="C13" s="96" t="s">
        <v>46</v>
      </c>
      <c r="D13" s="96" t="s">
        <v>2419</v>
      </c>
      <c r="E13" s="96" t="s">
        <v>2417</v>
      </c>
    </row>
    <row r="14" spans="1:9" ht="18" customHeight="1" x14ac:dyDescent="0.25">
      <c r="A14" s="94" t="e">
        <f>VLOOKUP(B14,'[1]LISTADO ATM'!$A$2:$C$822,3,0)</f>
        <v>#N/A</v>
      </c>
      <c r="B14" s="124"/>
      <c r="C14" s="126" t="e">
        <f>VLOOKUP(B14,'[1]LISTADO ATM'!$A$2:$B$822,2,0)</f>
        <v>#N/A</v>
      </c>
      <c r="D14" s="125" t="s">
        <v>2544</v>
      </c>
      <c r="E14" s="124"/>
    </row>
    <row r="15" spans="1:9" ht="18.75" thickBot="1" x14ac:dyDescent="0.3">
      <c r="A15" s="97" t="s">
        <v>2473</v>
      </c>
      <c r="B15" s="139">
        <f>COUNT(B14:B14)</f>
        <v>0</v>
      </c>
      <c r="C15" s="181"/>
      <c r="D15" s="182"/>
      <c r="E15" s="183"/>
    </row>
    <row r="16" spans="1:9" ht="15.75" thickBot="1" x14ac:dyDescent="0.3">
      <c r="B16" s="99"/>
      <c r="E16" s="99"/>
    </row>
    <row r="17" spans="1:5" ht="18.75" thickBot="1" x14ac:dyDescent="0.3">
      <c r="A17" s="171" t="s">
        <v>2475</v>
      </c>
      <c r="B17" s="172"/>
      <c r="C17" s="172"/>
      <c r="D17" s="172"/>
      <c r="E17" s="173"/>
    </row>
    <row r="18" spans="1:5" ht="18" x14ac:dyDescent="0.25">
      <c r="A18" s="96" t="s">
        <v>15</v>
      </c>
      <c r="B18" s="96" t="s">
        <v>2416</v>
      </c>
      <c r="C18" s="96" t="s">
        <v>46</v>
      </c>
      <c r="D18" s="96" t="s">
        <v>2419</v>
      </c>
      <c r="E18" s="96" t="s">
        <v>2417</v>
      </c>
    </row>
    <row r="19" spans="1:5" ht="18" x14ac:dyDescent="0.25">
      <c r="A19" s="124" t="str">
        <f>VLOOKUP(B19,'[1]LISTADO ATM'!$A$2:$C$822,3,0)</f>
        <v>DISTRITO NACIONAL</v>
      </c>
      <c r="B19" s="121">
        <v>593</v>
      </c>
      <c r="C19" s="124" t="str">
        <f>VLOOKUP(B19,'[1]LISTADO ATM'!$A$2:$B$822,2,0)</f>
        <v xml:space="preserve">ATM Ministerio Fuerzas Armadas II </v>
      </c>
      <c r="D19" s="127" t="s">
        <v>2437</v>
      </c>
      <c r="E19" s="126">
        <v>3335908779</v>
      </c>
    </row>
    <row r="20" spans="1:5" ht="18.75" customHeight="1" x14ac:dyDescent="0.25">
      <c r="A20" s="124" t="str">
        <f>VLOOKUP(B20,'[1]LISTADO ATM'!$A$2:$C$822,3,0)</f>
        <v>NORTE</v>
      </c>
      <c r="B20" s="121">
        <v>664</v>
      </c>
      <c r="C20" s="124" t="str">
        <f>VLOOKUP(B20,'[1]LISTADO ATM'!$A$2:$B$822,2,0)</f>
        <v>ATM S/M Asfer (Constanza)</v>
      </c>
      <c r="D20" s="127" t="s">
        <v>2437</v>
      </c>
      <c r="E20" s="126">
        <v>3335909962</v>
      </c>
    </row>
    <row r="21" spans="1:5" ht="18" x14ac:dyDescent="0.25">
      <c r="A21" s="124" t="str">
        <f>VLOOKUP(B21,'[1]LISTADO ATM'!$A$2:$C$822,3,0)</f>
        <v>DISTRITO NACIONAL</v>
      </c>
      <c r="B21" s="121">
        <v>958</v>
      </c>
      <c r="C21" s="124" t="str">
        <f>VLOOKUP(B21,'[1]LISTADO ATM'!$A$2:$B$822,2,0)</f>
        <v xml:space="preserve">ATM Olé Aut. San Isidro </v>
      </c>
      <c r="D21" s="127" t="s">
        <v>2437</v>
      </c>
      <c r="E21" s="126">
        <v>3335910258</v>
      </c>
    </row>
    <row r="22" spans="1:5" ht="18" x14ac:dyDescent="0.25">
      <c r="A22" s="124" t="str">
        <f>VLOOKUP(B22,'[1]LISTADO ATM'!$A$2:$C$822,3,0)</f>
        <v>NORTE</v>
      </c>
      <c r="B22" s="121">
        <v>136</v>
      </c>
      <c r="C22" s="124" t="str">
        <f>VLOOKUP(B22,'[1]LISTADO ATM'!$A$2:$B$822,2,0)</f>
        <v>ATM S/M Xtra (Santiago)</v>
      </c>
      <c r="D22" s="127" t="s">
        <v>2437</v>
      </c>
      <c r="E22" s="126">
        <v>3335910552</v>
      </c>
    </row>
    <row r="23" spans="1:5" ht="18" x14ac:dyDescent="0.25">
      <c r="A23" s="124" t="str">
        <f>VLOOKUP(B23,'[1]LISTADO ATM'!$A$2:$C$822,3,0)</f>
        <v>DISTRITO NACIONAL</v>
      </c>
      <c r="B23" s="121">
        <v>949</v>
      </c>
      <c r="C23" s="124" t="str">
        <f>VLOOKUP(B23,'[1]LISTADO ATM'!$A$2:$B$822,2,0)</f>
        <v xml:space="preserve">ATM S/M Bravo San Isidro Coral Mall </v>
      </c>
      <c r="D23" s="127" t="s">
        <v>2437</v>
      </c>
      <c r="E23" s="126">
        <v>3335910595</v>
      </c>
    </row>
    <row r="24" spans="1:5" ht="18" x14ac:dyDescent="0.25">
      <c r="A24" s="141" t="str">
        <f>VLOOKUP(B24,'[1]LISTADO ATM'!$A$2:$C$822,3,0)</f>
        <v>NORTE</v>
      </c>
      <c r="B24" s="121">
        <v>361</v>
      </c>
      <c r="C24" s="124" t="str">
        <f>VLOOKUP(B24,'[1]LISTADO ATM'!$A$2:$B$822,2,0)</f>
        <v>ATM Estación Next La Cumbre</v>
      </c>
      <c r="D24" s="127" t="s">
        <v>2437</v>
      </c>
      <c r="E24" s="126">
        <v>3335910608</v>
      </c>
    </row>
    <row r="25" spans="1:5" ht="18" x14ac:dyDescent="0.25">
      <c r="A25" s="141" t="str">
        <f>VLOOKUP(B25,'[1]LISTADO ATM'!$A$2:$C$822,3,0)</f>
        <v>ESTE</v>
      </c>
      <c r="B25" s="121">
        <v>842</v>
      </c>
      <c r="C25" s="124" t="str">
        <f>VLOOKUP(B25,'[1]LISTADO ATM'!$A$2:$B$822,2,0)</f>
        <v xml:space="preserve">ATM Plaza Orense II (La Romana) </v>
      </c>
      <c r="D25" s="127" t="s">
        <v>2437</v>
      </c>
      <c r="E25" s="126">
        <v>3335910609</v>
      </c>
    </row>
    <row r="26" spans="1:5" ht="18" x14ac:dyDescent="0.25">
      <c r="A26" s="141" t="str">
        <f>VLOOKUP(B26,'[1]LISTADO ATM'!$A$2:$C$822,3,0)</f>
        <v>DISTRITO NACIONAL</v>
      </c>
      <c r="B26" s="121">
        <v>314</v>
      </c>
      <c r="C26" s="124" t="str">
        <f>VLOOKUP(B26,'[1]LISTADO ATM'!$A$2:$B$822,2,0)</f>
        <v xml:space="preserve">ATM UNP Cambita Garabito (San Cristóbal) </v>
      </c>
      <c r="D26" s="127" t="s">
        <v>2437</v>
      </c>
      <c r="E26" s="126" t="s">
        <v>2576</v>
      </c>
    </row>
    <row r="27" spans="1:5" ht="18.75" thickBot="1" x14ac:dyDescent="0.3">
      <c r="A27" s="116"/>
      <c r="B27" s="139">
        <f>COUNT(B19:B26)</f>
        <v>8</v>
      </c>
      <c r="C27" s="105"/>
      <c r="D27" s="105"/>
      <c r="E27" s="105"/>
    </row>
    <row r="28" spans="1:5" ht="15.75" thickBot="1" x14ac:dyDescent="0.3">
      <c r="B28" s="99"/>
      <c r="E28" s="99"/>
    </row>
    <row r="29" spans="1:5" ht="18.75" thickBot="1" x14ac:dyDescent="0.3">
      <c r="A29" s="171" t="s">
        <v>2535</v>
      </c>
      <c r="B29" s="172"/>
      <c r="C29" s="172"/>
      <c r="D29" s="172"/>
      <c r="E29" s="173"/>
    </row>
    <row r="30" spans="1:5" ht="18" x14ac:dyDescent="0.25">
      <c r="A30" s="96" t="s">
        <v>15</v>
      </c>
      <c r="B30" s="96" t="s">
        <v>2416</v>
      </c>
      <c r="C30" s="96" t="s">
        <v>46</v>
      </c>
      <c r="D30" s="96" t="s">
        <v>2419</v>
      </c>
      <c r="E30" s="96" t="s">
        <v>2417</v>
      </c>
    </row>
    <row r="31" spans="1:5" ht="18" x14ac:dyDescent="0.25">
      <c r="A31" s="94" t="str">
        <f>VLOOKUP(B31,'[1]LISTADO ATM'!$A$2:$C$822,3,0)</f>
        <v>NORTE</v>
      </c>
      <c r="B31" s="124">
        <v>291</v>
      </c>
      <c r="C31" s="126" t="str">
        <f>VLOOKUP(B31,'[1]LISTADO ATM'!$A$2:$B$822,2,0)</f>
        <v xml:space="preserve">ATM S/M Jumbo Las Colinas </v>
      </c>
      <c r="D31" s="124" t="s">
        <v>2482</v>
      </c>
      <c r="E31" s="138">
        <v>3335910557</v>
      </c>
    </row>
    <row r="32" spans="1:5" ht="18" x14ac:dyDescent="0.25">
      <c r="A32" s="94" t="str">
        <f>VLOOKUP(B32,'[1]LISTADO ATM'!$A$2:$C$822,3,0)</f>
        <v>DISTRITO NACIONAL</v>
      </c>
      <c r="B32" s="124">
        <v>232</v>
      </c>
      <c r="C32" s="126" t="str">
        <f>VLOOKUP(B32,'[1]LISTADO ATM'!$A$2:$B$822,2,0)</f>
        <v xml:space="preserve">ATM S/M Nacional Charles de Gaulle </v>
      </c>
      <c r="D32" s="124" t="s">
        <v>2482</v>
      </c>
      <c r="E32" s="138">
        <v>3335910598</v>
      </c>
    </row>
    <row r="33" spans="1:5" ht="18" x14ac:dyDescent="0.25">
      <c r="A33" s="94" t="str">
        <f>VLOOKUP(B33,'[1]LISTADO ATM'!$A$2:$C$822,3,0)</f>
        <v>DISTRITO NACIONAL</v>
      </c>
      <c r="B33" s="124">
        <v>735</v>
      </c>
      <c r="C33" s="126" t="str">
        <f>VLOOKUP(B33,'[1]LISTADO ATM'!$A$2:$B$822,2,0)</f>
        <v xml:space="preserve">ATM Oficina Independencia II  </v>
      </c>
      <c r="D33" s="124" t="s">
        <v>2482</v>
      </c>
      <c r="E33" s="138">
        <v>3335910610</v>
      </c>
    </row>
    <row r="34" spans="1:5" ht="18" x14ac:dyDescent="0.25">
      <c r="A34" s="145" t="str">
        <f>VLOOKUP(B34,'[1]LISTADO ATM'!$A$2:$C$822,3,0)</f>
        <v>ESTE</v>
      </c>
      <c r="B34" s="124">
        <v>673</v>
      </c>
      <c r="C34" s="126" t="str">
        <f>VLOOKUP(B34,'[1]LISTADO ATM'!$A$2:$B$822,2,0)</f>
        <v>ATM Clínica Dr. Cruz Jiminián</v>
      </c>
      <c r="D34" s="124" t="s">
        <v>2482</v>
      </c>
      <c r="E34" s="126">
        <v>3335910638</v>
      </c>
    </row>
    <row r="35" spans="1:5" ht="18" x14ac:dyDescent="0.25">
      <c r="A35" s="145" t="str">
        <f>VLOOKUP(B35,'[1]LISTADO ATM'!$A$2:$C$822,3,0)</f>
        <v>NORTE</v>
      </c>
      <c r="B35" s="124">
        <v>882</v>
      </c>
      <c r="C35" s="126" t="str">
        <f>VLOOKUP(B35,'[1]LISTADO ATM'!$A$2:$B$822,2,0)</f>
        <v xml:space="preserve">ATM Oficina Moca II </v>
      </c>
      <c r="D35" s="124" t="s">
        <v>2482</v>
      </c>
      <c r="E35" s="126">
        <v>3335910613</v>
      </c>
    </row>
    <row r="36" spans="1:5" ht="18" x14ac:dyDescent="0.25">
      <c r="A36" s="145" t="str">
        <f>VLOOKUP(B36,'[1]LISTADO ATM'!$A$2:$C$822,3,0)</f>
        <v>DISTRITO NACIONAL</v>
      </c>
      <c r="B36" s="124">
        <v>911</v>
      </c>
      <c r="C36" s="126" t="str">
        <f>VLOOKUP(B36,'[1]LISTADO ATM'!$A$2:$B$822,2,0)</f>
        <v xml:space="preserve">ATM Oficina Venezuela II </v>
      </c>
      <c r="D36" s="124" t="s">
        <v>2482</v>
      </c>
      <c r="E36" s="126">
        <v>3335910614</v>
      </c>
    </row>
    <row r="37" spans="1:5" ht="18" x14ac:dyDescent="0.25">
      <c r="A37" s="145" t="str">
        <f>VLOOKUP(B37,'[1]LISTADO ATM'!$A$2:$C$822,3,0)</f>
        <v>DISTRITO NACIONAL</v>
      </c>
      <c r="B37" s="124">
        <v>577</v>
      </c>
      <c r="C37" s="126" t="str">
        <f>VLOOKUP(B37,'[1]LISTADO ATM'!$A$2:$B$822,2,0)</f>
        <v xml:space="preserve">ATM Olé Ave. Duarte </v>
      </c>
      <c r="D37" s="124" t="s">
        <v>2482</v>
      </c>
      <c r="E37" s="126">
        <v>3335910615</v>
      </c>
    </row>
    <row r="38" spans="1:5" ht="18" x14ac:dyDescent="0.25">
      <c r="A38" s="145" t="str">
        <f>VLOOKUP(B38,'[1]LISTADO ATM'!$A$2:$C$822,3,0)</f>
        <v>DISTRITO NACIONAL</v>
      </c>
      <c r="B38" s="124">
        <v>957</v>
      </c>
      <c r="C38" s="126" t="str">
        <f>VLOOKUP(B38,'[1]LISTADO ATM'!$A$2:$B$822,2,0)</f>
        <v xml:space="preserve">ATM Oficina Venezuela </v>
      </c>
      <c r="D38" s="124" t="s">
        <v>2482</v>
      </c>
      <c r="E38" s="126">
        <v>3335910619</v>
      </c>
    </row>
    <row r="39" spans="1:5" ht="18.75" thickBot="1" x14ac:dyDescent="0.3">
      <c r="A39" s="116" t="s">
        <v>2473</v>
      </c>
      <c r="B39" s="139">
        <f>COUNT(B31:B38)</f>
        <v>8</v>
      </c>
      <c r="C39" s="105"/>
      <c r="D39" s="105"/>
      <c r="E39" s="105"/>
    </row>
    <row r="40" spans="1:5" ht="15.75" thickBot="1" x14ac:dyDescent="0.3">
      <c r="B40" s="99"/>
      <c r="E40" s="99"/>
    </row>
    <row r="41" spans="1:5" ht="18" customHeight="1" x14ac:dyDescent="0.25">
      <c r="A41" s="174" t="s">
        <v>2476</v>
      </c>
      <c r="B41" s="175"/>
      <c r="C41" s="175"/>
      <c r="D41" s="175"/>
      <c r="E41" s="176"/>
    </row>
    <row r="42" spans="1:5" ht="18" x14ac:dyDescent="0.25">
      <c r="A42" s="96" t="s">
        <v>15</v>
      </c>
      <c r="B42" s="96" t="s">
        <v>2416</v>
      </c>
      <c r="C42" s="98" t="s">
        <v>46</v>
      </c>
      <c r="D42" s="129" t="s">
        <v>2419</v>
      </c>
      <c r="E42" s="129" t="s">
        <v>2417</v>
      </c>
    </row>
    <row r="43" spans="1:5" ht="18" x14ac:dyDescent="0.25">
      <c r="A43" s="94" t="str">
        <f>VLOOKUP(B43,'[1]LISTADO ATM'!$A$2:$C$822,3,0)</f>
        <v>NORTE</v>
      </c>
      <c r="B43" s="124">
        <v>171</v>
      </c>
      <c r="C43" s="126" t="str">
        <f>VLOOKUP(B43,'[1]LISTADO ATM'!$A$2:$B$822,2,0)</f>
        <v xml:space="preserve">ATM Oficina Moca </v>
      </c>
      <c r="D43" s="122" t="s">
        <v>2549</v>
      </c>
      <c r="E43" s="126">
        <v>3335910234</v>
      </c>
    </row>
    <row r="44" spans="1:5" ht="18.75" customHeight="1" x14ac:dyDescent="0.25">
      <c r="A44" s="94" t="str">
        <f>VLOOKUP(B44,'[1]LISTADO ATM'!$A$2:$C$822,3,0)</f>
        <v>ESTE</v>
      </c>
      <c r="B44" s="124">
        <v>608</v>
      </c>
      <c r="C44" s="126" t="str">
        <f>VLOOKUP(B44,'[1]LISTADO ATM'!$A$2:$B$822,2,0)</f>
        <v xml:space="preserve">ATM Oficina Jumbo (San Pedro) </v>
      </c>
      <c r="D44" s="122" t="s">
        <v>2549</v>
      </c>
      <c r="E44" s="126">
        <v>3335910019</v>
      </c>
    </row>
    <row r="45" spans="1:5" ht="18" x14ac:dyDescent="0.25">
      <c r="A45" s="94" t="str">
        <f>VLOOKUP(B45,'[1]LISTADO ATM'!$A$2:$C$822,3,0)</f>
        <v>NORTE</v>
      </c>
      <c r="B45" s="124">
        <v>990</v>
      </c>
      <c r="C45" s="126" t="str">
        <f>VLOOKUP(B45,'[1]LISTADO ATM'!$A$2:$B$822,2,0)</f>
        <v xml:space="preserve">ATM Autoservicio Bonao II </v>
      </c>
      <c r="D45" s="122" t="s">
        <v>2549</v>
      </c>
      <c r="E45" s="124">
        <v>3335910617</v>
      </c>
    </row>
    <row r="46" spans="1:5" ht="18" x14ac:dyDescent="0.25">
      <c r="A46" s="94" t="str">
        <f>VLOOKUP(B46,'[1]LISTADO ATM'!$A$2:$C$822,3,0)</f>
        <v>NORTE</v>
      </c>
      <c r="B46" s="124">
        <v>538</v>
      </c>
      <c r="C46" s="126" t="str">
        <f>VLOOKUP(B46,'[1]LISTADO ATM'!$A$2:$B$822,2,0)</f>
        <v>ATM  Autoservicio San Fco. Macorís</v>
      </c>
      <c r="D46" s="122" t="s">
        <v>2549</v>
      </c>
      <c r="E46" s="124">
        <v>3335910628</v>
      </c>
    </row>
    <row r="47" spans="1:5" ht="18" x14ac:dyDescent="0.25">
      <c r="A47" s="94" t="str">
        <f>VLOOKUP(B47,'[1]LISTADO ATM'!$A$2:$C$822,3,0)</f>
        <v>NORTE</v>
      </c>
      <c r="B47" s="124">
        <v>599</v>
      </c>
      <c r="C47" s="126" t="str">
        <f>VLOOKUP(B47,'[1]LISTADO ATM'!$A$2:$B$822,2,0)</f>
        <v xml:space="preserve">ATM Oficina Plaza Internacional (Santiago) </v>
      </c>
      <c r="D47" s="122" t="s">
        <v>2549</v>
      </c>
      <c r="E47" s="124">
        <v>3335910630</v>
      </c>
    </row>
    <row r="48" spans="1:5" ht="18" x14ac:dyDescent="0.25">
      <c r="A48" s="94" t="str">
        <f>VLOOKUP(B48,'[1]LISTADO ATM'!$A$2:$C$822,3,0)</f>
        <v>NORTE</v>
      </c>
      <c r="B48" s="124">
        <v>431</v>
      </c>
      <c r="C48" s="126" t="str">
        <f>VLOOKUP(B48,'[1]LISTADO ATM'!$A$2:$B$822,2,0)</f>
        <v xml:space="preserve">ATM Autoservicio Sol (Santiago) </v>
      </c>
      <c r="D48" s="122" t="s">
        <v>2549</v>
      </c>
      <c r="E48" s="124">
        <v>3335910633</v>
      </c>
    </row>
    <row r="49" spans="1:5" ht="18" x14ac:dyDescent="0.25">
      <c r="A49" s="94" t="str">
        <f>VLOOKUP(B49,'[1]LISTADO ATM'!$A$2:$C$822,3,0)</f>
        <v>DISTRITO NACIONAL</v>
      </c>
      <c r="B49" s="124">
        <v>701</v>
      </c>
      <c r="C49" s="126" t="str">
        <f>VLOOKUP(B49,'[1]LISTADO ATM'!$A$2:$B$822,2,0)</f>
        <v>ATM Autoservicio Los Alcarrizos</v>
      </c>
      <c r="D49" s="122" t="s">
        <v>2548</v>
      </c>
      <c r="E49" s="126">
        <v>3335910173</v>
      </c>
    </row>
    <row r="50" spans="1:5" ht="18" x14ac:dyDescent="0.25">
      <c r="A50" s="94" t="str">
        <f>VLOOKUP(B50,'[1]LISTADO ATM'!$A$2:$C$822,3,0)</f>
        <v>DISTRITO NACIONAL</v>
      </c>
      <c r="B50" s="124">
        <v>113</v>
      </c>
      <c r="C50" s="126" t="str">
        <f>VLOOKUP(B50,'[1]LISTADO ATM'!$A$2:$B$822,2,0)</f>
        <v xml:space="preserve">ATM Autoservicio Atalaya del Mar </v>
      </c>
      <c r="D50" s="122" t="s">
        <v>2548</v>
      </c>
      <c r="E50" s="126">
        <v>3335909007</v>
      </c>
    </row>
    <row r="51" spans="1:5" ht="18" customHeight="1" x14ac:dyDescent="0.25">
      <c r="A51" s="94" t="str">
        <f>VLOOKUP(B51,'[1]LISTADO ATM'!$A$2:$C$822,3,0)</f>
        <v>ESTE</v>
      </c>
      <c r="B51" s="124">
        <v>843</v>
      </c>
      <c r="C51" s="126" t="str">
        <f>VLOOKUP(B51,'[1]LISTADO ATM'!$A$2:$B$822,2,0)</f>
        <v xml:space="preserve">ATM Oficina Romana Centro </v>
      </c>
      <c r="D51" s="122" t="s">
        <v>2548</v>
      </c>
      <c r="E51" s="124">
        <v>3335910278</v>
      </c>
    </row>
    <row r="52" spans="1:5" ht="18" x14ac:dyDescent="0.25">
      <c r="A52" s="94" t="str">
        <f>VLOOKUP(B52,'[1]LISTADO ATM'!$A$2:$C$822,3,0)</f>
        <v>DISTRITO NACIONAL</v>
      </c>
      <c r="B52" s="124">
        <v>686</v>
      </c>
      <c r="C52" s="126" t="str">
        <f>VLOOKUP(B52,'[1]LISTADO ATM'!$A$2:$B$822,2,0)</f>
        <v>ATM Autoservicio Oficina Máximo Gómez</v>
      </c>
      <c r="D52" s="122" t="s">
        <v>2548</v>
      </c>
      <c r="E52" s="124">
        <v>3335910625</v>
      </c>
    </row>
    <row r="53" spans="1:5" ht="18.75" thickBot="1" x14ac:dyDescent="0.3">
      <c r="A53" s="97" t="s">
        <v>2473</v>
      </c>
      <c r="B53" s="139">
        <f>COUNT(B43:B52)</f>
        <v>10</v>
      </c>
      <c r="C53" s="105"/>
      <c r="D53" s="130"/>
      <c r="E53" s="130"/>
    </row>
    <row r="54" spans="1:5" ht="15.75" thickBot="1" x14ac:dyDescent="0.3">
      <c r="B54" s="99"/>
      <c r="E54" s="99"/>
    </row>
    <row r="55" spans="1:5" ht="18.75" thickBot="1" x14ac:dyDescent="0.3">
      <c r="A55" s="177" t="s">
        <v>2477</v>
      </c>
      <c r="B55" s="178"/>
      <c r="C55" s="93" t="s">
        <v>2412</v>
      </c>
      <c r="D55" s="99"/>
      <c r="E55" s="99"/>
    </row>
    <row r="56" spans="1:5" ht="18.75" thickBot="1" x14ac:dyDescent="0.3">
      <c r="A56" s="179">
        <f>+B27+B39+B53</f>
        <v>26</v>
      </c>
      <c r="B56" s="180"/>
    </row>
    <row r="57" spans="1:5" ht="18" customHeight="1" thickBot="1" x14ac:dyDescent="0.3">
      <c r="B57" s="99"/>
      <c r="E57" s="99"/>
    </row>
    <row r="58" spans="1:5" ht="18.75" customHeight="1" thickBot="1" x14ac:dyDescent="0.3">
      <c r="A58" s="171" t="s">
        <v>2478</v>
      </c>
      <c r="B58" s="172"/>
      <c r="C58" s="172"/>
      <c r="D58" s="172"/>
      <c r="E58" s="173"/>
    </row>
    <row r="59" spans="1:5" ht="18" customHeight="1" x14ac:dyDescent="0.25">
      <c r="A59" s="100" t="s">
        <v>15</v>
      </c>
      <c r="B59" s="100" t="s">
        <v>2416</v>
      </c>
      <c r="C59" s="98" t="s">
        <v>46</v>
      </c>
      <c r="D59" s="169" t="s">
        <v>2419</v>
      </c>
      <c r="E59" s="170"/>
    </row>
    <row r="60" spans="1:5" ht="18" x14ac:dyDescent="0.25">
      <c r="A60" s="141" t="str">
        <f>VLOOKUP(B60,'[1]LISTADO ATM'!$A$2:$C$822,3,0)</f>
        <v>DISTRITO NACIONAL</v>
      </c>
      <c r="B60" s="124">
        <v>578</v>
      </c>
      <c r="C60" s="124" t="str">
        <f>VLOOKUP(B60,'[1]LISTADO ATM'!$A$2:$B$822,2,0)</f>
        <v xml:space="preserve">ATM Procuraduría General de la República </v>
      </c>
      <c r="D60" s="167" t="s">
        <v>2552</v>
      </c>
      <c r="E60" s="168"/>
    </row>
    <row r="61" spans="1:5" ht="18" x14ac:dyDescent="0.25">
      <c r="A61" s="141" t="str">
        <f>VLOOKUP(B61,'[1]LISTADO ATM'!$A$2:$C$822,3,0)</f>
        <v>SUR</v>
      </c>
      <c r="B61" s="124">
        <v>873</v>
      </c>
      <c r="C61" s="124" t="str">
        <f>VLOOKUP(B61,'[1]LISTADO ATM'!$A$2:$B$822,2,0)</f>
        <v xml:space="preserve">ATM Centro de Caja San Cristóbal II </v>
      </c>
      <c r="D61" s="167" t="s">
        <v>2566</v>
      </c>
      <c r="E61" s="168"/>
    </row>
    <row r="62" spans="1:5" ht="18" x14ac:dyDescent="0.25">
      <c r="A62" s="141" t="str">
        <f>VLOOKUP(B62,'[1]LISTADO ATM'!$A$2:$C$822,3,0)</f>
        <v>DISTRITO NACIONAL</v>
      </c>
      <c r="B62" s="124">
        <v>557</v>
      </c>
      <c r="C62" s="124" t="str">
        <f>VLOOKUP(B62,'[1]LISTADO ATM'!$A$2:$B$822,2,0)</f>
        <v xml:space="preserve">ATM Multicentro La Sirena Ave. Mella </v>
      </c>
      <c r="D62" s="167" t="s">
        <v>2566</v>
      </c>
      <c r="E62" s="168"/>
    </row>
    <row r="63" spans="1:5" ht="18" x14ac:dyDescent="0.25">
      <c r="A63" s="141" t="str">
        <f>VLOOKUP(B63,'[1]LISTADO ATM'!$A$2:$C$822,3,0)</f>
        <v>DISTRITO NACIONAL</v>
      </c>
      <c r="B63" s="124">
        <v>678</v>
      </c>
      <c r="C63" s="124" t="str">
        <f>VLOOKUP(B63,'[1]LISTADO ATM'!$A$2:$B$822,2,0)</f>
        <v>ATM Eco Petroleo San Isidro</v>
      </c>
      <c r="D63" s="167" t="s">
        <v>2552</v>
      </c>
      <c r="E63" s="168"/>
    </row>
    <row r="64" spans="1:5" ht="18.75" customHeight="1" x14ac:dyDescent="0.25">
      <c r="A64" s="141" t="str">
        <f>VLOOKUP(B64,'[1]LISTADO ATM'!$A$2:$C$822,3,0)</f>
        <v>ESTE</v>
      </c>
      <c r="B64" s="124">
        <v>399</v>
      </c>
      <c r="C64" s="124" t="str">
        <f>VLOOKUP(B64,'[1]LISTADO ATM'!$A$2:$B$822,2,0)</f>
        <v xml:space="preserve">ATM Oficina La Romana II </v>
      </c>
      <c r="D64" s="167" t="s">
        <v>2552</v>
      </c>
      <c r="E64" s="168"/>
    </row>
    <row r="65" spans="1:5" ht="18.75" customHeight="1" x14ac:dyDescent="0.25">
      <c r="A65" s="141" t="str">
        <f>VLOOKUP(B65,'[1]LISTADO ATM'!$A$2:$C$822,3,0)</f>
        <v>ESTE</v>
      </c>
      <c r="B65" s="124">
        <v>843</v>
      </c>
      <c r="C65" s="124" t="str">
        <f>VLOOKUP(B65,'[1]LISTADO ATM'!$A$2:$B$822,2,0)</f>
        <v xml:space="preserve">ATM Oficina Romana Centro </v>
      </c>
      <c r="D65" s="167" t="s">
        <v>2552</v>
      </c>
      <c r="E65" s="168"/>
    </row>
    <row r="66" spans="1:5" ht="18.75" customHeight="1" x14ac:dyDescent="0.25">
      <c r="A66" s="124" t="str">
        <f>VLOOKUP(B66,'[1]LISTADO ATM'!$A$2:$C$822,3,0)</f>
        <v>NORTE</v>
      </c>
      <c r="B66" s="124">
        <v>910</v>
      </c>
      <c r="C66" s="124" t="str">
        <f>VLOOKUP(B66,'[1]LISTADO ATM'!$A$2:$B$822,2,0)</f>
        <v xml:space="preserve">ATM Oficina El Sol II (Santiago) </v>
      </c>
      <c r="D66" s="167" t="s">
        <v>2552</v>
      </c>
      <c r="E66" s="168"/>
    </row>
    <row r="67" spans="1:5" ht="18" x14ac:dyDescent="0.25">
      <c r="A67" s="124" t="str">
        <f>VLOOKUP(B67,'[1]LISTADO ATM'!$A$2:$C$822,3,0)</f>
        <v>DISTRITO NACIONAL</v>
      </c>
      <c r="B67" s="124">
        <v>314</v>
      </c>
      <c r="C67" s="124" t="str">
        <f>VLOOKUP(B67,'[1]LISTADO ATM'!$A$2:$B$822,2,0)</f>
        <v xml:space="preserve">ATM UNP Cambita Garabito (San Cristóbal) </v>
      </c>
      <c r="D67" s="167" t="s">
        <v>2552</v>
      </c>
      <c r="E67" s="168"/>
    </row>
    <row r="68" spans="1:5" ht="18" x14ac:dyDescent="0.25">
      <c r="A68" s="124" t="str">
        <f>VLOOKUP(B68,'[1]LISTADO ATM'!$A$2:$C$822,3,0)</f>
        <v>DISTRITO NACIONAL</v>
      </c>
      <c r="B68" s="124">
        <v>239</v>
      </c>
      <c r="C68" s="124" t="str">
        <f>VLOOKUP(B68,'[1]LISTADO ATM'!$A$2:$B$822,2,0)</f>
        <v xml:space="preserve">ATM Autobanco Charles de Gaulle </v>
      </c>
      <c r="D68" s="195" t="s">
        <v>2566</v>
      </c>
      <c r="E68" s="195"/>
    </row>
    <row r="69" spans="1:5" ht="18" x14ac:dyDescent="0.25">
      <c r="A69" s="124" t="str">
        <f>VLOOKUP(B69,'[1]LISTADO ATM'!$A$2:$C$822,3,0)</f>
        <v>NORTE</v>
      </c>
      <c r="B69" s="124">
        <v>157</v>
      </c>
      <c r="C69" s="124" t="str">
        <f>VLOOKUP(B69,'[1]LISTADO ATM'!$A$2:$B$822,2,0)</f>
        <v xml:space="preserve">ATM Oficina Samaná </v>
      </c>
      <c r="D69" s="167" t="s">
        <v>2552</v>
      </c>
      <c r="E69" s="168"/>
    </row>
    <row r="70" spans="1:5" ht="18.75" thickBot="1" x14ac:dyDescent="0.3">
      <c r="A70" s="116" t="s">
        <v>2473</v>
      </c>
      <c r="B70" s="139">
        <f>COUNT(B60:B69)</f>
        <v>10</v>
      </c>
      <c r="C70" s="107"/>
      <c r="D70" s="107"/>
      <c r="E70" s="108"/>
    </row>
    <row r="71" spans="1:5" ht="18.75" customHeight="1" x14ac:dyDescent="0.25">
      <c r="B71" s="75"/>
    </row>
    <row r="72" spans="1:5" ht="18" customHeight="1" x14ac:dyDescent="0.25"/>
    <row r="74" spans="1:5" ht="18.75" customHeight="1" x14ac:dyDescent="0.25"/>
    <row r="75" spans="1:5" ht="18" customHeight="1" x14ac:dyDescent="0.25"/>
    <row r="76" spans="1:5" ht="18" customHeight="1" x14ac:dyDescent="0.25"/>
    <row r="79" spans="1:5" ht="18" customHeight="1" x14ac:dyDescent="0.25"/>
    <row r="80" spans="1:5" ht="18.75" customHeight="1" x14ac:dyDescent="0.25"/>
    <row r="83" ht="18.75" customHeight="1" x14ac:dyDescent="0.25"/>
    <row r="84" ht="18.75" customHeight="1" x14ac:dyDescent="0.25"/>
    <row r="86" ht="18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</sheetData>
  <mergeCells count="24">
    <mergeCell ref="D68:E68"/>
    <mergeCell ref="D69:E69"/>
    <mergeCell ref="C15:E15"/>
    <mergeCell ref="A17:E17"/>
    <mergeCell ref="A29:E29"/>
    <mergeCell ref="A41:E41"/>
    <mergeCell ref="A55:B55"/>
    <mergeCell ref="A56:B56"/>
    <mergeCell ref="A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F1:G1"/>
    <mergeCell ref="A1:E1"/>
    <mergeCell ref="A2:E2"/>
    <mergeCell ref="A7:E7"/>
    <mergeCell ref="C10:E10"/>
    <mergeCell ref="A12:E12"/>
  </mergeCells>
  <phoneticPr fontId="46" type="noConversion"/>
  <conditionalFormatting sqref="B95:B1048576">
    <cfRule type="duplicateValues" dxfId="127" priority="199"/>
  </conditionalFormatting>
  <conditionalFormatting sqref="B25">
    <cfRule type="duplicateValues" dxfId="126" priority="76"/>
  </conditionalFormatting>
  <conditionalFormatting sqref="B25">
    <cfRule type="duplicateValues" dxfId="125" priority="75"/>
  </conditionalFormatting>
  <conditionalFormatting sqref="B25">
    <cfRule type="duplicateValues" dxfId="124" priority="74"/>
  </conditionalFormatting>
  <conditionalFormatting sqref="B25">
    <cfRule type="duplicateValues" dxfId="123" priority="73"/>
  </conditionalFormatting>
  <conditionalFormatting sqref="B25">
    <cfRule type="duplicateValues" dxfId="122" priority="72"/>
  </conditionalFormatting>
  <conditionalFormatting sqref="B25">
    <cfRule type="duplicateValues" dxfId="121" priority="71"/>
  </conditionalFormatting>
  <conditionalFormatting sqref="B25">
    <cfRule type="duplicateValues" dxfId="120" priority="69"/>
    <cfRule type="duplicateValues" dxfId="119" priority="70"/>
  </conditionalFormatting>
  <conditionalFormatting sqref="B25">
    <cfRule type="duplicateValues" dxfId="118" priority="68"/>
  </conditionalFormatting>
  <conditionalFormatting sqref="B25">
    <cfRule type="duplicateValues" dxfId="117" priority="67"/>
  </conditionalFormatting>
  <conditionalFormatting sqref="B25">
    <cfRule type="duplicateValues" dxfId="116" priority="65"/>
    <cfRule type="duplicateValues" dxfId="115" priority="66"/>
  </conditionalFormatting>
  <conditionalFormatting sqref="B24:B26">
    <cfRule type="duplicateValues" dxfId="114" priority="64"/>
  </conditionalFormatting>
  <conditionalFormatting sqref="B24:B26">
    <cfRule type="duplicateValues" dxfId="113" priority="63"/>
  </conditionalFormatting>
  <conditionalFormatting sqref="B24:B26">
    <cfRule type="duplicateValues" dxfId="112" priority="61"/>
    <cfRule type="duplicateValues" dxfId="111" priority="62"/>
  </conditionalFormatting>
  <conditionalFormatting sqref="B24:B26">
    <cfRule type="duplicateValues" dxfId="110" priority="60"/>
  </conditionalFormatting>
  <conditionalFormatting sqref="E25">
    <cfRule type="duplicateValues" dxfId="109" priority="57"/>
  </conditionalFormatting>
  <conditionalFormatting sqref="E25">
    <cfRule type="duplicateValues" dxfId="108" priority="56"/>
  </conditionalFormatting>
  <conditionalFormatting sqref="E25">
    <cfRule type="duplicateValues" dxfId="107" priority="55"/>
  </conditionalFormatting>
  <conditionalFormatting sqref="E25">
    <cfRule type="duplicateValues" dxfId="106" priority="53"/>
    <cfRule type="duplicateValues" dxfId="105" priority="54"/>
  </conditionalFormatting>
  <conditionalFormatting sqref="E25 E19:E23">
    <cfRule type="duplicateValues" dxfId="104" priority="42"/>
  </conditionalFormatting>
  <conditionalFormatting sqref="E24">
    <cfRule type="duplicateValues" dxfId="103" priority="41"/>
  </conditionalFormatting>
  <conditionalFormatting sqref="E24">
    <cfRule type="duplicateValues" dxfId="102" priority="40"/>
  </conditionalFormatting>
  <conditionalFormatting sqref="E24">
    <cfRule type="duplicateValues" dxfId="101" priority="39"/>
  </conditionalFormatting>
  <conditionalFormatting sqref="E24">
    <cfRule type="duplicateValues" dxfId="100" priority="37"/>
    <cfRule type="duplicateValues" dxfId="99" priority="38"/>
  </conditionalFormatting>
  <conditionalFormatting sqref="E24">
    <cfRule type="duplicateValues" dxfId="98" priority="36"/>
  </conditionalFormatting>
  <conditionalFormatting sqref="E24">
    <cfRule type="duplicateValues" dxfId="97" priority="35"/>
  </conditionalFormatting>
  <conditionalFormatting sqref="E24">
    <cfRule type="duplicateValues" dxfId="96" priority="34"/>
  </conditionalFormatting>
  <conditionalFormatting sqref="E24">
    <cfRule type="duplicateValues" dxfId="95" priority="32"/>
    <cfRule type="duplicateValues" dxfId="94" priority="33"/>
  </conditionalFormatting>
  <conditionalFormatting sqref="E24">
    <cfRule type="duplicateValues" dxfId="93" priority="31"/>
  </conditionalFormatting>
  <conditionalFormatting sqref="E19:E26">
    <cfRule type="duplicateValues" dxfId="92" priority="30"/>
  </conditionalFormatting>
  <conditionalFormatting sqref="E25">
    <cfRule type="duplicateValues" dxfId="91" priority="29"/>
  </conditionalFormatting>
  <conditionalFormatting sqref="E25">
    <cfRule type="duplicateValues" dxfId="90" priority="28"/>
  </conditionalFormatting>
  <conditionalFormatting sqref="E25">
    <cfRule type="duplicateValues" dxfId="89" priority="27"/>
  </conditionalFormatting>
  <conditionalFormatting sqref="E25">
    <cfRule type="duplicateValues" dxfId="88" priority="25"/>
    <cfRule type="duplicateValues" dxfId="87" priority="26"/>
  </conditionalFormatting>
  <conditionalFormatting sqref="E25">
    <cfRule type="duplicateValues" dxfId="86" priority="24"/>
  </conditionalFormatting>
  <conditionalFormatting sqref="E25">
    <cfRule type="duplicateValues" dxfId="85" priority="23"/>
  </conditionalFormatting>
  <conditionalFormatting sqref="E25">
    <cfRule type="duplicateValues" dxfId="84" priority="22"/>
  </conditionalFormatting>
  <conditionalFormatting sqref="E25">
    <cfRule type="duplicateValues" dxfId="83" priority="20"/>
    <cfRule type="duplicateValues" dxfId="82" priority="21"/>
  </conditionalFormatting>
  <conditionalFormatting sqref="E26">
    <cfRule type="duplicateValues" dxfId="81" priority="19"/>
  </conditionalFormatting>
  <conditionalFormatting sqref="E26">
    <cfRule type="duplicateValues" dxfId="80" priority="18"/>
  </conditionalFormatting>
  <conditionalFormatting sqref="E26">
    <cfRule type="duplicateValues" dxfId="79" priority="17"/>
  </conditionalFormatting>
  <conditionalFormatting sqref="E26">
    <cfRule type="duplicateValues" dxfId="78" priority="15"/>
    <cfRule type="duplicateValues" dxfId="77" priority="16"/>
  </conditionalFormatting>
  <conditionalFormatting sqref="E26">
    <cfRule type="duplicateValues" dxfId="76" priority="14"/>
  </conditionalFormatting>
  <conditionalFormatting sqref="E26">
    <cfRule type="duplicateValues" dxfId="75" priority="13"/>
  </conditionalFormatting>
  <conditionalFormatting sqref="E26">
    <cfRule type="duplicateValues" dxfId="74" priority="12"/>
  </conditionalFormatting>
  <conditionalFormatting sqref="E26">
    <cfRule type="duplicateValues" dxfId="73" priority="11"/>
  </conditionalFormatting>
  <conditionalFormatting sqref="E26">
    <cfRule type="duplicateValues" dxfId="72" priority="10"/>
  </conditionalFormatting>
  <conditionalFormatting sqref="E26">
    <cfRule type="duplicateValues" dxfId="71" priority="8"/>
    <cfRule type="duplicateValues" dxfId="70" priority="9"/>
  </conditionalFormatting>
  <conditionalFormatting sqref="E26">
    <cfRule type="duplicateValues" dxfId="69" priority="7"/>
  </conditionalFormatting>
  <conditionalFormatting sqref="E26">
    <cfRule type="duplicateValues" dxfId="68" priority="6"/>
  </conditionalFormatting>
  <conditionalFormatting sqref="E26">
    <cfRule type="duplicateValues" dxfId="67" priority="5"/>
  </conditionalFormatting>
  <conditionalFormatting sqref="E26">
    <cfRule type="duplicateValues" dxfId="66" priority="3"/>
    <cfRule type="duplicateValues" dxfId="65" priority="4"/>
  </conditionalFormatting>
  <conditionalFormatting sqref="B19:B26">
    <cfRule type="duplicateValues" dxfId="64" priority="123860"/>
  </conditionalFormatting>
  <conditionalFormatting sqref="B19:B26">
    <cfRule type="duplicateValues" dxfId="63" priority="123866"/>
    <cfRule type="duplicateValues" dxfId="62" priority="123867"/>
  </conditionalFormatting>
  <conditionalFormatting sqref="E19:E23">
    <cfRule type="duplicateValues" dxfId="61" priority="123886"/>
  </conditionalFormatting>
  <conditionalFormatting sqref="E19:E23">
    <cfRule type="duplicateValues" dxfId="60" priority="123889"/>
    <cfRule type="duplicateValues" dxfId="59" priority="123890"/>
  </conditionalFormatting>
  <conditionalFormatting sqref="E19:E25">
    <cfRule type="duplicateValues" dxfId="58" priority="123897"/>
  </conditionalFormatting>
  <conditionalFormatting sqref="B27:B71 B1:B18">
    <cfRule type="duplicateValues" dxfId="1" priority="123898"/>
  </conditionalFormatting>
  <conditionalFormatting sqref="E27:E71 E1:E18">
    <cfRule type="duplicateValues" dxfId="0" priority="12390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8"/>
  <sheetViews>
    <sheetView zoomScale="110" zoomScaleNormal="110" workbookViewId="0">
      <pane ySplit="1" topLeftCell="A824" activePane="bottomLeft" state="frozen"/>
      <selection pane="bottomLeft" activeCell="B829" sqref="B82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3">
        <v>368</v>
      </c>
      <c r="B260" s="113" t="s">
        <v>2536</v>
      </c>
      <c r="C260" s="113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3">
        <v>663</v>
      </c>
      <c r="B511" s="113" t="s">
        <v>2543</v>
      </c>
      <c r="C511" s="113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2572</v>
      </c>
      <c r="C828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9:A1048576 A1:A826">
    <cfRule type="duplicateValues" dxfId="57" priority="3"/>
  </conditionalFormatting>
  <conditionalFormatting sqref="A827">
    <cfRule type="duplicateValues" dxfId="56" priority="2"/>
  </conditionalFormatting>
  <conditionalFormatting sqref="A828">
    <cfRule type="duplicateValues" dxfId="55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8" sqref="F2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4" t="s">
        <v>2421</v>
      </c>
      <c r="B1" s="185"/>
      <c r="C1" s="185"/>
      <c r="D1" s="185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/>
      <c r="B3" s="51"/>
      <c r="C3" s="51"/>
      <c r="D3" s="63"/>
      <c r="E3" s="65"/>
    </row>
    <row r="4" spans="1:5" ht="15.75" x14ac:dyDescent="0.25">
      <c r="A4" s="51"/>
      <c r="B4" s="51"/>
      <c r="C4" s="51"/>
      <c r="D4" s="63"/>
      <c r="E4" s="65"/>
    </row>
    <row r="5" spans="1:5" ht="15.75" x14ac:dyDescent="0.25">
      <c r="A5" s="51"/>
      <c r="B5" s="51"/>
      <c r="C5" s="51"/>
      <c r="D5" s="63"/>
    </row>
    <row r="6" spans="1:5" ht="15.75" x14ac:dyDescent="0.25">
      <c r="A6" s="51"/>
      <c r="B6" s="51"/>
      <c r="C6" s="51"/>
      <c r="D6" s="63"/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0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 t="e">
        <f>D13/D12</f>
        <v>#DIV/0!</v>
      </c>
    </row>
    <row r="16" spans="1:5" ht="15.75" thickBot="1" x14ac:dyDescent="0.3">
      <c r="A16" s="48"/>
      <c r="B16" s="48" t="s">
        <v>2412</v>
      </c>
      <c r="C16" s="56" t="s">
        <v>2429</v>
      </c>
      <c r="D16" s="57" t="e">
        <f>D14/D12</f>
        <v>#DIV/0!</v>
      </c>
    </row>
    <row r="17" spans="1:4" x14ac:dyDescent="0.25">
      <c r="A17" s="48"/>
      <c r="B17" s="48"/>
      <c r="C17" s="48"/>
      <c r="D17" s="48"/>
    </row>
    <row r="18" spans="1:4" ht="29.25" x14ac:dyDescent="0.25">
      <c r="A18" s="184" t="s">
        <v>2430</v>
      </c>
      <c r="B18" s="185"/>
      <c r="C18" s="185"/>
      <c r="D18" s="185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/>
      <c r="B20" s="51"/>
      <c r="C20" s="63"/>
      <c r="D20" s="63"/>
    </row>
    <row r="21" spans="1:4" ht="15.75" x14ac:dyDescent="0.25">
      <c r="A21" s="51"/>
      <c r="B21" s="51"/>
      <c r="C21" s="63"/>
      <c r="D21" s="63"/>
    </row>
    <row r="22" spans="1:4" ht="15.75" x14ac:dyDescent="0.25">
      <c r="A22" s="51"/>
      <c r="B22" s="51"/>
      <c r="C22" s="63"/>
      <c r="D22" s="63"/>
    </row>
    <row r="23" spans="1:4" ht="15.75" x14ac:dyDescent="0.25">
      <c r="A23" s="51"/>
      <c r="B23" s="51"/>
      <c r="C23" s="63"/>
      <c r="D23" s="63"/>
    </row>
    <row r="24" spans="1:4" s="87" customFormat="1" ht="15.75" x14ac:dyDescent="0.25">
      <c r="A24" s="51"/>
      <c r="B24" s="51"/>
      <c r="C24" s="63"/>
      <c r="D24" s="63"/>
    </row>
    <row r="25" spans="1:4" s="87" customFormat="1" ht="15.75" x14ac:dyDescent="0.25">
      <c r="A25" s="51"/>
      <c r="B25" s="51"/>
      <c r="C25" s="63"/>
      <c r="D25" s="63"/>
    </row>
    <row r="26" spans="1:4" s="87" customFormat="1" ht="15.75" x14ac:dyDescent="0.25">
      <c r="A26" s="51"/>
      <c r="B26" s="51"/>
      <c r="C26" s="63"/>
      <c r="D26" s="63"/>
    </row>
    <row r="27" spans="1:4" s="87" customFormat="1" ht="15.75" x14ac:dyDescent="0.25">
      <c r="A27" s="51"/>
      <c r="B27" s="51"/>
      <c r="C27" s="63"/>
      <c r="D27" s="63"/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0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 t="e">
        <f>D35/D34</f>
        <v>#DIV/0!</v>
      </c>
    </row>
    <row r="38" spans="1:4" ht="15.75" thickBot="1" x14ac:dyDescent="0.3">
      <c r="A38" s="48"/>
      <c r="B38" s="48"/>
      <c r="C38" s="61" t="s">
        <v>2436</v>
      </c>
      <c r="D38" s="57" t="e">
        <f>D36/D34</f>
        <v>#DIV/0!</v>
      </c>
    </row>
  </sheetData>
  <mergeCells count="2">
    <mergeCell ref="A1:D1"/>
    <mergeCell ref="A18:D18"/>
  </mergeCells>
  <conditionalFormatting sqref="B4:B8">
    <cfRule type="duplicateValues" dxfId="54" priority="6"/>
  </conditionalFormatting>
  <conditionalFormatting sqref="B4:B8">
    <cfRule type="duplicateValues" dxfId="53" priority="5"/>
  </conditionalFormatting>
  <conditionalFormatting sqref="A3:A8">
    <cfRule type="duplicateValues" dxfId="52" priority="3"/>
    <cfRule type="duplicateValues" dxfId="51" priority="4"/>
  </conditionalFormatting>
  <conditionalFormatting sqref="B3">
    <cfRule type="duplicateValues" dxfId="50" priority="2"/>
  </conditionalFormatting>
  <conditionalFormatting sqref="B3">
    <cfRule type="duplicateValues" dxfId="4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A4" sqref="A4:XFD4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6" t="s">
        <v>58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27.8324421296275 días</v>
      </c>
      <c r="B3" s="128" t="s">
        <v>2547</v>
      </c>
      <c r="C3" s="133">
        <v>44325.167557870373</v>
      </c>
      <c r="D3" s="133" t="s">
        <v>2180</v>
      </c>
      <c r="E3" s="121">
        <v>812</v>
      </c>
      <c r="F3" s="135" t="str">
        <f>VLOOKUP(E3,'LISTADO ATM'!$A$2:$B$818,2,0)</f>
        <v xml:space="preserve">ATM Canasta del Pueblo </v>
      </c>
      <c r="G3" s="135" t="str">
        <f>VLOOKUP(E3,VIP!$A$2:$O4512,6,0)</f>
        <v>NO</v>
      </c>
      <c r="H3" s="135" t="str">
        <f>VLOOKUP(E3,VIP!$A$2:$O4544,7,FALSE)</f>
        <v>Si</v>
      </c>
      <c r="I3" s="135" t="str">
        <f>VLOOKUP(E3,VIP!$A$2:$O4421,8,FALSE)</f>
        <v>Si</v>
      </c>
      <c r="J3" s="135" t="str">
        <f>VLOOKUP(E3,VIP!$A$2:$O4350,8,FALSE)</f>
        <v>Si</v>
      </c>
      <c r="K3" s="122" t="s">
        <v>2219</v>
      </c>
    </row>
    <row r="4" spans="1:11" ht="18" x14ac:dyDescent="0.25">
      <c r="A4" s="68" t="str">
        <f t="shared" ref="A4:A9" ca="1" si="0">CONCATENATE(TODAY()-C4," días")</f>
        <v>44353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44353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44353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44353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44353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44353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48" priority="99275"/>
  </conditionalFormatting>
  <conditionalFormatting sqref="B7">
    <cfRule type="duplicateValues" dxfId="47" priority="59"/>
    <cfRule type="duplicateValues" dxfId="46" priority="60"/>
    <cfRule type="duplicateValues" dxfId="45" priority="61"/>
  </conditionalFormatting>
  <conditionalFormatting sqref="B7">
    <cfRule type="duplicateValues" dxfId="44" priority="58"/>
  </conditionalFormatting>
  <conditionalFormatting sqref="B7">
    <cfRule type="duplicateValues" dxfId="43" priority="56"/>
    <cfRule type="duplicateValues" dxfId="42" priority="57"/>
  </conditionalFormatting>
  <conditionalFormatting sqref="B7">
    <cfRule type="duplicateValues" dxfId="41" priority="53"/>
    <cfRule type="duplicateValues" dxfId="40" priority="54"/>
    <cfRule type="duplicateValues" dxfId="39" priority="55"/>
  </conditionalFormatting>
  <conditionalFormatting sqref="B7">
    <cfRule type="duplicateValues" dxfId="38" priority="52"/>
  </conditionalFormatting>
  <conditionalFormatting sqref="B7">
    <cfRule type="duplicateValues" dxfId="37" priority="50"/>
    <cfRule type="duplicateValues" dxfId="36" priority="51"/>
  </conditionalFormatting>
  <conditionalFormatting sqref="B7">
    <cfRule type="duplicateValues" dxfId="35" priority="49"/>
  </conditionalFormatting>
  <conditionalFormatting sqref="B7">
    <cfRule type="duplicateValues" dxfId="34" priority="46"/>
    <cfRule type="duplicateValues" dxfId="33" priority="47"/>
    <cfRule type="duplicateValues" dxfId="32" priority="48"/>
  </conditionalFormatting>
  <conditionalFormatting sqref="B7">
    <cfRule type="duplicateValues" dxfId="31" priority="45"/>
  </conditionalFormatting>
  <conditionalFormatting sqref="B7">
    <cfRule type="duplicateValues" dxfId="30" priority="44"/>
  </conditionalFormatting>
  <conditionalFormatting sqref="B9">
    <cfRule type="duplicateValues" dxfId="29" priority="43"/>
  </conditionalFormatting>
  <conditionalFormatting sqref="B9">
    <cfRule type="duplicateValues" dxfId="28" priority="40"/>
    <cfRule type="duplicateValues" dxfId="27" priority="41"/>
    <cfRule type="duplicateValues" dxfId="26" priority="42"/>
  </conditionalFormatting>
  <conditionalFormatting sqref="B9">
    <cfRule type="duplicateValues" dxfId="25" priority="38"/>
    <cfRule type="duplicateValues" dxfId="24" priority="39"/>
  </conditionalFormatting>
  <conditionalFormatting sqref="B9">
    <cfRule type="duplicateValues" dxfId="23" priority="35"/>
    <cfRule type="duplicateValues" dxfId="22" priority="36"/>
    <cfRule type="duplicateValues" dxfId="21" priority="37"/>
  </conditionalFormatting>
  <conditionalFormatting sqref="B9">
    <cfRule type="duplicateValues" dxfId="20" priority="34"/>
  </conditionalFormatting>
  <conditionalFormatting sqref="B9">
    <cfRule type="duplicateValues" dxfId="19" priority="33"/>
  </conditionalFormatting>
  <conditionalFormatting sqref="B9">
    <cfRule type="duplicateValues" dxfId="18" priority="32"/>
  </conditionalFormatting>
  <conditionalFormatting sqref="B9">
    <cfRule type="duplicateValues" dxfId="17" priority="29"/>
    <cfRule type="duplicateValues" dxfId="16" priority="30"/>
    <cfRule type="duplicateValues" dxfId="15" priority="31"/>
  </conditionalFormatting>
  <conditionalFormatting sqref="B9">
    <cfRule type="duplicateValues" dxfId="14" priority="27"/>
    <cfRule type="duplicateValues" dxfId="13" priority="28"/>
  </conditionalFormatting>
  <conditionalFormatting sqref="C9">
    <cfRule type="duplicateValues" dxfId="12" priority="26"/>
  </conditionalFormatting>
  <conditionalFormatting sqref="E3">
    <cfRule type="duplicateValues" dxfId="11" priority="121638"/>
  </conditionalFormatting>
  <conditionalFormatting sqref="E3">
    <cfRule type="duplicateValues" dxfId="10" priority="121639"/>
    <cfRule type="duplicateValues" dxfId="9" priority="121640"/>
  </conditionalFormatting>
  <conditionalFormatting sqref="E3">
    <cfRule type="duplicateValues" dxfId="8" priority="121641"/>
    <cfRule type="duplicateValues" dxfId="7" priority="121642"/>
    <cfRule type="duplicateValues" dxfId="6" priority="121643"/>
    <cfRule type="duplicateValues" dxfId="5" priority="121644"/>
  </conditionalFormatting>
  <conditionalFormatting sqref="B3">
    <cfRule type="duplicateValues" dxfId="4" priority="121645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9"/>
  <sheetViews>
    <sheetView topLeftCell="B1" zoomScaleNormal="100" workbookViewId="0">
      <pane ySplit="1" topLeftCell="A797" activePane="bottomLeft" state="frozen"/>
      <selection activeCell="D1" sqref="D1"/>
      <selection pane="bottomLeft" activeCell="E809" sqref="E809:M80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4">
        <v>7</v>
      </c>
      <c r="B2" s="115" t="s">
        <v>2029</v>
      </c>
      <c r="C2" s="115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4">
        <v>591</v>
      </c>
      <c r="B3" s="115" t="s">
        <v>507</v>
      </c>
      <c r="C3" s="115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4">
        <v>553</v>
      </c>
      <c r="B4" s="115" t="s">
        <v>544</v>
      </c>
      <c r="C4" s="115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109">
        <v>985</v>
      </c>
      <c r="B793" s="110" t="s">
        <v>1150</v>
      </c>
      <c r="C793" s="111" t="s">
        <v>1151</v>
      </c>
      <c r="D793" s="111" t="s">
        <v>72</v>
      </c>
      <c r="E793" s="111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0" t="s">
        <v>1180</v>
      </c>
    </row>
    <row r="794" spans="1:15" s="93" customFormat="1" ht="15.75" x14ac:dyDescent="0.25">
      <c r="A794" s="109">
        <v>986</v>
      </c>
      <c r="B794" s="110" t="s">
        <v>1152</v>
      </c>
      <c r="C794" s="111" t="s">
        <v>1153</v>
      </c>
      <c r="D794" s="110" t="s">
        <v>72</v>
      </c>
      <c r="E794" s="110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0" t="s">
        <v>1209</v>
      </c>
    </row>
    <row r="795" spans="1:15" s="93" customFormat="1" ht="15.75" x14ac:dyDescent="0.25">
      <c r="A795" s="109">
        <v>987</v>
      </c>
      <c r="B795" s="110" t="s">
        <v>1154</v>
      </c>
      <c r="C795" s="111" t="s">
        <v>1155</v>
      </c>
      <c r="D795" s="110" t="s">
        <v>72</v>
      </c>
      <c r="E795" s="110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0" t="s">
        <v>1209</v>
      </c>
    </row>
    <row r="796" spans="1:15" s="93" customFormat="1" ht="15.75" x14ac:dyDescent="0.25">
      <c r="A796" s="109">
        <v>988</v>
      </c>
      <c r="B796" s="110" t="s">
        <v>1156</v>
      </c>
      <c r="C796" s="111" t="s">
        <v>1157</v>
      </c>
      <c r="D796" s="111" t="s">
        <v>72</v>
      </c>
      <c r="E796" s="111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0" t="s">
        <v>1186</v>
      </c>
    </row>
    <row r="797" spans="1:15" s="93" customFormat="1" ht="15.75" x14ac:dyDescent="0.25">
      <c r="A797" s="109">
        <v>989</v>
      </c>
      <c r="B797" s="110" t="s">
        <v>1158</v>
      </c>
      <c r="C797" s="111" t="s">
        <v>1159</v>
      </c>
      <c r="D797" s="111" t="s">
        <v>72</v>
      </c>
      <c r="E797" s="111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0" t="s">
        <v>1184</v>
      </c>
    </row>
    <row r="798" spans="1:15" s="93" customFormat="1" ht="15.75" x14ac:dyDescent="0.25">
      <c r="A798" s="109">
        <v>742</v>
      </c>
      <c r="B798" s="110" t="s">
        <v>1160</v>
      </c>
      <c r="C798" s="111" t="s">
        <v>1161</v>
      </c>
      <c r="D798" s="111" t="s">
        <v>72</v>
      </c>
      <c r="E798" s="111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0" t="s">
        <v>1191</v>
      </c>
    </row>
    <row r="799" spans="1:15" s="93" customFormat="1" ht="15.75" x14ac:dyDescent="0.25">
      <c r="A799" s="109">
        <v>991</v>
      </c>
      <c r="B799" s="110" t="s">
        <v>1162</v>
      </c>
      <c r="C799" s="111" t="s">
        <v>1163</v>
      </c>
      <c r="D799" s="111" t="s">
        <v>72</v>
      </c>
      <c r="E799" s="111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0" t="s">
        <v>1180</v>
      </c>
    </row>
    <row r="800" spans="1:15" s="93" customFormat="1" ht="15.75" x14ac:dyDescent="0.25">
      <c r="A800" s="109">
        <v>715</v>
      </c>
      <c r="B800" s="110" t="s">
        <v>1164</v>
      </c>
      <c r="C800" s="111" t="s">
        <v>1165</v>
      </c>
      <c r="D800" s="111" t="s">
        <v>72</v>
      </c>
      <c r="E800" s="111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0" t="s">
        <v>1185</v>
      </c>
    </row>
    <row r="801" spans="1:15" s="93" customFormat="1" ht="15.75" x14ac:dyDescent="0.25">
      <c r="A801" s="109">
        <v>993</v>
      </c>
      <c r="B801" s="110" t="s">
        <v>1166</v>
      </c>
      <c r="C801" s="111" t="s">
        <v>1167</v>
      </c>
      <c r="D801" s="111" t="s">
        <v>72</v>
      </c>
      <c r="E801" s="111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0" t="s">
        <v>1190</v>
      </c>
    </row>
    <row r="802" spans="1:15" s="93" customFormat="1" ht="15.75" x14ac:dyDescent="0.25">
      <c r="A802" s="109">
        <v>994</v>
      </c>
      <c r="B802" s="110" t="s">
        <v>1889</v>
      </c>
      <c r="C802" s="111" t="s">
        <v>1888</v>
      </c>
      <c r="D802" s="111" t="s">
        <v>72</v>
      </c>
      <c r="E802" s="111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0" t="s">
        <v>2020</v>
      </c>
    </row>
    <row r="803" spans="1:15" s="93" customFormat="1" ht="15.75" x14ac:dyDescent="0.25">
      <c r="A803" s="109">
        <v>545</v>
      </c>
      <c r="B803" s="110" t="s">
        <v>1168</v>
      </c>
      <c r="C803" s="111" t="s">
        <v>1169</v>
      </c>
      <c r="D803" s="111" t="s">
        <v>72</v>
      </c>
      <c r="E803" s="111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0" t="s">
        <v>1188</v>
      </c>
    </row>
    <row r="804" spans="1:15" s="93" customFormat="1" ht="15.75" x14ac:dyDescent="0.25">
      <c r="A804" s="109">
        <v>996</v>
      </c>
      <c r="B804" s="110" t="s">
        <v>1193</v>
      </c>
      <c r="C804" s="111" t="s">
        <v>1194</v>
      </c>
      <c r="D804" s="111" t="s">
        <v>72</v>
      </c>
      <c r="E804" s="111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0" t="s">
        <v>1184</v>
      </c>
    </row>
    <row r="805" spans="1:15" s="93" customFormat="1" ht="15.75" x14ac:dyDescent="0.25">
      <c r="A805" s="109">
        <v>724</v>
      </c>
      <c r="B805" s="110" t="s">
        <v>1170</v>
      </c>
      <c r="C805" s="111" t="s">
        <v>1171</v>
      </c>
      <c r="D805" s="111" t="s">
        <v>72</v>
      </c>
      <c r="E805" s="111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0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2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4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34" t="s">
        <v>2573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</sheetData>
  <autoFilter ref="A1:O807">
    <sortState ref="A2:O807">
      <sortCondition sortBy="cellColor" ref="A1:A807" dxfId="273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8" t="s">
        <v>0</v>
      </c>
      <c r="B1" s="18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0" t="s">
        <v>8</v>
      </c>
      <c r="B9" s="191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2" t="s">
        <v>9</v>
      </c>
      <c r="B14" s="19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4</vt:i4>
      </vt:variant>
    </vt:vector>
  </HeadingPairs>
  <TitlesOfParts>
    <vt:vector size="16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Christian Aury Moreta Reynoso</cp:lastModifiedBy>
  <cp:lastPrinted>2021-05-25T15:11:04Z</cp:lastPrinted>
  <dcterms:created xsi:type="dcterms:W3CDTF">2014-10-01T23:18:29Z</dcterms:created>
  <dcterms:modified xsi:type="dcterms:W3CDTF">2021-06-06T15:42:09Z</dcterms:modified>
</cp:coreProperties>
</file>