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0490" windowHeight="73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REPORTE!$A$4:$Q$151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6" l="1"/>
  <c r="I6" i="16"/>
  <c r="I4" i="16"/>
  <c r="I2" i="16"/>
  <c r="C51" i="16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61" i="1" l="1"/>
  <c r="G161" i="1"/>
  <c r="H161" i="1"/>
  <c r="I161" i="1"/>
  <c r="J161" i="1"/>
  <c r="K161" i="1"/>
  <c r="F134" i="1"/>
  <c r="G134" i="1"/>
  <c r="H134" i="1"/>
  <c r="I134" i="1"/>
  <c r="J134" i="1"/>
  <c r="K134" i="1"/>
  <c r="F156" i="1"/>
  <c r="G156" i="1"/>
  <c r="H156" i="1"/>
  <c r="I156" i="1"/>
  <c r="J156" i="1"/>
  <c r="K156" i="1"/>
  <c r="F158" i="1"/>
  <c r="G158" i="1"/>
  <c r="H158" i="1"/>
  <c r="I158" i="1"/>
  <c r="J158" i="1"/>
  <c r="K158" i="1"/>
  <c r="F123" i="1"/>
  <c r="G123" i="1"/>
  <c r="H123" i="1"/>
  <c r="I123" i="1"/>
  <c r="J123" i="1"/>
  <c r="K123" i="1"/>
  <c r="F132" i="1"/>
  <c r="G132" i="1"/>
  <c r="H132" i="1"/>
  <c r="I132" i="1"/>
  <c r="J132" i="1"/>
  <c r="K132" i="1"/>
  <c r="F151" i="1"/>
  <c r="G151" i="1"/>
  <c r="H151" i="1"/>
  <c r="I151" i="1"/>
  <c r="J151" i="1"/>
  <c r="K151" i="1"/>
  <c r="F135" i="1"/>
  <c r="G135" i="1"/>
  <c r="H135" i="1"/>
  <c r="I135" i="1"/>
  <c r="J135" i="1"/>
  <c r="K135" i="1"/>
  <c r="F65" i="1"/>
  <c r="G65" i="1"/>
  <c r="H65" i="1"/>
  <c r="I65" i="1"/>
  <c r="J65" i="1"/>
  <c r="K65" i="1"/>
  <c r="F66" i="1"/>
  <c r="G66" i="1"/>
  <c r="H66" i="1"/>
  <c r="I66" i="1"/>
  <c r="J66" i="1"/>
  <c r="K66" i="1"/>
  <c r="F150" i="1"/>
  <c r="G150" i="1"/>
  <c r="H150" i="1"/>
  <c r="I150" i="1"/>
  <c r="J150" i="1"/>
  <c r="K150" i="1"/>
  <c r="F99" i="1"/>
  <c r="G99" i="1"/>
  <c r="H99" i="1"/>
  <c r="I99" i="1"/>
  <c r="J99" i="1"/>
  <c r="K99" i="1"/>
  <c r="A161" i="1"/>
  <c r="A134" i="1"/>
  <c r="A156" i="1"/>
  <c r="A158" i="1"/>
  <c r="A123" i="1"/>
  <c r="A132" i="1"/>
  <c r="A151" i="1"/>
  <c r="A135" i="1"/>
  <c r="A65" i="1"/>
  <c r="A66" i="1"/>
  <c r="A150" i="1"/>
  <c r="A99" i="1"/>
  <c r="F124" i="1" l="1"/>
  <c r="G124" i="1"/>
  <c r="H124" i="1"/>
  <c r="I124" i="1"/>
  <c r="J124" i="1"/>
  <c r="K124" i="1"/>
  <c r="F128" i="1"/>
  <c r="G128" i="1"/>
  <c r="H128" i="1"/>
  <c r="I128" i="1"/>
  <c r="J128" i="1"/>
  <c r="K128" i="1"/>
  <c r="F62" i="1"/>
  <c r="G62" i="1"/>
  <c r="H62" i="1"/>
  <c r="I62" i="1"/>
  <c r="J62" i="1"/>
  <c r="K62" i="1"/>
  <c r="F155" i="1"/>
  <c r="G155" i="1"/>
  <c r="H155" i="1"/>
  <c r="I155" i="1"/>
  <c r="J155" i="1"/>
  <c r="K155" i="1"/>
  <c r="F46" i="1"/>
  <c r="G46" i="1"/>
  <c r="H46" i="1"/>
  <c r="I46" i="1"/>
  <c r="J46" i="1"/>
  <c r="K46" i="1"/>
  <c r="F138" i="1"/>
  <c r="G138" i="1"/>
  <c r="H138" i="1"/>
  <c r="I138" i="1"/>
  <c r="J138" i="1"/>
  <c r="K138" i="1"/>
  <c r="F153" i="1"/>
  <c r="G153" i="1"/>
  <c r="H153" i="1"/>
  <c r="I153" i="1"/>
  <c r="J153" i="1"/>
  <c r="K153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27" i="1"/>
  <c r="G127" i="1"/>
  <c r="H127" i="1"/>
  <c r="I127" i="1"/>
  <c r="J127" i="1"/>
  <c r="K127" i="1"/>
  <c r="F131" i="1"/>
  <c r="G131" i="1"/>
  <c r="H131" i="1"/>
  <c r="I131" i="1"/>
  <c r="J131" i="1"/>
  <c r="K131" i="1"/>
  <c r="F133" i="1"/>
  <c r="G133" i="1"/>
  <c r="H133" i="1"/>
  <c r="I133" i="1"/>
  <c r="J133" i="1"/>
  <c r="K133" i="1"/>
  <c r="F22" i="1"/>
  <c r="G22" i="1"/>
  <c r="H22" i="1"/>
  <c r="I22" i="1"/>
  <c r="J22" i="1"/>
  <c r="K22" i="1"/>
  <c r="F56" i="1"/>
  <c r="G56" i="1"/>
  <c r="H56" i="1"/>
  <c r="I56" i="1"/>
  <c r="J56" i="1"/>
  <c r="K56" i="1"/>
  <c r="F60" i="1"/>
  <c r="G60" i="1"/>
  <c r="H60" i="1"/>
  <c r="I60" i="1"/>
  <c r="J60" i="1"/>
  <c r="K60" i="1"/>
  <c r="F59" i="1"/>
  <c r="G59" i="1"/>
  <c r="H59" i="1"/>
  <c r="I59" i="1"/>
  <c r="J59" i="1"/>
  <c r="K59" i="1"/>
  <c r="F23" i="1"/>
  <c r="G23" i="1"/>
  <c r="H23" i="1"/>
  <c r="I23" i="1"/>
  <c r="J23" i="1"/>
  <c r="K23" i="1"/>
  <c r="A124" i="1"/>
  <c r="A128" i="1"/>
  <c r="A62" i="1"/>
  <c r="A155" i="1"/>
  <c r="A46" i="1"/>
  <c r="A138" i="1"/>
  <c r="A153" i="1"/>
  <c r="A149" i="1"/>
  <c r="A145" i="1"/>
  <c r="A127" i="1"/>
  <c r="A131" i="1"/>
  <c r="A133" i="1"/>
  <c r="A22" i="1"/>
  <c r="A56" i="1"/>
  <c r="A60" i="1"/>
  <c r="A59" i="1"/>
  <c r="A23" i="1"/>
  <c r="H1" i="16" l="1"/>
  <c r="I1" i="16"/>
  <c r="I3" i="16"/>
  <c r="G7" i="16"/>
  <c r="F164" i="1"/>
  <c r="G164" i="1"/>
  <c r="H164" i="1"/>
  <c r="I164" i="1"/>
  <c r="J164" i="1"/>
  <c r="K164" i="1"/>
  <c r="F129" i="1"/>
  <c r="G129" i="1"/>
  <c r="H129" i="1"/>
  <c r="I129" i="1"/>
  <c r="J129" i="1"/>
  <c r="K129" i="1"/>
  <c r="F111" i="1"/>
  <c r="G111" i="1"/>
  <c r="H111" i="1"/>
  <c r="I111" i="1"/>
  <c r="J111" i="1"/>
  <c r="K111" i="1"/>
  <c r="F102" i="1"/>
  <c r="G102" i="1"/>
  <c r="H102" i="1"/>
  <c r="I102" i="1"/>
  <c r="J102" i="1"/>
  <c r="K102" i="1"/>
  <c r="A164" i="1"/>
  <c r="A129" i="1"/>
  <c r="A111" i="1"/>
  <c r="A102" i="1"/>
  <c r="A98" i="1" l="1"/>
  <c r="A25" i="1"/>
  <c r="F98" i="1"/>
  <c r="G98" i="1"/>
  <c r="H98" i="1"/>
  <c r="I98" i="1"/>
  <c r="J98" i="1"/>
  <c r="K98" i="1"/>
  <c r="F25" i="1"/>
  <c r="G25" i="1"/>
  <c r="H25" i="1"/>
  <c r="I25" i="1"/>
  <c r="J25" i="1"/>
  <c r="K25" i="1"/>
  <c r="F55" i="1"/>
  <c r="G55" i="1"/>
  <c r="H55" i="1"/>
  <c r="I55" i="1"/>
  <c r="J55" i="1"/>
  <c r="K55" i="1"/>
  <c r="F58" i="1"/>
  <c r="G58" i="1"/>
  <c r="H58" i="1"/>
  <c r="I58" i="1"/>
  <c r="J58" i="1"/>
  <c r="K58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63" i="1"/>
  <c r="G63" i="1"/>
  <c r="H63" i="1"/>
  <c r="I63" i="1"/>
  <c r="J63" i="1"/>
  <c r="K63" i="1"/>
  <c r="F64" i="1"/>
  <c r="G64" i="1"/>
  <c r="H64" i="1"/>
  <c r="I64" i="1"/>
  <c r="J64" i="1"/>
  <c r="K64" i="1"/>
  <c r="F17" i="1"/>
  <c r="G17" i="1"/>
  <c r="H17" i="1"/>
  <c r="I17" i="1"/>
  <c r="J17" i="1"/>
  <c r="K17" i="1"/>
  <c r="F140" i="1"/>
  <c r="G140" i="1"/>
  <c r="H140" i="1"/>
  <c r="I140" i="1"/>
  <c r="J140" i="1"/>
  <c r="K14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12" i="1"/>
  <c r="G112" i="1"/>
  <c r="H112" i="1"/>
  <c r="I112" i="1"/>
  <c r="J112" i="1"/>
  <c r="K112" i="1"/>
  <c r="F53" i="1"/>
  <c r="G53" i="1"/>
  <c r="H53" i="1"/>
  <c r="I53" i="1"/>
  <c r="J53" i="1"/>
  <c r="K53" i="1"/>
  <c r="A55" i="1"/>
  <c r="A58" i="1"/>
  <c r="A139" i="1"/>
  <c r="A143" i="1"/>
  <c r="A63" i="1"/>
  <c r="A64" i="1"/>
  <c r="A17" i="1"/>
  <c r="A140" i="1"/>
  <c r="A160" i="1"/>
  <c r="A159" i="1"/>
  <c r="A112" i="1"/>
  <c r="A53" i="1"/>
  <c r="F24" i="1"/>
  <c r="G24" i="1"/>
  <c r="H24" i="1"/>
  <c r="I24" i="1"/>
  <c r="J24" i="1"/>
  <c r="K24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4" i="1"/>
  <c r="G104" i="1"/>
  <c r="H104" i="1"/>
  <c r="I104" i="1"/>
  <c r="J104" i="1"/>
  <c r="K104" i="1"/>
  <c r="F19" i="1"/>
  <c r="G19" i="1"/>
  <c r="H19" i="1"/>
  <c r="I19" i="1"/>
  <c r="J19" i="1"/>
  <c r="K19" i="1"/>
  <c r="F118" i="1"/>
  <c r="G118" i="1"/>
  <c r="H118" i="1"/>
  <c r="I118" i="1"/>
  <c r="J118" i="1"/>
  <c r="K118" i="1"/>
  <c r="F165" i="1"/>
  <c r="G165" i="1"/>
  <c r="H165" i="1"/>
  <c r="I165" i="1"/>
  <c r="J165" i="1"/>
  <c r="K165" i="1"/>
  <c r="A19" i="1"/>
  <c r="A104" i="1"/>
  <c r="A101" i="1"/>
  <c r="A103" i="1"/>
  <c r="A114" i="1"/>
  <c r="A113" i="1"/>
  <c r="A24" i="1"/>
  <c r="A165" i="1"/>
  <c r="A118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61" i="1"/>
  <c r="G61" i="1"/>
  <c r="H61" i="1"/>
  <c r="I61" i="1"/>
  <c r="J61" i="1"/>
  <c r="K61" i="1"/>
  <c r="F57" i="1"/>
  <c r="G57" i="1"/>
  <c r="H57" i="1"/>
  <c r="I57" i="1"/>
  <c r="J57" i="1"/>
  <c r="K57" i="1"/>
  <c r="A28" i="1"/>
  <c r="A27" i="1"/>
  <c r="A26" i="1"/>
  <c r="A61" i="1"/>
  <c r="A57" i="1"/>
  <c r="F76" i="1"/>
  <c r="G76" i="1"/>
  <c r="H76" i="1"/>
  <c r="I76" i="1"/>
  <c r="J76" i="1"/>
  <c r="K76" i="1"/>
  <c r="F85" i="1"/>
  <c r="G85" i="1"/>
  <c r="H85" i="1"/>
  <c r="I85" i="1"/>
  <c r="J85" i="1"/>
  <c r="K85" i="1"/>
  <c r="F68" i="1"/>
  <c r="G68" i="1"/>
  <c r="H68" i="1"/>
  <c r="I68" i="1"/>
  <c r="J68" i="1"/>
  <c r="K68" i="1"/>
  <c r="F67" i="1"/>
  <c r="G67" i="1"/>
  <c r="H67" i="1"/>
  <c r="I67" i="1"/>
  <c r="J67" i="1"/>
  <c r="K67" i="1"/>
  <c r="F75" i="1"/>
  <c r="G75" i="1"/>
  <c r="H75" i="1"/>
  <c r="I75" i="1"/>
  <c r="J75" i="1"/>
  <c r="K75" i="1"/>
  <c r="F79" i="1"/>
  <c r="G79" i="1"/>
  <c r="H79" i="1"/>
  <c r="I79" i="1"/>
  <c r="J79" i="1"/>
  <c r="K79" i="1"/>
  <c r="F92" i="1"/>
  <c r="G92" i="1"/>
  <c r="H92" i="1"/>
  <c r="I92" i="1"/>
  <c r="J92" i="1"/>
  <c r="K92" i="1"/>
  <c r="F106" i="1"/>
  <c r="G106" i="1"/>
  <c r="H106" i="1"/>
  <c r="I106" i="1"/>
  <c r="J106" i="1"/>
  <c r="K106" i="1"/>
  <c r="F141" i="1"/>
  <c r="G141" i="1"/>
  <c r="H141" i="1"/>
  <c r="I141" i="1"/>
  <c r="J141" i="1"/>
  <c r="K141" i="1"/>
  <c r="F20" i="1"/>
  <c r="G20" i="1"/>
  <c r="H20" i="1"/>
  <c r="I20" i="1"/>
  <c r="J20" i="1"/>
  <c r="K20" i="1"/>
  <c r="F14" i="1"/>
  <c r="G14" i="1"/>
  <c r="H14" i="1"/>
  <c r="I14" i="1"/>
  <c r="J14" i="1"/>
  <c r="K14" i="1"/>
  <c r="F83" i="1"/>
  <c r="G83" i="1"/>
  <c r="H83" i="1"/>
  <c r="I83" i="1"/>
  <c r="J83" i="1"/>
  <c r="K83" i="1"/>
  <c r="F152" i="1"/>
  <c r="G152" i="1"/>
  <c r="H152" i="1"/>
  <c r="I152" i="1"/>
  <c r="J152" i="1"/>
  <c r="K152" i="1"/>
  <c r="F162" i="1"/>
  <c r="G162" i="1"/>
  <c r="H162" i="1"/>
  <c r="I162" i="1"/>
  <c r="J162" i="1"/>
  <c r="K162" i="1"/>
  <c r="F21" i="1"/>
  <c r="G21" i="1"/>
  <c r="H21" i="1"/>
  <c r="I21" i="1"/>
  <c r="J21" i="1"/>
  <c r="K21" i="1"/>
  <c r="F52" i="1"/>
  <c r="G52" i="1"/>
  <c r="H52" i="1"/>
  <c r="I52" i="1"/>
  <c r="J52" i="1"/>
  <c r="K52" i="1"/>
  <c r="F109" i="1"/>
  <c r="G109" i="1"/>
  <c r="H109" i="1"/>
  <c r="I109" i="1"/>
  <c r="J109" i="1"/>
  <c r="K109" i="1"/>
  <c r="F88" i="1"/>
  <c r="G88" i="1"/>
  <c r="H88" i="1"/>
  <c r="I88" i="1"/>
  <c r="J88" i="1"/>
  <c r="K88" i="1"/>
  <c r="F89" i="1"/>
  <c r="G89" i="1"/>
  <c r="H89" i="1"/>
  <c r="I89" i="1"/>
  <c r="J89" i="1"/>
  <c r="K89" i="1"/>
  <c r="F163" i="1"/>
  <c r="G163" i="1"/>
  <c r="H163" i="1"/>
  <c r="I163" i="1"/>
  <c r="J163" i="1"/>
  <c r="K163" i="1"/>
  <c r="F71" i="1"/>
  <c r="G71" i="1"/>
  <c r="H71" i="1"/>
  <c r="I71" i="1"/>
  <c r="J71" i="1"/>
  <c r="K71" i="1"/>
  <c r="A76" i="1"/>
  <c r="A85" i="1"/>
  <c r="A68" i="1"/>
  <c r="A67" i="1"/>
  <c r="A75" i="1"/>
  <c r="A79" i="1"/>
  <c r="A92" i="1"/>
  <c r="A106" i="1"/>
  <c r="A141" i="1"/>
  <c r="A20" i="1"/>
  <c r="A14" i="1"/>
  <c r="A83" i="1"/>
  <c r="A152" i="1"/>
  <c r="A162" i="1"/>
  <c r="A21" i="1"/>
  <c r="A52" i="1"/>
  <c r="A109" i="1"/>
  <c r="A88" i="1"/>
  <c r="A89" i="1"/>
  <c r="A163" i="1"/>
  <c r="A71" i="1"/>
  <c r="A110" i="1" l="1"/>
  <c r="A69" i="1"/>
  <c r="A72" i="1"/>
  <c r="A29" i="1"/>
  <c r="F110" i="1"/>
  <c r="G110" i="1"/>
  <c r="H110" i="1"/>
  <c r="I110" i="1"/>
  <c r="J110" i="1"/>
  <c r="K110" i="1"/>
  <c r="F69" i="1"/>
  <c r="G69" i="1"/>
  <c r="H69" i="1"/>
  <c r="I69" i="1"/>
  <c r="J69" i="1"/>
  <c r="K69" i="1"/>
  <c r="F72" i="1"/>
  <c r="G72" i="1"/>
  <c r="H72" i="1"/>
  <c r="I72" i="1"/>
  <c r="J72" i="1"/>
  <c r="K72" i="1"/>
  <c r="F29" i="1"/>
  <c r="G29" i="1"/>
  <c r="H29" i="1"/>
  <c r="I29" i="1"/>
  <c r="J29" i="1"/>
  <c r="K29" i="1"/>
  <c r="A30" i="1" l="1"/>
  <c r="A32" i="1"/>
  <c r="A9" i="1"/>
  <c r="A12" i="1"/>
  <c r="A10" i="1"/>
  <c r="A48" i="1"/>
  <c r="F30" i="1"/>
  <c r="G30" i="1"/>
  <c r="H30" i="1"/>
  <c r="I30" i="1"/>
  <c r="J30" i="1"/>
  <c r="K30" i="1"/>
  <c r="F32" i="1"/>
  <c r="G32" i="1"/>
  <c r="H32" i="1"/>
  <c r="I32" i="1"/>
  <c r="J32" i="1"/>
  <c r="K32" i="1"/>
  <c r="F9" i="1"/>
  <c r="G9" i="1"/>
  <c r="H9" i="1"/>
  <c r="I9" i="1"/>
  <c r="J9" i="1"/>
  <c r="K9" i="1"/>
  <c r="F12" i="1"/>
  <c r="G12" i="1"/>
  <c r="H12" i="1"/>
  <c r="I12" i="1"/>
  <c r="J12" i="1"/>
  <c r="K12" i="1"/>
  <c r="F10" i="1"/>
  <c r="G10" i="1"/>
  <c r="H10" i="1"/>
  <c r="I10" i="1"/>
  <c r="J10" i="1"/>
  <c r="K10" i="1"/>
  <c r="F48" i="1"/>
  <c r="G48" i="1"/>
  <c r="H48" i="1"/>
  <c r="I48" i="1"/>
  <c r="J48" i="1"/>
  <c r="K48" i="1"/>
  <c r="F80" i="1" l="1"/>
  <c r="G80" i="1"/>
  <c r="H80" i="1"/>
  <c r="I80" i="1"/>
  <c r="J80" i="1"/>
  <c r="K80" i="1"/>
  <c r="F82" i="1"/>
  <c r="G82" i="1"/>
  <c r="H82" i="1"/>
  <c r="I82" i="1"/>
  <c r="J82" i="1"/>
  <c r="K82" i="1"/>
  <c r="F33" i="1"/>
  <c r="G33" i="1"/>
  <c r="H33" i="1"/>
  <c r="I33" i="1"/>
  <c r="J33" i="1"/>
  <c r="K33" i="1"/>
  <c r="F40" i="1"/>
  <c r="G40" i="1"/>
  <c r="H40" i="1"/>
  <c r="I40" i="1"/>
  <c r="J40" i="1"/>
  <c r="K40" i="1"/>
  <c r="A80" i="1"/>
  <c r="A82" i="1"/>
  <c r="A33" i="1"/>
  <c r="A40" i="1"/>
  <c r="F31" i="1"/>
  <c r="G31" i="1"/>
  <c r="H31" i="1"/>
  <c r="I31" i="1"/>
  <c r="J31" i="1"/>
  <c r="F34" i="1"/>
  <c r="G34" i="1"/>
  <c r="H34" i="1"/>
  <c r="I34" i="1"/>
  <c r="J34" i="1"/>
  <c r="F49" i="1"/>
  <c r="G49" i="1"/>
  <c r="H49" i="1"/>
  <c r="I49" i="1"/>
  <c r="J49" i="1"/>
  <c r="F147" i="1"/>
  <c r="G147" i="1"/>
  <c r="H147" i="1"/>
  <c r="I147" i="1"/>
  <c r="J147" i="1"/>
  <c r="F116" i="1"/>
  <c r="G116" i="1"/>
  <c r="H116" i="1"/>
  <c r="I116" i="1"/>
  <c r="J116" i="1"/>
  <c r="F73" i="1"/>
  <c r="G73" i="1"/>
  <c r="H73" i="1"/>
  <c r="I73" i="1"/>
  <c r="J73" i="1"/>
  <c r="F70" i="1"/>
  <c r="G70" i="1"/>
  <c r="H70" i="1"/>
  <c r="I70" i="1"/>
  <c r="J70" i="1"/>
  <c r="F77" i="1"/>
  <c r="G77" i="1"/>
  <c r="H77" i="1"/>
  <c r="I77" i="1"/>
  <c r="J77" i="1"/>
  <c r="F51" i="1"/>
  <c r="G51" i="1"/>
  <c r="H51" i="1"/>
  <c r="I51" i="1"/>
  <c r="J51" i="1"/>
  <c r="K31" i="1"/>
  <c r="K34" i="1"/>
  <c r="K49" i="1"/>
  <c r="K147" i="1"/>
  <c r="K116" i="1"/>
  <c r="K73" i="1"/>
  <c r="K70" i="1"/>
  <c r="K77" i="1"/>
  <c r="K51" i="1"/>
  <c r="A31" i="1"/>
  <c r="A34" i="1"/>
  <c r="A49" i="1"/>
  <c r="A147" i="1"/>
  <c r="A116" i="1"/>
  <c r="A73" i="1"/>
  <c r="A70" i="1"/>
  <c r="A77" i="1"/>
  <c r="A51" i="1"/>
  <c r="F93" i="1" l="1"/>
  <c r="G93" i="1"/>
  <c r="H93" i="1"/>
  <c r="I93" i="1"/>
  <c r="J93" i="1"/>
  <c r="K93" i="1"/>
  <c r="F97" i="1"/>
  <c r="G97" i="1"/>
  <c r="H97" i="1"/>
  <c r="I97" i="1"/>
  <c r="J97" i="1"/>
  <c r="K97" i="1"/>
  <c r="F86" i="1"/>
  <c r="G86" i="1"/>
  <c r="H86" i="1"/>
  <c r="I86" i="1"/>
  <c r="J86" i="1"/>
  <c r="K86" i="1"/>
  <c r="F90" i="1"/>
  <c r="G90" i="1"/>
  <c r="H90" i="1"/>
  <c r="I90" i="1"/>
  <c r="J90" i="1"/>
  <c r="K90" i="1"/>
  <c r="F95" i="1"/>
  <c r="G95" i="1"/>
  <c r="H95" i="1"/>
  <c r="I95" i="1"/>
  <c r="J95" i="1"/>
  <c r="K95" i="1"/>
  <c r="F107" i="1"/>
  <c r="G107" i="1"/>
  <c r="H107" i="1"/>
  <c r="I107" i="1"/>
  <c r="J107" i="1"/>
  <c r="K107" i="1"/>
  <c r="F8" i="1"/>
  <c r="G8" i="1"/>
  <c r="H8" i="1"/>
  <c r="I8" i="1"/>
  <c r="J8" i="1"/>
  <c r="K8" i="1"/>
  <c r="F142" i="1"/>
  <c r="G142" i="1"/>
  <c r="H142" i="1"/>
  <c r="I142" i="1"/>
  <c r="J142" i="1"/>
  <c r="K142" i="1"/>
  <c r="A93" i="1"/>
  <c r="A97" i="1"/>
  <c r="A86" i="1"/>
  <c r="A90" i="1"/>
  <c r="A95" i="1"/>
  <c r="A107" i="1"/>
  <c r="A8" i="1"/>
  <c r="A142" i="1"/>
  <c r="F74" i="1" l="1"/>
  <c r="G74" i="1"/>
  <c r="H74" i="1"/>
  <c r="I74" i="1"/>
  <c r="J74" i="1"/>
  <c r="K74" i="1"/>
  <c r="F157" i="1"/>
  <c r="G157" i="1"/>
  <c r="H157" i="1"/>
  <c r="I157" i="1"/>
  <c r="J157" i="1"/>
  <c r="K157" i="1"/>
  <c r="F87" i="1"/>
  <c r="G87" i="1"/>
  <c r="H87" i="1"/>
  <c r="I87" i="1"/>
  <c r="J87" i="1"/>
  <c r="K87" i="1"/>
  <c r="F5" i="1"/>
  <c r="G5" i="1"/>
  <c r="H5" i="1"/>
  <c r="I5" i="1"/>
  <c r="J5" i="1"/>
  <c r="K5" i="1"/>
  <c r="A74" i="1"/>
  <c r="A157" i="1"/>
  <c r="A87" i="1"/>
  <c r="A5" i="1"/>
  <c r="A117" i="1" l="1"/>
  <c r="F117" i="1"/>
  <c r="G117" i="1"/>
  <c r="H117" i="1"/>
  <c r="I117" i="1"/>
  <c r="J117" i="1"/>
  <c r="K117" i="1"/>
  <c r="A11" i="1"/>
  <c r="F11" i="1"/>
  <c r="G11" i="1"/>
  <c r="H11" i="1"/>
  <c r="I11" i="1"/>
  <c r="J11" i="1"/>
  <c r="K11" i="1"/>
  <c r="F125" i="1" l="1"/>
  <c r="G125" i="1"/>
  <c r="H125" i="1"/>
  <c r="I125" i="1"/>
  <c r="J125" i="1"/>
  <c r="K125" i="1"/>
  <c r="F37" i="1"/>
  <c r="G37" i="1"/>
  <c r="H37" i="1"/>
  <c r="I37" i="1"/>
  <c r="J37" i="1"/>
  <c r="K37" i="1"/>
  <c r="F36" i="1"/>
  <c r="G36" i="1"/>
  <c r="H36" i="1"/>
  <c r="I36" i="1"/>
  <c r="J36" i="1"/>
  <c r="K36" i="1"/>
  <c r="A125" i="1"/>
  <c r="A37" i="1"/>
  <c r="A36" i="1"/>
  <c r="F43" i="1" l="1"/>
  <c r="G43" i="1"/>
  <c r="H43" i="1"/>
  <c r="I43" i="1"/>
  <c r="J43" i="1"/>
  <c r="K43" i="1"/>
  <c r="F45" i="1"/>
  <c r="G45" i="1"/>
  <c r="H45" i="1"/>
  <c r="I45" i="1"/>
  <c r="J45" i="1"/>
  <c r="K45" i="1"/>
  <c r="F38" i="1"/>
  <c r="G38" i="1"/>
  <c r="H38" i="1"/>
  <c r="I38" i="1"/>
  <c r="J38" i="1"/>
  <c r="K38" i="1"/>
  <c r="F136" i="1"/>
  <c r="G136" i="1"/>
  <c r="H136" i="1"/>
  <c r="I136" i="1"/>
  <c r="J136" i="1"/>
  <c r="K136" i="1"/>
  <c r="F44" i="1"/>
  <c r="G44" i="1"/>
  <c r="H44" i="1"/>
  <c r="I44" i="1"/>
  <c r="J44" i="1"/>
  <c r="K44" i="1"/>
  <c r="F50" i="1"/>
  <c r="G50" i="1"/>
  <c r="H50" i="1"/>
  <c r="I50" i="1"/>
  <c r="J50" i="1"/>
  <c r="K50" i="1"/>
  <c r="F54" i="1"/>
  <c r="G54" i="1"/>
  <c r="H54" i="1"/>
  <c r="I54" i="1"/>
  <c r="J54" i="1"/>
  <c r="K54" i="1"/>
  <c r="F81" i="1"/>
  <c r="G81" i="1"/>
  <c r="H81" i="1"/>
  <c r="I81" i="1"/>
  <c r="J81" i="1"/>
  <c r="K81" i="1"/>
  <c r="F146" i="1"/>
  <c r="G146" i="1"/>
  <c r="H146" i="1"/>
  <c r="I146" i="1"/>
  <c r="J146" i="1"/>
  <c r="K146" i="1"/>
  <c r="A43" i="1"/>
  <c r="A45" i="1"/>
  <c r="A38" i="1"/>
  <c r="A136" i="1"/>
  <c r="A44" i="1"/>
  <c r="A50" i="1"/>
  <c r="A54" i="1"/>
  <c r="A81" i="1"/>
  <c r="A146" i="1"/>
  <c r="F47" i="1" l="1"/>
  <c r="G47" i="1"/>
  <c r="H47" i="1"/>
  <c r="I47" i="1"/>
  <c r="J47" i="1"/>
  <c r="K47" i="1"/>
  <c r="F94" i="1"/>
  <c r="G94" i="1"/>
  <c r="H94" i="1"/>
  <c r="I94" i="1"/>
  <c r="J94" i="1"/>
  <c r="K94" i="1"/>
  <c r="F154" i="1"/>
  <c r="G154" i="1"/>
  <c r="H154" i="1"/>
  <c r="I154" i="1"/>
  <c r="J154" i="1"/>
  <c r="K154" i="1"/>
  <c r="A47" i="1"/>
  <c r="A94" i="1"/>
  <c r="A154" i="1"/>
  <c r="F7" i="1" l="1"/>
  <c r="G7" i="1"/>
  <c r="H7" i="1"/>
  <c r="I7" i="1"/>
  <c r="J7" i="1"/>
  <c r="K7" i="1"/>
  <c r="F144" i="1"/>
  <c r="G144" i="1"/>
  <c r="H144" i="1"/>
  <c r="I144" i="1"/>
  <c r="J144" i="1"/>
  <c r="K144" i="1"/>
  <c r="A7" i="1"/>
  <c r="A144" i="1"/>
  <c r="F96" i="1" l="1"/>
  <c r="G96" i="1"/>
  <c r="H96" i="1"/>
  <c r="I96" i="1"/>
  <c r="J96" i="1"/>
  <c r="K96" i="1"/>
  <c r="F91" i="1"/>
  <c r="G91" i="1"/>
  <c r="H91" i="1"/>
  <c r="I91" i="1"/>
  <c r="J91" i="1"/>
  <c r="K91" i="1"/>
  <c r="F108" i="1"/>
  <c r="G108" i="1"/>
  <c r="H108" i="1"/>
  <c r="I108" i="1"/>
  <c r="J108" i="1"/>
  <c r="K108" i="1"/>
  <c r="F41" i="1"/>
  <c r="G41" i="1"/>
  <c r="H41" i="1"/>
  <c r="I41" i="1"/>
  <c r="J41" i="1"/>
  <c r="K41" i="1"/>
  <c r="A96" i="1"/>
  <c r="A91" i="1"/>
  <c r="A108" i="1"/>
  <c r="A41" i="1"/>
  <c r="A84" i="1" l="1"/>
  <c r="F84" i="1"/>
  <c r="G84" i="1"/>
  <c r="H84" i="1"/>
  <c r="I84" i="1"/>
  <c r="J84" i="1"/>
  <c r="K84" i="1"/>
  <c r="F39" i="1" l="1"/>
  <c r="G39" i="1"/>
  <c r="H39" i="1"/>
  <c r="I39" i="1"/>
  <c r="J39" i="1"/>
  <c r="K39" i="1"/>
  <c r="A39" i="1"/>
  <c r="A6" i="1" l="1"/>
  <c r="A42" i="1"/>
  <c r="A137" i="1"/>
  <c r="A126" i="1"/>
  <c r="A15" i="1"/>
  <c r="A13" i="1"/>
  <c r="A121" i="1"/>
  <c r="A78" i="1"/>
  <c r="F6" i="1"/>
  <c r="G6" i="1"/>
  <c r="H6" i="1"/>
  <c r="I6" i="1"/>
  <c r="J6" i="1"/>
  <c r="K6" i="1"/>
  <c r="F42" i="1"/>
  <c r="G42" i="1"/>
  <c r="H42" i="1"/>
  <c r="I42" i="1"/>
  <c r="J42" i="1"/>
  <c r="K42" i="1"/>
  <c r="F137" i="1"/>
  <c r="G137" i="1"/>
  <c r="H137" i="1"/>
  <c r="I137" i="1"/>
  <c r="J137" i="1"/>
  <c r="K137" i="1"/>
  <c r="F126" i="1"/>
  <c r="G126" i="1"/>
  <c r="H126" i="1"/>
  <c r="I126" i="1"/>
  <c r="J126" i="1"/>
  <c r="K126" i="1"/>
  <c r="F15" i="1"/>
  <c r="G15" i="1"/>
  <c r="H15" i="1"/>
  <c r="I15" i="1"/>
  <c r="J15" i="1"/>
  <c r="K15" i="1"/>
  <c r="F13" i="1"/>
  <c r="G13" i="1"/>
  <c r="H13" i="1"/>
  <c r="I13" i="1"/>
  <c r="J13" i="1"/>
  <c r="K13" i="1"/>
  <c r="F121" i="1"/>
  <c r="G121" i="1"/>
  <c r="H121" i="1"/>
  <c r="I121" i="1"/>
  <c r="J121" i="1"/>
  <c r="K121" i="1"/>
  <c r="F78" i="1"/>
  <c r="G78" i="1"/>
  <c r="H78" i="1"/>
  <c r="I78" i="1"/>
  <c r="J78" i="1"/>
  <c r="K78" i="1"/>
  <c r="I5" i="16" l="1"/>
  <c r="F122" i="1"/>
  <c r="G122" i="1"/>
  <c r="H122" i="1"/>
  <c r="I122" i="1"/>
  <c r="J122" i="1"/>
  <c r="K122" i="1"/>
  <c r="A122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35" i="1"/>
  <c r="G35" i="1"/>
  <c r="H35" i="1"/>
  <c r="I35" i="1"/>
  <c r="J35" i="1"/>
  <c r="K35" i="1"/>
  <c r="F130" i="1"/>
  <c r="G130" i="1"/>
  <c r="H130" i="1"/>
  <c r="I130" i="1"/>
  <c r="J130" i="1"/>
  <c r="K130" i="1"/>
  <c r="A115" i="1"/>
  <c r="A119" i="1"/>
  <c r="A35" i="1"/>
  <c r="A130" i="1"/>
  <c r="F105" i="1" l="1"/>
  <c r="G105" i="1"/>
  <c r="H105" i="1"/>
  <c r="I105" i="1"/>
  <c r="J105" i="1"/>
  <c r="K105" i="1"/>
  <c r="A105" i="1"/>
  <c r="F18" i="1" l="1"/>
  <c r="G18" i="1"/>
  <c r="H18" i="1"/>
  <c r="I18" i="1"/>
  <c r="J18" i="1"/>
  <c r="K18" i="1"/>
  <c r="A18" i="1"/>
  <c r="A16" i="1" l="1"/>
  <c r="F16" i="1"/>
  <c r="G16" i="1"/>
  <c r="H16" i="1"/>
  <c r="I16" i="1"/>
  <c r="J16" i="1"/>
  <c r="K16" i="1"/>
  <c r="G100" i="1"/>
  <c r="H100" i="1"/>
  <c r="I100" i="1"/>
  <c r="J100" i="1"/>
  <c r="K100" i="1"/>
  <c r="G120" i="1"/>
  <c r="H120" i="1"/>
  <c r="I120" i="1"/>
  <c r="J120" i="1"/>
  <c r="K120" i="1"/>
  <c r="G148" i="1"/>
  <c r="H148" i="1"/>
  <c r="I148" i="1"/>
  <c r="J148" i="1"/>
  <c r="K148" i="1"/>
  <c r="F100" i="1"/>
  <c r="F120" i="1"/>
  <c r="F148" i="1"/>
  <c r="A148" i="1" l="1"/>
  <c r="A120" i="1"/>
  <c r="A100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<sst xmlns="http://schemas.openxmlformats.org/spreadsheetml/2006/main" count="13979" uniqueCount="2717">
  <si>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</si>
  <si>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</si>
  <si>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</si>
  <si>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</si>
  <si>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</si>
  <si>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</si>
  <si>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</si>
  <si>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</si>
  <si>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</si>
  <si>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</si>
  <si>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</si>
  <si>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</si>
  <si>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</si>
  <si>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</si>
  <si>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</si>
  <si>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</si>
  <si>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</si>
  <si>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</si>
  <si>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</si>
  <si>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</si>
  <si>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</si>
  <si>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</si>
  <si>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</si>
  <si>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</si>
  <si>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</si>
  <si>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</si>
  <si>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</si>
  <si>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</si>
  <si>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</si>
  <si>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</si>
  <si>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</si>
  <si>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</si>
  <si>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</si>
  <si>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</si>
  <si>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</si>
  <si>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</si>
  <si>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</si>
  <si>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</si>
  <si>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</si>
  <si>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</si>
  <si>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</si>
  <si>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</si>
  <si>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</si>
  <si>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</si>
  <si>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</si>
  <si>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</si>
  <si>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</si>
  <si>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</si>
  <si>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</si>
  <si>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</si>
  <si>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</si>
  <si>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</si>
  <si>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</si>
  <si>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</si>
  <si>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</si>
  <si>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</si>
  <si>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</si>
  <si>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</si>
  <si>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</si>
  <si>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</si>
  <si>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</si>
  <si>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</si>
  <si>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</si>
  <si>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</si>
  <si>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</si>
  <si>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</si>
  <si>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</si>
  <si>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</si>
  <si>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</si>
  <si>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</si>
  <si>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</si>
  <si>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</si>
  <si>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</si>
  <si>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</si>
  <si>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</si>
  <si>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</si>
  <si>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</si>
  <si>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</si>
  <si>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</si>
  <si>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</si>
  <si>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</si>
  <si>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</si>
  <si>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</si>
  <si>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</si>
  <si>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</si>
  <si>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</si>
  <si>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</si>
  <si>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</si>
  <si>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</si>
  <si>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</si>
  <si>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</si>
  <si>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</si>
  <si>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</si>
  <si>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</si>
  <si>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</si>
  <si>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</si>
  <si>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</si>
  <si>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</si>
  <si>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</si>
  <si>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</si>
  <si>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</si>
  <si>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</si>
  <si>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</si>
  <si>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</si>
  <si>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</si>
  <si>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</si>
  <si>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</si>
  <si>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</si>
  <si>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</si>
  <si>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</si>
  <si>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</si>
  <si>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</si>
  <si>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</si>
  <si>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</si>
  <si>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</si>
  <si>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</si>
  <si>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</si>
  <si>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</si>
  <si>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</si>
  <si>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</si>
  <si>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</si>
  <si>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</si>
  <si>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</si>
  <si>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</si>
  <si>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</si>
  <si>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</si>
  <si>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</si>
  <si>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</si>
  <si>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</si>
  <si>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</si>
  <si>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</si>
  <si>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</si>
  <si>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</si>
  <si>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</si>
  <si>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</si>
  <si>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</si>
  <si>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</si>
  <si>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</si>
  <si>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</si>
  <si>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</si>
  <si>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</si>
  <si>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</si>
  <si>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</si>
  <si>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</si>
  <si>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</si>
  <si>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</si>
  <si>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</si>
  <si>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</si>
  <si>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</si>
  <si>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</si>
  <si>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</si>
  <si>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</si>
  <si>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</si>
  <si>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</si>
  <si>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</si>
  <si>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</si>
  <si>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</si>
  <si>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</si>
  <si>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</si>
  <si>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</si>
  <si>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</si>
  <si>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</si>
  <si>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</si>
  <si>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</si>
  <si>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</si>
  <si>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</si>
  <si>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</si>
  <si>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</si>
  <si>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</si>
  <si>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</si>
  <si>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</si>
  <si>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</si>
  <si>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</si>
  <si>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</si>
  <si>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</si>
  <si>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</si>
  <si>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</si>
  <si>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</si>
  <si>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</si>
  <si>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</si>
  <si>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</si>
  <si>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</si>
  <si>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</si>
  <si>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</si>
  <si>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</si>
  <si>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</si>
  <si>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</si>
  <si>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</si>
  <si>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</si>
  <si>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</si>
  <si>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</si>
  <si>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</si>
  <si>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</si>
  <si>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</si>
  <si>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</si>
  <si>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</si>
  <si>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</si>
  <si>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</si>
  <si>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</si>
  <si>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</si>
  <si>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</si>
  <si>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</si>
  <si>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</si>
  <si>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</si>
  <si>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</si>
  <si>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</si>
  <si>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</si>
  <si>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</si>
  <si>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</si>
  <si>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</si>
  <si>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</si>
  <si>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</si>
  <si>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</si>
  <si>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</si>
  <si>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</si>
  <si>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</si>
  <si>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</si>
  <si>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</si>
  <si>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</si>
  <si>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</si>
  <si>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</si>
  <si>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</si>
  <si>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</si>
  <si>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</si>
  <si>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</si>
  <si>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</si>
  <si>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</si>
  <si>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</si>
  <si>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</si>
  <si>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</si>
  <si>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</si>
  <si>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</si>
  <si>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</si>
  <si>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</si>
  <si>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</si>
  <si>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</si>
  <si>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</si>
  <si>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</si>
  <si>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</si>
  <si>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</si>
  <si>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</si>
  <si>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</si>
  <si>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</si>
  <si>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</si>
  <si>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</si>
  <si>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</si>
  <si>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</si>
  <si>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</si>
  <si>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</si>
  <si>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</si>
  <si>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</si>
  <si>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</si>
  <si>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</si>
  <si>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</si>
  <si>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</si>
  <si>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</si>
  <si>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</si>
  <si>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</si>
  <si>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</si>
  <si>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</si>
  <si>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</si>
  <si>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</si>
  <si>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</si>
  <si>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</si>
  <si>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</si>
  <si>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</si>
  <si>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</si>
  <si>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</si>
  <si>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</si>
  <si>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</si>
  <si>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</si>
  <si>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</si>
  <si>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</si>
  <si>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</si>
  <si>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</si>
  <si>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</si>
  <si>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</si>
  <si>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</si>
  <si>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</si>
  <si>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</si>
  <si>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</si>
  <si>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</si>
  <si>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</si>
  <si>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</si>
  <si>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</si>
  <si>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</si>
  <si>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</si>
  <si>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</si>
  <si>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</si>
  <si>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</si>
  <si>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</si>
  <si>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</si>
  <si>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</si>
  <si>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</si>
  <si>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</si>
  <si>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</si>
  <si>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</si>
  <si>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</si>
  <si>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</si>
  <si>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</si>
  <si>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</si>
  <si>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</si>
  <si>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</si>
  <si>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</si>
  <si>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</si>
  <si>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</si>
  <si>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</si>
  <si>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</si>
  <si>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</si>
  <si>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</si>
  <si>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</si>
  <si>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</si>
  <si>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</si>
  <si>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</si>
  <si>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</si>
  <si>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</si>
  <si>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</si>
  <si>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</si>
  <si>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</si>
  <si>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</si>
  <si>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</si>
  <si>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</si>
  <si>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</si>
  <si>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</si>
  <si>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</si>
  <si>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</si>
  <si>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</si>
  <si>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</si>
  <si>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</si>
  <si>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</si>
  <si>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</si>
  <si>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</si>
  <si>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</si>
  <si>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</si>
  <si>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</si>
  <si>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</si>
  <si>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</si>
  <si>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</si>
  <si>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</si>
  <si>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</si>
  <si>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</si>
  <si>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</si>
  <si>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</si>
  <si>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</si>
  <si>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</si>
  <si>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</si>
  <si>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</si>
  <si>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</si>
  <si>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</si>
  <si>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</si>
  <si>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</si>
  <si>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</si>
  <si>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</si>
  <si>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</si>
  <si>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</si>
  <si>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</si>
  <si>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</si>
  <si>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</si>
  <si>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</si>
  <si>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</si>
  <si>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</si>
  <si>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</si>
  <si>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</si>
  <si>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</si>
  <si>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</si>
  <si>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</si>
  <si>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</si>
  <si>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</si>
  <si>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</si>
  <si>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</si>
  <si>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</si>
  <si>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</si>
  <si>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</si>
  <si>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</si>
  <si>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</si>
  <si>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</si>
  <si>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</si>
  <si>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</si>
  <si>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</si>
  <si>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</si>
  <si>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</si>
  <si>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</si>
  <si>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</si>
  <si>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</si>
  <si>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</si>
  <si>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</si>
  <si>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</si>
  <si>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</si>
  <si>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</si>
  <si>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</si>
  <si>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</si>
  <si>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</si>
  <si>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</si>
  <si>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</si>
  <si>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</si>
  <si>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</si>
  <si>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</si>
  <si>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</si>
  <si>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</si>
  <si>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</si>
  <si>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</si>
  <si>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</si>
  <si>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</si>
  <si>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</si>
  <si>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</si>
  <si>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</si>
  <si>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</si>
  <si>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</si>
  <si>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</si>
  <si>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</si>
  <si>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</si>
  <si>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</si>
  <si>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</si>
  <si>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</si>
  <si>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</si>
  <si>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</si>
  <si>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</si>
  <si>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</si>
  <si>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</si>
  <si>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</si>
  <si>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</si>
  <si>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</si>
  <si>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</si>
  <si>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</si>
  <si>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</si>
  <si>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</si>
  <si>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</si>
  <si>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</si>
  <si>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</si>
  <si>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</si>
  <si>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</si>
  <si>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</si>
  <si>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</si>
  <si>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</si>
  <si>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</si>
  <si>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</si>
  <si>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</si>
  <si>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</si>
  <si>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</si>
  <si>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</si>
  <si>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</si>
  <si>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</si>
  <si>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</si>
  <si>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</si>
  <si>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</si>
  <si>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</si>
  <si>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</si>
  <si>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</si>
  <si>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</si>
  <si>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</si>
  <si>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</si>
  <si>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</si>
  <si>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</si>
  <si>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</si>
  <si>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</si>
  <si>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</si>
  <si>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</si>
  <si>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</si>
  <si>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</si>
  <si>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</si>
  <si>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</si>
  <si>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</si>
  <si>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</si>
  <si>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</si>
  <si>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</si>
  <si>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</si>
  <si>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</si>
  <si>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</si>
  <si>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</si>
  <si>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</si>
  <si>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</si>
  <si>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</si>
  <si>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</si>
  <si>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</si>
  <si>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</si>
  <si>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</si>
  <si>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</si>
  <si>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</si>
  <si>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</si>
  <si>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</si>
  <si>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</si>
  <si>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</si>
  <si>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</si>
  <si>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</si>
  <si>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</si>
  <si>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</si>
  <si>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</si>
  <si>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</si>
  <si>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</si>
  <si>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</si>
  <si>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</si>
  <si>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</si>
  <si>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</si>
  <si>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</si>
  <si>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</si>
  <si>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</si>
  <si>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</si>
  <si>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</si>
  <si>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</si>
  <si>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</si>
  <si>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</si>
  <si>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</si>
  <si>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</si>
  <si>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</si>
  <si>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</si>
  <si>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</si>
  <si>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</si>
  <si>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</si>
  <si>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</si>
  <si>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</si>
  <si>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</si>
  <si>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</si>
  <si>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</si>
  <si>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</si>
  <si>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</si>
  <si>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</si>
  <si>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</si>
  <si>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</si>
  <si>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</si>
  <si>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</si>
  <si>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</si>
  <si>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</si>
  <si>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</si>
  <si>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</si>
  <si>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</si>
  <si>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</si>
  <si>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</si>
  <si>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</si>
  <si>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</si>
  <si>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</si>
  <si>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</si>
  <si>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</si>
  <si>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</si>
  <si>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</si>
  <si>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</si>
  <si>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</si>
  <si>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</si>
  <si>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</si>
  <si>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</si>
  <si>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</si>
  <si>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</si>
  <si>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</si>
  <si>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</si>
  <si>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</si>
  <si>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</si>
  <si>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</si>
  <si>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</si>
  <si>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</si>
  <si>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</si>
  <si>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</si>
  <si>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</si>
  <si>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</si>
  <si>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</si>
  <si>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</si>
  <si>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</si>
  <si>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</si>
  <si>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</si>
  <si>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</si>
  <si>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</si>
  <si>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</si>
  <si>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</si>
  <si>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</si>
  <si>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</si>
  <si>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</si>
  <si>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</si>
  <si>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</si>
  <si>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</si>
  <si>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</si>
  <si>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</si>
  <si>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</si>
  <si>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</si>
  <si>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</si>
  <si>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</si>
  <si>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</si>
  <si>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</si>
  <si>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</si>
  <si>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</si>
  <si>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</si>
  <si>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</si>
  <si>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</si>
  <si>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</si>
  <si>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</si>
  <si>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</si>
  <si>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</si>
  <si>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</si>
  <si>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</si>
  <si>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</si>
  <si>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</si>
  <si>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</si>
  <si>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</si>
  <si>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</si>
  <si>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</si>
  <si>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</si>
  <si>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</si>
  <si>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</si>
  <si>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</si>
  <si>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</si>
  <si>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</si>
  <si>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</si>
  <si>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</si>
  <si>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</si>
  <si>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</si>
  <si>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</si>
  <si>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</si>
  <si>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</si>
  <si>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</si>
  <si>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</si>
  <si>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</si>
  <si>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</si>
  <si>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</si>
  <si>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</si>
  <si>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</si>
  <si>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</si>
  <si>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</si>
  <si>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</si>
  <si>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</si>
  <si>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</si>
  <si>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</si>
  <si>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</si>
  <si>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</si>
  <si>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</si>
  <si>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</si>
  <si>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</si>
  <si>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</si>
  <si>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</si>
  <si>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</si>
  <si>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</si>
  <si>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</si>
  <si>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</si>
  <si>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</si>
  <si>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</si>
  <si>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</si>
  <si>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</si>
  <si>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</si>
  <si>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</si>
  <si>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</si>
  <si>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</si>
  <si>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</si>
  <si>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</si>
  <si>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</si>
  <si>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</si>
  <si>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</si>
  <si>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</si>
  <si>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</si>
  <si>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</si>
  <si>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</si>
  <si>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</si>
  <si>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</si>
  <si>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</si>
  <si>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</si>
  <si>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</si>
  <si>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</si>
  <si>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</si>
  <si>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</si>
  <si>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</si>
  <si>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</si>
  <si>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</si>
  <si>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</si>
  <si>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</si>
  <si>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</si>
  <si>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</si>
  <si>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</si>
  <si>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</si>
  <si>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</si>
  <si>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</si>
  <si>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</si>
  <si>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</si>
  <si>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</si>
  <si>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</si>
  <si>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</si>
  <si>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</si>
  <si>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</si>
  <si>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</si>
  <si>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</si>
  <si>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</si>
  <si>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</si>
  <si>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</si>
  <si>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</si>
  <si>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</si>
  <si>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</si>
  <si>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</si>
  <si>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</si>
  <si>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</si>
  <si>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</si>
  <si>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</si>
  <si>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</si>
  <si>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</si>
  <si>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</si>
  <si>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</si>
  <si>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</si>
  <si>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</si>
  <si>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</si>
  <si>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</si>
  <si>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</si>
  <si>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</si>
  <si>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</si>
  <si>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</si>
  <si>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</si>
  <si>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</si>
  <si>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</si>
  <si>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</si>
  <si>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</si>
  <si>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</si>
  <si>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</si>
  <si>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</si>
  <si>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</si>
  <si>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</si>
  <si>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</si>
  <si>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</si>
  <si>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</si>
  <si>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</si>
  <si>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</si>
  <si>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</si>
  <si>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</si>
  <si>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</si>
  <si>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</si>
  <si>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</si>
  <si>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</si>
  <si>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</si>
  <si>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</si>
  <si>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</si>
  <si>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</si>
  <si>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</si>
  <si>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</si>
  <si>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</si>
  <si>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</si>
  <si>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</si>
  <si>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</si>
  <si>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</si>
  <si>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</si>
  <si>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</si>
  <si>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</si>
  <si>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</si>
  <si>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</si>
  <si>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</si>
  <si>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</si>
  <si>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</si>
  <si>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</si>
  <si>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</si>
  <si>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</si>
  <si>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</si>
  <si>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</si>
  <si>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</si>
  <si>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</si>
  <si>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</si>
  <si>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</si>
  <si>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</si>
  <si>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</si>
  <si>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</si>
  <si>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</si>
  <si>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</si>
  <si>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</si>
  <si>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</si>
  <si>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</si>
  <si>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</si>
  <si>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</si>
  <si>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</si>
  <si>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</si>
  <si>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</si>
  <si>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</si>
  <si>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</si>
  <si>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</si>
  <si>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</si>
  <si>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</si>
  <si>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</si>
  <si>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</si>
  <si>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</si>
  <si>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</si>
  <si>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</si>
  <si>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</si>
  <si>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</si>
  <si>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</si>
  <si>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</si>
  <si>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</si>
  <si>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</si>
  <si>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</si>
  <si>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</si>
  <si>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</si>
  <si>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</si>
  <si>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</si>
  <si>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</si>
  <si>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</si>
  <si>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</si>
  <si>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</si>
  <si>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</si>
  <si>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</si>
  <si>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</si>
  <si>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</si>
  <si>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</si>
  <si>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</si>
  <si>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</si>
  <si>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</si>
  <si>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</si>
  <si>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</si>
  <si>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</si>
  <si>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</si>
  <si>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</si>
  <si>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</si>
  <si>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</si>
  <si>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</si>
  <si>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</si>
  <si>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</si>
  <si>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</si>
  <si>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</si>
  <si>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</si>
  <si>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</si>
  <si>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</si>
  <si>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</si>
  <si>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</si>
  <si>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</si>
  <si>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</si>
  <si>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</si>
  <si>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</si>
  <si>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</si>
  <si>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</si>
  <si>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</si>
  <si>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</si>
  <si>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</si>
  <si>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</si>
  <si>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</si>
  <si>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</si>
  <si>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</si>
  <si>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</si>
  <si>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</si>
  <si>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</si>
  <si>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</si>
  <si>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</si>
  <si>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</si>
  <si>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</si>
  <si>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</si>
  <si>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</si>
  <si>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</si>
  <si>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</si>
  <si>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</si>
  <si>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</si>
  <si>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</si>
  <si>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</si>
  <si>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</si>
  <si>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</si>
  <si>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</si>
  <si>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</si>
  <si>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</si>
  <si>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</si>
  <si>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</si>
  <si>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</si>
  <si>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</si>
  <si>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</si>
  <si>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</si>
  <si>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</si>
  <si>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</si>
  <si>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</si>
  <si>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</si>
  <si>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</si>
  <si>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</si>
  <si>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</si>
  <si>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</si>
  <si>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</si>
  <si>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</si>
  <si>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</si>
  <si>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</si>
  <si>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</si>
  <si>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</si>
  <si>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</si>
  <si>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</si>
  <si>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</si>
  <si>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</si>
  <si>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</si>
  <si>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</si>
  <si>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</si>
  <si>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</si>
  <si>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</si>
  <si>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</si>
  <si>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</si>
  <si>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</si>
  <si>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</si>
  <si>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</si>
  <si>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</si>
  <si>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</si>
  <si>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</si>
  <si>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</si>
  <si>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</si>
  <si>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</si>
  <si>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</si>
  <si>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</si>
  <si>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</si>
  <si>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</si>
  <si>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</si>
  <si>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</si>
  <si>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</si>
  <si>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</si>
  <si>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</si>
  <si>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</si>
  <si>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</si>
  <si>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</si>
  <si>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</si>
  <si>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</si>
  <si>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</si>
  <si>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</si>
  <si>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</si>
  <si>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</si>
  <si>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</si>
  <si>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</si>
  <si>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</si>
  <si>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</si>
  <si>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</si>
  <si>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</si>
  <si>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</si>
  <si>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</si>
  <si>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</si>
  <si>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</si>
  <si>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</si>
  <si>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</si>
  <si>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</si>
  <si>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</si>
  <si>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</si>
  <si>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</si>
  <si>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</si>
  <si>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</si>
  <si>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</si>
  <si>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</si>
  <si>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</si>
  <si>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</si>
  <si>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</si>
  <si>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</si>
  <si>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</si>
  <si>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</si>
  <si>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</si>
  <si>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</si>
  <si>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</si>
  <si>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</si>
  <si>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</si>
  <si>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</si>
  <si>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</si>
  <si>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</si>
  <si>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</si>
  <si>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</si>
  <si>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</si>
  <si>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</si>
  <si>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</si>
  <si>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</si>
  <si>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</si>
  <si>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</si>
  <si>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</si>
  <si>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</si>
  <si>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</si>
  <si>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</si>
  <si>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</si>
  <si>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</si>
  <si>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</si>
  <si>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</si>
  <si>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</si>
  <si>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</si>
  <si>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</si>
  <si>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</si>
  <si>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</si>
  <si>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</si>
  <si>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</si>
  <si>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</si>
  <si>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</si>
  <si>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</si>
  <si>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</si>
  <si>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</si>
  <si>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</si>
  <si>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</si>
  <si>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</si>
  <si>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</si>
  <si>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</si>
  <si>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</si>
  <si>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</si>
  <si>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</si>
  <si>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</si>
  <si>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</si>
  <si>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</si>
  <si>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</si>
  <si>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</si>
  <si>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</si>
  <si>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</si>
  <si>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</si>
  <si>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</si>
  <si>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</si>
  <si>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</si>
  <si>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</si>
  <si>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</si>
  <si>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</si>
  <si>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</si>
  <si>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</si>
  <si>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</si>
  <si>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</si>
  <si>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</si>
  <si>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</si>
  <si>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</si>
  <si>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</si>
  <si>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</si>
  <si>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</si>
  <si>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</si>
  <si>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</si>
  <si>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</si>
  <si>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</si>
  <si>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</si>
  <si>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</si>
  <si>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</si>
  <si>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</si>
  <si>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</si>
  <si>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</si>
  <si>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</si>
  <si>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</si>
  <si>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</si>
  <si>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</si>
  <si>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</si>
  <si>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</si>
  <si>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</si>
  <si>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</si>
  <si>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</si>
  <si>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</si>
  <si>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</si>
  <si>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</si>
  <si>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</si>
  <si>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</si>
  <si>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</si>
  <si>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</si>
  <si>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</si>
  <si>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</si>
  <si>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</si>
  <si>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</si>
  <si>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</si>
  <si>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</si>
  <si>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</si>
  <si>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</si>
  <si>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</si>
  <si>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</si>
  <si>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</si>
  <si>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</si>
  <si>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</si>
  <si>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</si>
  <si>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</si>
  <si>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</si>
  <si>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</si>
  <si>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</si>
  <si>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</si>
  <si>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</si>
  <si>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</si>
  <si>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</si>
  <si>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</si>
  <si>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</si>
  <si>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</si>
  <si>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</si>
  <si>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</si>
  <si>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</si>
  <si>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</si>
  <si>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</si>
  <si>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</si>
  <si>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</si>
  <si>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</si>
  <si>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</si>
  <si>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</si>
  <si>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</si>
  <si>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</si>
  <si>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</si>
  <si>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</si>
  <si>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</si>
  <si>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</si>
  <si>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</si>
  <si>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</si>
  <si>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</si>
  <si>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</si>
  <si>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</si>
  <si>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</si>
  <si>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</si>
  <si>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</si>
  <si>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</si>
  <si>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</si>
  <si>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</si>
  <si>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</si>
  <si>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</si>
  <si>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</si>
  <si>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</si>
  <si>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</si>
  <si>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</si>
  <si>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</si>
  <si>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</si>
  <si>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</si>
  <si>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</si>
  <si>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</si>
  <si>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</si>
  <si>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</si>
  <si>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</si>
  <si>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</si>
  <si>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</si>
  <si>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</si>
  <si>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</si>
  <si>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</si>
  <si>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</si>
  <si>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</si>
  <si>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</si>
  <si>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</si>
  <si>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</si>
  <si>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</si>
  <si>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</si>
  <si>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</si>
  <si>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</si>
  <si>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</si>
  <si>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</si>
  <si>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</si>
  <si>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</si>
  <si>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</si>
  <si>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</si>
  <si>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</si>
  <si>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</si>
  <si>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</si>
  <si>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</si>
  <si>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</si>
  <si>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</si>
  <si>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</si>
  <si>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</si>
  <si>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</si>
  <si>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</si>
  <si>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</si>
  <si>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</si>
  <si>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</si>
  <si>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</si>
  <si>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</si>
  <si>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</si>
  <si>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</si>
  <si>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</si>
  <si>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</si>
  <si>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</si>
  <si>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</si>
  <si>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</si>
  <si>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</si>
  <si>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</si>
  <si>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</si>
  <si>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</si>
  <si>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</si>
  <si>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</si>
  <si>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</si>
  <si>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</si>
  <si>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</si>
  <si>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</si>
  <si>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</si>
  <si>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</si>
  <si>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</si>
  <si>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</si>
  <si>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</si>
  <si>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</si>
  <si>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</si>
  <si>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</si>
  <si>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</si>
  <si>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</si>
  <si>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</si>
  <si>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</si>
  <si>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</si>
  <si>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</si>
  <si>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</si>
  <si>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</si>
  <si>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</si>
  <si>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</si>
  <si>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</si>
  <si>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</si>
  <si>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</si>
  <si>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</si>
  <si>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</si>
  <si>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</si>
  <si>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</si>
  <si>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</si>
  <si>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</si>
  <si>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</si>
  <si>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</si>
  <si>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</si>
  <si>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</si>
  <si>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</si>
  <si>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</si>
  <si>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</si>
  <si>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</si>
  <si>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</si>
  <si>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</si>
  <si>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</si>
  <si>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</si>
  <si>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</si>
  <si>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</si>
  <si>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</si>
  <si>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</si>
  <si>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</si>
  <si>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</si>
  <si>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</si>
  <si>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</si>
  <si>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</si>
  <si>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</si>
  <si>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</si>
  <si>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</si>
  <si>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</si>
  <si>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</si>
  <si>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</si>
  <si>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</si>
  <si>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</si>
  <si>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</si>
  <si>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</si>
  <si>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</si>
  <si>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</si>
  <si>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</si>
  <si>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</si>
  <si>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</si>
  <si>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</si>
  <si>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</si>
  <si>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</si>
  <si>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</si>
  <si>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</si>
  <si>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</si>
  <si>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</si>
  <si>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</si>
  <si>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</si>
  <si>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</si>
  <si>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</si>
  <si>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</si>
  <si>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</si>
  <si>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</si>
  <si>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</si>
  <si>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</si>
  <si>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</si>
  <si>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</si>
  <si>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</si>
  <si>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</si>
  <si>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</si>
  <si>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</si>
  <si>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</si>
  <si>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</si>
  <si>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</si>
  <si>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</si>
  <si>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</si>
  <si>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</si>
  <si>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</si>
  <si>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</si>
  <si>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</si>
  <si>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</si>
  <si>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</si>
  <si>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</si>
  <si>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</si>
  <si>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</si>
  <si>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</si>
  <si>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</si>
  <si>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</si>
  <si>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</si>
  <si>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</si>
  <si>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</si>
  <si>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</si>
  <si>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</si>
  <si>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</si>
  <si>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</si>
  <si>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</si>
  <si>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</si>
  <si>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</si>
  <si>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</si>
  <si>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</si>
  <si>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</si>
  <si>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</si>
  <si>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</si>
  <si>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</si>
  <si>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</si>
  <si>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</si>
  <si>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</si>
  <si>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</si>
  <si>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</si>
  <si>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</si>
  <si>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</si>
  <si>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</si>
  <si>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</si>
  <si>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</si>
  <si>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</si>
  <si>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</si>
  <si>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</si>
  <si>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</si>
  <si>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</si>
  <si>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</si>
  <si>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</si>
  <si>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</si>
  <si>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</si>
  <si>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</si>
  <si>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</si>
  <si>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</si>
  <si>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</si>
  <si>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</si>
  <si>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</si>
  <si>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</si>
  <si>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</si>
  <si>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</si>
  <si>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</si>
  <si>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</si>
  <si>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</si>
  <si>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</si>
  <si>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</si>
  <si>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</si>
  <si>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</si>
  <si>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</si>
  <si>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</si>
  <si>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</si>
  <si>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</si>
  <si>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</si>
  <si>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</si>
  <si>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</si>
  <si>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</si>
  <si>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</si>
  <si>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</si>
  <si>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</si>
  <si>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</si>
  <si>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</si>
  <si>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</si>
  <si>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</si>
  <si>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</si>
  <si>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</si>
  <si>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</si>
  <si>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</si>
  <si>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</si>
  <si>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</si>
  <si>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</si>
  <si>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</si>
  <si>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</si>
  <si>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</si>
  <si>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</si>
  <si>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</si>
  <si>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</si>
  <si>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</si>
  <si>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</si>
  <si>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</si>
  <si>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</si>
  <si>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</si>
  <si>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</si>
  <si>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</si>
  <si>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</si>
  <si>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</si>
  <si>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</si>
  <si>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</si>
  <si>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</si>
  <si>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</si>
  <si>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</si>
  <si>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</si>
  <si>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</si>
  <si>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</si>
  <si>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</si>
  <si>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</si>
  <si>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</si>
  <si>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</si>
  <si>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</si>
  <si>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</si>
  <si>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</si>
  <si>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</si>
  <si>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</si>
  <si>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</si>
  <si>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</si>
  <si>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</si>
  <si>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</si>
  <si>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</si>
  <si>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</si>
  <si>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</si>
  <si>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</si>
  <si>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</si>
  <si>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</si>
  <si>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</si>
  <si>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</si>
  <si>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</si>
  <si>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</si>
  <si>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</si>
  <si>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</si>
  <si>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</si>
  <si>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</si>
  <si>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</si>
  <si>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</si>
  <si>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</si>
  <si>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</si>
  <si>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</si>
  <si>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</si>
  <si>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</si>
  <si>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</si>
  <si>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</si>
  <si>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</si>
  <si>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</si>
  <si>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</si>
  <si>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</si>
  <si>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</si>
  <si>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</si>
  <si>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</si>
  <si>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</si>
  <si>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</si>
  <si>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</si>
  <si>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</si>
  <si>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</si>
  <si>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</si>
  <si>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</si>
  <si>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</si>
  <si>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</si>
  <si>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</si>
  <si>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</si>
  <si>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</si>
  <si>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</si>
  <si>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</si>
  <si>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</si>
  <si>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</si>
  <si>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</si>
  <si>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</si>
  <si>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</si>
  <si>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</si>
  <si>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</si>
  <si>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</si>
  <si>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</si>
  <si>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</si>
  <si>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</si>
  <si>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</si>
  <si>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</si>
  <si>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</si>
  <si>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</si>
  <si>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</si>
  <si>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</si>
  <si>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</si>
  <si>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</si>
  <si>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</si>
  <si>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</si>
  <si>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</si>
  <si>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</si>
  <si>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</si>
  <si>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</si>
  <si>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</si>
  <si>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</si>
  <si>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</si>
  <si>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</si>
  <si>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</si>
  <si>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</si>
  <si>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</si>
  <si>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</si>
  <si>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</si>
  <si>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</si>
  <si>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</si>
  <si>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</si>
  <si>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</si>
  <si>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</si>
  <si>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</si>
  <si>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</si>
  <si>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</si>
  <si>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</si>
  <si>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</si>
  <si>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</si>
  <si>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</si>
  <si>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</si>
  <si>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</si>
  <si>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</si>
  <si>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</si>
  <si>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</si>
  <si>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</si>
  <si>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</si>
  <si>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</si>
  <si>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</si>
  <si>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</si>
  <si>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</si>
  <si>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</si>
  <si>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</si>
  <si>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</si>
  <si>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</si>
  <si>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</si>
  <si>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</si>
  <si>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</si>
  <si>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</si>
  <si>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</si>
  <si>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</si>
  <si>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</si>
  <si>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</si>
  <si>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</si>
  <si>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</si>
  <si>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</si>
  <si>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</si>
  <si>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</si>
  <si>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</si>
  <si>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</si>
  <si>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</si>
  <si>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</si>
  <si>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</si>
  <si>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</si>
  <si>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</si>
  <si>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</si>
  <si>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</si>
  <si>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</si>
  <si>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</si>
  <si>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</si>
  <si>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</si>
  <si>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</si>
  <si>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</si>
  <si>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</si>
  <si>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</si>
  <si>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</si>
  <si>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</si>
  <si>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</si>
  <si>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</si>
  <si>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</si>
  <si>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</si>
  <si>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</si>
  <si>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</si>
  <si>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</si>
  <si>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</si>
  <si>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</si>
  <si>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</si>
  <si>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</si>
  <si>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</si>
  <si>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</si>
  <si>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</si>
  <si>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</si>
  <si>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</si>
  <si>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</si>
  <si>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</si>
  <si>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</si>
  <si>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</si>
  <si>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</si>
  <si>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</si>
  <si>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</si>
  <si>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</si>
  <si>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</si>
  <si>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</si>
  <si>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</si>
  <si>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</si>
  <si>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</si>
  <si>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</si>
  <si>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</si>
  <si>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</si>
  <si>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</si>
  <si>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</si>
  <si>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</si>
  <si>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</si>
  <si>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</si>
  <si>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</si>
  <si>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</si>
  <si>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</si>
  <si>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</si>
  <si>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</si>
  <si>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</si>
  <si>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</si>
  <si>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</si>
  <si>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</si>
  <si>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</si>
  <si>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</si>
  <si>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</si>
  <si>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</si>
  <si>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</si>
  <si>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</si>
  <si>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</si>
  <si>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</si>
  <si>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</si>
  <si>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</si>
  <si>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</si>
  <si>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</si>
  <si>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</si>
  <si>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</si>
  <si>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</si>
  <si>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</si>
  <si>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</si>
  <si>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</si>
  <si>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</si>
  <si>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</si>
  <si>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</si>
  <si>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</si>
  <si>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</si>
  <si>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</si>
  <si>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</si>
  <si>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</si>
  <si>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</si>
  <si>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</si>
  <si>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</si>
  <si>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</si>
  <si>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</si>
  <si>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</si>
  <si>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</si>
  <si>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</si>
  <si>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</si>
  <si>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</si>
  <si>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</si>
  <si>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</si>
  <si>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</si>
  <si>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</si>
  <si>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</si>
  <si>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</si>
  <si>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</si>
  <si>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</si>
  <si>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</si>
  <si>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</si>
  <si>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</si>
  <si>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</si>
  <si>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</si>
  <si>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</si>
  <si>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</si>
  <si>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</si>
  <si>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</si>
  <si>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</si>
  <si>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</si>
  <si>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</si>
  <si>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</si>
  <si>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</si>
  <si>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</si>
  <si>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</si>
  <si>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</si>
  <si>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</si>
  <si>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</si>
  <si>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</si>
  <si>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</si>
  <si>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</si>
  <si>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</si>
  <si>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</si>
  <si>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</si>
  <si>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</si>
  <si>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</si>
  <si>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</si>
  <si>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</si>
  <si>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</si>
  <si>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</si>
  <si>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</si>
  <si>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</si>
  <si>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</si>
  <si>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</si>
  <si>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</si>
  <si>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</si>
  <si>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</si>
  <si>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</si>
  <si>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</si>
  <si>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</si>
  <si>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</si>
  <si>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</si>
  <si>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</si>
  <si>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</si>
  <si>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</si>
  <si>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</si>
  <si>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</si>
  <si>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</si>
  <si>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</si>
  <si>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</si>
  <si>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</si>
  <si>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</si>
  <si>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</si>
  <si>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</si>
  <si>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</si>
  <si>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</si>
  <si>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</si>
  <si>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</si>
  <si>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</si>
  <si>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</si>
  <si>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</si>
  <si>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</si>
  <si>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</si>
  <si>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</si>
  <si>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</si>
  <si>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</si>
  <si>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</si>
  <si>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</si>
  <si>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</si>
  <si>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</si>
  <si>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</si>
  <si>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</si>
  <si>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</si>
  <si>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</si>
  <si>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</si>
  <si>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</si>
  <si>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</si>
  <si>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</si>
  <si>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</si>
  <si>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</si>
  <si>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</si>
  <si>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</si>
  <si>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</si>
  <si>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</si>
  <si>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</si>
  <si>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</si>
  <si>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</si>
  <si>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</si>
  <si>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</si>
  <si>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</si>
  <si>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</si>
  <si>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</si>
  <si>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</si>
  <si>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</si>
  <si>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</si>
  <si>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</si>
  <si>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</si>
  <si>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</si>
  <si>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</si>
  <si>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</si>
  <si>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</si>
  <si>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</si>
  <si>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</si>
  <si>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</si>
  <si>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</si>
  <si>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</si>
  <si>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</si>
  <si>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</si>
  <si>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</si>
  <si>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</si>
  <si>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</si>
  <si>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</si>
  <si>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</si>
  <si>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</si>
  <si>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</si>
  <si>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</si>
  <si>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</si>
  <si>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</si>
  <si>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</si>
  <si>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</si>
  <si>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</si>
  <si>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</si>
  <si>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</si>
  <si>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</si>
  <si>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</si>
  <si>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</si>
  <si>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</si>
  <si>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</si>
  <si>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</si>
  <si>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</si>
  <si>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</si>
  <si>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</si>
  <si>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</si>
  <si>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</si>
  <si>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</si>
  <si>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</si>
  <si>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</si>
  <si>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</si>
  <si>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</si>
  <si>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</si>
  <si>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</si>
  <si>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</si>
  <si>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</si>
  <si>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</si>
  <si>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</si>
  <si>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</si>
  <si>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</si>
  <si>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</si>
  <si>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</si>
  <si>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</si>
  <si>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</si>
  <si>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</si>
  <si>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</si>
  <si>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</si>
  <si>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</si>
  <si>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</si>
  <si>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</si>
  <si>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</si>
  <si>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</si>
  <si>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</si>
  <si>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</si>
  <si>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</si>
  <si>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</si>
  <si>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</si>
  <si>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</si>
  <si>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</si>
  <si>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</si>
  <si>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</si>
  <si>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</si>
  <si>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</si>
  <si>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</si>
  <si>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</si>
  <si>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</si>
  <si>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</si>
  <si>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</si>
  <si>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</si>
  <si>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</si>
  <si>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</si>
  <si>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</si>
  <si>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</si>
  <si>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</si>
  <si>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</si>
  <si>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</si>
  <si>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</si>
  <si>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</si>
  <si>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</si>
  <si>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</si>
  <si>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</si>
  <si>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</si>
  <si>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</si>
  <si>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</si>
  <si>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</si>
  <si>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</si>
  <si>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</si>
  <si>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</si>
  <si>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</si>
  <si>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</si>
  <si>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</si>
  <si>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</si>
  <si>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</si>
  <si>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</si>
  <si>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</si>
  <si>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</si>
  <si>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</si>
  <si>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</si>
  <si>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</si>
  <si>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</si>
  <si>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</si>
  <si>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</si>
  <si>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</si>
  <si>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</si>
  <si>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</si>
  <si>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</si>
  <si>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</si>
  <si>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</si>
  <si>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</si>
  <si>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</si>
  <si>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</si>
  <si>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</si>
  <si>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</si>
  <si>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</si>
  <si>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</si>
  <si>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</si>
  <si>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</si>
  <si>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</si>
  <si>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</si>
  <si>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</si>
  <si>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</si>
  <si>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</si>
  <si>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</si>
  <si>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</si>
  <si>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</si>
  <si>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</si>
  <si>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</si>
  <si>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</si>
  <si>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</si>
  <si>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</si>
  <si>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</si>
  <si>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</si>
  <si>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</si>
  <si>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</si>
  <si>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</si>
  <si>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</si>
  <si>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</si>
  <si>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</si>
  <si>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</si>
  <si>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</si>
  <si>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</si>
  <si>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</si>
  <si>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</si>
  <si>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</si>
  <si>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</si>
  <si>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</si>
  <si>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</si>
  <si>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</si>
  <si>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</si>
  <si>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</si>
  <si>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</si>
  <si>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</si>
  <si>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</si>
  <si>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</si>
  <si>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</si>
  <si>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</si>
  <si>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</si>
  <si>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</si>
  <si>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</si>
  <si>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</si>
  <si>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</si>
  <si>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</si>
  <si>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</si>
  <si>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</si>
  <si>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</si>
  <si>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</si>
  <si>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</si>
  <si>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</si>
  <si>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</si>
  <si>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</si>
  <si>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</si>
  <si>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</si>
  <si>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</si>
  <si>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</si>
  <si>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</si>
  <si>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</si>
  <si>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</si>
  <si>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</si>
  <si>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</si>
  <si>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</si>
  <si>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</si>
  <si>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</si>
  <si>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</si>
  <si>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</si>
  <si>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</si>
  <si>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</si>
  <si>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</si>
  <si>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</si>
  <si>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</si>
  <si>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</si>
  <si>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</si>
  <si>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</si>
  <si>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</si>
  <si>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</si>
  <si>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</si>
  <si>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</si>
  <si>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</si>
  <si>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</si>
  <si>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</si>
  <si>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</si>
  <si>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</si>
  <si>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</si>
  <si>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</si>
  <si>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</si>
  <si>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</si>
  <si>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</si>
  <si>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</si>
  <si>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</si>
  <si>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</si>
  <si>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</si>
  <si>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</si>
  <si>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</si>
  <si>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</si>
  <si>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</si>
  <si>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</si>
  <si>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</si>
  <si>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</si>
  <si>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</si>
  <si>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</si>
  <si>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</si>
  <si>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</si>
  <si>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</si>
  <si>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</si>
  <si>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</si>
  <si>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</si>
  <si>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</si>
  <si>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</si>
  <si>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</si>
  <si>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</si>
  <si>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</si>
  <si>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</si>
  <si>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</si>
  <si>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</si>
  <si>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</si>
  <si>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</si>
  <si>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</si>
  <si>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</si>
  <si>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</si>
  <si>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</si>
  <si>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</si>
  <si>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</si>
  <si>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</si>
  <si>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</si>
  <si>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</si>
  <si>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</si>
  <si>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</si>
  <si>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</si>
  <si>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</si>
  <si>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</si>
  <si>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</si>
  <si>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</si>
  <si>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</si>
  <si>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</si>
  <si>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</si>
  <si>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</si>
  <si>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</si>
  <si>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</si>
  <si>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</si>
  <si>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</si>
  <si>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</si>
  <si>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</si>
  <si>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</si>
  <si>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</si>
  <si>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</si>
  <si>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</si>
  <si>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</si>
  <si>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</si>
  <si>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</si>
  <si>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</si>
  <si>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</si>
  <si>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</si>
  <si>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</si>
  <si>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</si>
  <si>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</si>
  <si>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</si>
  <si>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</si>
  <si>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</si>
  <si>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</si>
  <si>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</si>
  <si>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</si>
  <si>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</si>
  <si>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</si>
  <si>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</si>
  <si>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</si>
  <si>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</si>
  <si>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</si>
  <si>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</si>
  <si>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</si>
  <si>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</si>
  <si>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</si>
  <si>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</si>
  <si>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</si>
  <si>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</si>
  <si>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</si>
  <si>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</si>
  <si>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</si>
  <si>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</si>
  <si>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</si>
  <si>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</si>
  <si>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</si>
  <si>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</si>
  <si>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</si>
  <si>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</si>
  <si>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</si>
  <si>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</si>
  <si>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</si>
  <si>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</si>
  <si>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</si>
  <si>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</si>
  <si>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</si>
  <si>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</si>
  <si>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</si>
  <si>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</si>
  <si>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</si>
  <si>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</si>
  <si>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</si>
  <si>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</si>
  <si>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</si>
  <si>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</si>
  <si>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</si>
  <si>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</si>
  <si>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</si>
  <si>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</si>
  <si>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</si>
  <si>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</si>
  <si>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</si>
  <si>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</si>
  <si>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</si>
  <si>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</si>
  <si>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</si>
  <si>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</si>
  <si>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</si>
  <si>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</si>
  <si>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</si>
  <si>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</si>
  <si>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</si>
  <si>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</si>
  <si>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</si>
  <si>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</si>
  <si>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</si>
  <si>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</si>
  <si>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</si>
  <si>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</si>
  <si>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</si>
  <si>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</si>
  <si>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</si>
  <si>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</si>
  <si>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</si>
  <si>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</si>
  <si>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</si>
  <si>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</si>
  <si>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</si>
  <si>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</si>
  <si>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</si>
  <si>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</si>
  <si>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</si>
  <si>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</si>
  <si>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</si>
  <si>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</si>
  <si>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</si>
  <si>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</si>
  <si>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</si>
  <si>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</si>
  <si>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</si>
  <si>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</si>
  <si>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</si>
  <si>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</si>
  <si>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</si>
  <si>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</si>
  <si>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</si>
  <si>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</si>
  <si>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</si>
  <si>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</si>
  <si>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</si>
  <si>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</si>
  <si>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</si>
  <si>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</si>
  <si>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</si>
  <si>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</si>
  <si>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</si>
  <si>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</si>
  <si>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</si>
  <si>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</si>
  <si>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</si>
  <si>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</si>
  <si>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</si>
  <si>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</si>
  <si>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</si>
  <si>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</si>
  <si>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</si>
  <si>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</si>
  <si>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</si>
  <si>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</si>
  <si>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</si>
  <si>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</si>
  <si>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</si>
  <si>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</si>
  <si>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</si>
  <si>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</si>
  <si>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</si>
  <si>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</si>
  <si>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</si>
  <si>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</si>
  <si>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</si>
  <si>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</si>
  <si>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</si>
  <si>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</si>
  <si>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</si>
  <si>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</si>
  <si>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</si>
  <si>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</si>
  <si>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</si>
  <si>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</si>
  <si>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</si>
  <si>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</si>
  <si>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</si>
  <si>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</si>
  <si>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</si>
  <si>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</si>
  <si>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</si>
  <si>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</si>
  <si>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</si>
  <si>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</si>
  <si>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</si>
  <si>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</si>
  <si>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</si>
  <si>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</si>
  <si>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</si>
  <si>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</si>
  <si>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</si>
  <si>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</si>
  <si>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</si>
  <si>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</si>
  <si>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</si>
  <si>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</si>
  <si>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</si>
  <si>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</si>
  <si>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</si>
  <si>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</si>
  <si>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</si>
  <si>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</si>
  <si>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</si>
  <si>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</si>
  <si>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</si>
  <si>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</si>
  <si>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</si>
  <si>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</si>
  <si>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</si>
  <si>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</si>
  <si>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</si>
  <si>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</si>
  <si>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</si>
  <si>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</si>
  <si>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</si>
  <si>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</si>
  <si>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</si>
  <si>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</si>
  <si>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</si>
  <si>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</si>
  <si>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</si>
  <si>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</si>
  <si>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</si>
  <si>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</si>
  <si>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</si>
  <si>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</si>
  <si>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</si>
  <si>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</si>
  <si>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</si>
  <si>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</si>
  <si>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</si>
  <si>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</si>
  <si>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</si>
  <si>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</si>
  <si>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</si>
  <si>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</si>
  <si>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</si>
  <si>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</si>
  <si>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</si>
  <si>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</si>
  <si>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</si>
  <si>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</si>
  <si>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</si>
  <si>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</si>
  <si>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</si>
  <si>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</si>
  <si>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</si>
  <si>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</si>
  <si>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</si>
  <si>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</si>
  <si>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</si>
  <si>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</si>
  <si>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</si>
  <si>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</si>
  <si>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</si>
  <si>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</si>
  <si>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</si>
  <si>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</si>
  <si>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</si>
  <si>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</si>
  <si>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</si>
  <si>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</si>
  <si>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</si>
  <si>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</si>
  <si>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</si>
  <si>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</si>
  <si>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</si>
  <si>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</si>
  <si>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</si>
  <si>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</si>
  <si>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</si>
  <si>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</si>
  <si>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</si>
  <si>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</si>
  <si>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</si>
  <si>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</si>
  <si>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</si>
  <si>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</si>
  <si>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</si>
  <si>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</si>
  <si>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</si>
  <si>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</si>
  <si>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</si>
  <si>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</si>
  <si>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</si>
  <si>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</si>
  <si>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</si>
  <si>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</si>
  <si>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</si>
  <si>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</si>
  <si>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</si>
  <si>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</si>
  <si>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</si>
  <si>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</si>
  <si>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</si>
  <si>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</si>
  <si>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</si>
  <si>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</si>
  <si>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</si>
  <si>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</si>
  <si>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</si>
  <si>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</si>
  <si>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</si>
  <si>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</si>
  <si>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</si>
  <si>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</si>
  <si>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</si>
  <si>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</si>
  <si>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</si>
  <si>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</si>
  <si>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</si>
  <si>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</si>
  <si>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</si>
  <si>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</si>
  <si>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</si>
  <si>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</si>
  <si>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</si>
  <si>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</si>
  <si>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</si>
  <si>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</si>
  <si>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</si>
  <si>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</si>
  <si>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</si>
  <si>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</si>
  <si>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</si>
  <si>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</si>
  <si>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</si>
  <si>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</si>
  <si>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</si>
  <si>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</si>
  <si>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</si>
  <si>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</si>
  <si>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</si>
  <si>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</si>
  <si>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</si>
  <si>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</si>
  <si>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</si>
  <si>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</si>
  <si>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</si>
  <si>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</si>
  <si>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</si>
  <si>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</si>
  <si>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</si>
  <si>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</si>
  <si>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</si>
  <si>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</si>
  <si>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</si>
  <si>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</si>
  <si>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</si>
  <si>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</si>
  <si>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</si>
  <si>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</si>
  <si>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</si>
  <si>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</si>
  <si>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</si>
  <si>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</si>
  <si>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</si>
  <si>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</si>
  <si>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</si>
  <si>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</si>
  <si>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</si>
  <si>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</si>
  <si>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</si>
  <si>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</si>
  <si>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</si>
  <si>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</si>
  <si>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</si>
  <si>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</si>
  <si>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</si>
  <si>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</si>
  <si>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</si>
  <si>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</si>
  <si>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</si>
  <si>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</si>
  <si>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</si>
  <si>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</si>
  <si>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</si>
  <si>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</si>
  <si>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</si>
  <si>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</si>
  <si>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</si>
  <si>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</si>
  <si>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</si>
  <si>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</si>
  <si>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</si>
  <si>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</si>
  <si>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</si>
  <si>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</si>
  <si>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</si>
  <si>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</si>
  <si>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</si>
  <si>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</si>
  <si>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</si>
  <si>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</si>
  <si>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</si>
  <si>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</si>
  <si>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</si>
  <si>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</si>
  <si>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</si>
  <si>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</si>
  <si>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</si>
  <si>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</si>
  <si>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</si>
  <si>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</si>
  <si>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</si>
  <si>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</si>
  <si>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</si>
  <si>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</si>
  <si>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</si>
  <si>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</si>
  <si>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</si>
  <si>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</si>
  <si>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</si>
  <si>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</si>
  <si>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</si>
  <si>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</si>
  <si>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</si>
  <si>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</si>
  <si>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</si>
  <si>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</si>
  <si>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</si>
  <si>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</si>
  <si>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</si>
  <si>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</si>
  <si>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</si>
  <si>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</si>
  <si>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</si>
  <si>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</si>
  <si>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</si>
  <si>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</si>
  <si>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</si>
  <si>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</si>
  <si>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</si>
  <si>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</si>
  <si>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</si>
  <si>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</si>
  <si>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</si>
  <si>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</si>
  <si>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</si>
  <si>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</si>
  <si>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</si>
  <si>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</si>
  <si>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</si>
  <si>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</si>
  <si>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</si>
  <si>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</si>
  <si>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</si>
  <si>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</si>
  <si>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</si>
  <si>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</si>
  <si>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</si>
  <si>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</si>
  <si>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</si>
  <si>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</si>
  <si>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</si>
  <si>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</si>
  <si>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</si>
  <si>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</si>
  <si>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</si>
  <si>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</si>
  <si>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</si>
  <si>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</si>
  <si>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</si>
  <si>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</si>
  <si>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</si>
  <si>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</si>
  <si>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</si>
  <si>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</si>
  <si>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</si>
  <si>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</si>
  <si>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</si>
  <si>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</si>
  <si>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</si>
  <si>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</si>
  <si>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</si>
  <si>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</si>
  <si>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</si>
  <si>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</si>
  <si>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</si>
  <si>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</si>
  <si>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</si>
  <si>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</si>
  <si>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</si>
  <si>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</si>
  <si>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</si>
  <si>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</si>
  <si>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</si>
  <si>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</si>
  <si>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</si>
  <si>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</si>
  <si>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</si>
  <si>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</si>
  <si>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</si>
  <si>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</si>
  <si>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</si>
  <si>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</si>
  <si>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</si>
  <si>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</si>
  <si>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</si>
  <si>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</si>
  <si>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</si>
  <si>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</si>
  <si>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</si>
  <si>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</si>
  <si>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</si>
  <si>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</si>
  <si>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</si>
  <si>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</si>
  <si>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</si>
  <si>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</si>
  <si>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</si>
  <si>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</si>
  <si>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</si>
  <si>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</si>
  <si>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</si>
  <si>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</si>
  <si>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</si>
  <si>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</si>
  <si>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</si>
  <si>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</si>
  <si>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</si>
  <si>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</si>
  <si>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</si>
  <si>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</si>
  <si>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</si>
  <si>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</si>
  <si>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</si>
  <si>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</si>
  <si>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</si>
  <si>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</si>
  <si>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</si>
  <si>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</si>
  <si>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</si>
  <si>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</si>
  <si>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</si>
  <si>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</si>
  <si>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</si>
  <si>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</si>
  <si>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</si>
  <si>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</si>
  <si>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</si>
  <si>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</si>
  <si>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</si>
  <si>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</si>
  <si>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</si>
  <si>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</si>
  <si>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</si>
  <si>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</si>
  <si>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</si>
  <si>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</si>
  <si>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</si>
  <si>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</si>
  <si>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</si>
  <si>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</si>
  <si>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</si>
  <si>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</si>
  <si>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</si>
  <si>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</si>
  <si>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</si>
  <si>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</si>
  <si>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</si>
  <si>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</si>
  <si>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</si>
  <si>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</si>
  <si>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</si>
  <si>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</si>
  <si>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</si>
  <si>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</si>
  <si>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</si>
  <si>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</si>
  <si>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</si>
  <si>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</si>
  <si>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</si>
  <si>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</si>
  <si>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</si>
  <si>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</si>
  <si>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</si>
  <si>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</si>
  <si>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</si>
  <si>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</si>
  <si>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</si>
  <si>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</si>
  <si>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</si>
  <si>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</si>
  <si>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</si>
  <si>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</si>
  <si>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</si>
  <si>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</si>
  <si>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</si>
  <si>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</si>
  <si>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</si>
  <si>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</si>
  <si>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</si>
  <si>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</si>
  <si>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</si>
  <si>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</si>
  <si>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</si>
  <si>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</si>
  <si>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</si>
  <si>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</si>
  <si>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</si>
  <si>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</si>
  <si>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</si>
  <si>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</si>
  <si>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</si>
  <si>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</si>
  <si>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</si>
  <si>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</si>
  <si>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</si>
  <si>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</si>
  <si>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</si>
  <si>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</si>
  <si>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</si>
  <si>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</si>
  <si>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</si>
  <si>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</si>
  <si>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</si>
  <si>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</si>
  <si>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</si>
  <si>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</si>
  <si>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</si>
  <si>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</si>
  <si>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</si>
  <si>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</si>
  <si>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</si>
  <si>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</si>
  <si>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</si>
  <si>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</si>
  <si>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</si>
  <si>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</si>
  <si>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</si>
  <si>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</si>
  <si>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</si>
  <si>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</si>
  <si>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</si>
  <si>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</si>
  <si>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</si>
  <si>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</si>
  <si>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</si>
  <si>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</si>
  <si>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</si>
  <si>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</si>
  <si>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</si>
  <si>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</si>
  <si>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</si>
  <si>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</si>
  <si>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</si>
  <si>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</si>
  <si>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</si>
  <si>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</si>
  <si>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</si>
  <si>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</si>
  <si>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</si>
  <si>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</si>
  <si>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</si>
  <si>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</si>
  <si>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</si>
  <si>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</si>
  <si>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</si>
  <si>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</si>
  <si>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</si>
  <si>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</si>
  <si>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</si>
  <si>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</si>
  <si>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</si>
  <si>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</si>
  <si>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</si>
  <si>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</si>
  <si>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</si>
  <si>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</si>
  <si>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</si>
  <si>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</si>
  <si>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</si>
  <si>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</si>
  <si>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</si>
  <si>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</si>
  <si>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</si>
  <si>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</si>
  <si>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</si>
  <si>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</si>
  <si>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</si>
  <si>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</si>
  <si>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</si>
  <si>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</si>
  <si>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3335910723</t>
  </si>
  <si>
    <t>3335911429</t>
  </si>
  <si>
    <t>3335911428</t>
  </si>
  <si>
    <t>3335911422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</si>
  <si>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</si>
  <si>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</si>
  <si>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</si>
  <si>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</si>
  <si>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</si>
  <si>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</si>
  <si>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</si>
  <si>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</si>
  <si>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</si>
  <si>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</si>
  <si>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</si>
  <si>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</si>
  <si>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</si>
  <si>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</si>
  <si>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</si>
  <si>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</si>
  <si>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</si>
  <si>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</si>
  <si>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</si>
  <si>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</si>
  <si>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</si>
  <si>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De La Cruz Marcelo, Mawel Andres</t>
  </si>
  <si>
    <t>LECTOR</t>
  </si>
  <si>
    <t>3335911187</t>
  </si>
  <si>
    <t>3335910825</t>
  </si>
  <si>
    <t>ENVIO DE CARGA</t>
  </si>
  <si>
    <t>INHIBIDO - REINICIO</t>
  </si>
  <si>
    <t>De Leon Gonzalez, Jose Ciprian</t>
  </si>
  <si>
    <t>REINICIO EXITOSO</t>
  </si>
  <si>
    <t>CARGA EXITOSA</t>
  </si>
  <si>
    <t>3335911051 </t>
  </si>
  <si>
    <t>3335911022 </t>
  </si>
  <si>
    <t>3335911734</t>
  </si>
  <si>
    <t>3335911725</t>
  </si>
  <si>
    <t>3335911658</t>
  </si>
  <si>
    <t>3335911654</t>
  </si>
  <si>
    <t>3335911645</t>
  </si>
  <si>
    <t>3335911628</t>
  </si>
  <si>
    <t>3335911625</t>
  </si>
  <si>
    <t>3335911589</t>
  </si>
  <si>
    <t>3335911501</t>
  </si>
  <si>
    <t>3335911986</t>
  </si>
  <si>
    <t>3335911960</t>
  </si>
  <si>
    <t>3335911923</t>
  </si>
  <si>
    <t>3335911906</t>
  </si>
  <si>
    <t>3335911889</t>
  </si>
  <si>
    <t>3335911879</t>
  </si>
  <si>
    <t>3335911876</t>
  </si>
  <si>
    <t>3335911872</t>
  </si>
  <si>
    <t>3335911837</t>
  </si>
  <si>
    <t>3335911824</t>
  </si>
  <si>
    <t>3335911820</t>
  </si>
  <si>
    <t>3335911807</t>
  </si>
  <si>
    <t>Aybar Villa, Guillermo Emigdio</t>
  </si>
  <si>
    <t>INHIBIDO</t>
  </si>
  <si>
    <t>3335911958</t>
  </si>
  <si>
    <t>3335911568</t>
  </si>
  <si>
    <t>VANDALIZADO</t>
  </si>
  <si>
    <t>Reyes Martinez, Samuel Elymax</t>
  </si>
  <si>
    <t>3335912158</t>
  </si>
  <si>
    <t>3335912147</t>
  </si>
  <si>
    <t>3335912139</t>
  </si>
  <si>
    <t>3335912129</t>
  </si>
  <si>
    <t>3335912120</t>
  </si>
  <si>
    <t>3335912410 </t>
  </si>
  <si>
    <t>3335912415</t>
  </si>
  <si>
    <t>3335912414</t>
  </si>
  <si>
    <t>GAVETA DE DEPOSITO LLENO</t>
  </si>
  <si>
    <t>3335912410</t>
  </si>
  <si>
    <t>3335912403</t>
  </si>
  <si>
    <t>DISPENASADOR</t>
  </si>
  <si>
    <t>3335912392</t>
  </si>
  <si>
    <t>3335912350</t>
  </si>
  <si>
    <t>3335912346</t>
  </si>
  <si>
    <t>3335912343</t>
  </si>
  <si>
    <t>3335912335</t>
  </si>
  <si>
    <t>3335912332</t>
  </si>
  <si>
    <t>3335912326</t>
  </si>
  <si>
    <t>3335912303</t>
  </si>
  <si>
    <t>3335912295</t>
  </si>
  <si>
    <t>3335912284</t>
  </si>
  <si>
    <t>3335912271</t>
  </si>
  <si>
    <t>Toribio Batista, Junior De Jesus</t>
  </si>
  <si>
    <t>3335912269</t>
  </si>
  <si>
    <t>3335912262</t>
  </si>
  <si>
    <t>3335912225</t>
  </si>
  <si>
    <t>6/7/2021  19:02:00 AM</t>
  </si>
  <si>
    <t>3335912477</t>
  </si>
  <si>
    <t>3335912476</t>
  </si>
  <si>
    <t>GAVETAS VACIAS + GAVETAS FAL...</t>
  </si>
  <si>
    <t>3335912475</t>
  </si>
  <si>
    <t>3335912472</t>
  </si>
  <si>
    <t>3335912466</t>
  </si>
  <si>
    <t>3335912440</t>
  </si>
  <si>
    <t>3335912439</t>
  </si>
  <si>
    <t>3335912437</t>
  </si>
  <si>
    <t>3335912436</t>
  </si>
  <si>
    <t>REINICIO EXITOSO POR INHIBIDO</t>
  </si>
  <si>
    <t>Moreta, Christian Aury</t>
  </si>
  <si>
    <t>3335912435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</si>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</sst>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65"/>
  <sheetViews>
    <sheetView topLeftCell="I1" zoomScale="70" zoomScaleNormal="70" workbookViewId="0">
      <pane ySplit="4" topLeftCell="A65" activePane="bottomLeft" state="frozen"/>
      <selection pane="bottomLeft" activeCell="N80" sqref="N80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2596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 t="s">
        <v>2574</v>
      </c>
      <c r="C5" s="133">
        <v>44353.416481481479</v>
      </c>
      <c r="D5" s="133" t="s">
        <v>2180</v>
      </c>
      <c r="E5" s="121">
        <v>87</v>
      </c>
      <c r="F5" s="131" t="str">
        <f>VLOOKUP(E5,VIP!$A$2:$O13696,2,0)</f>
        <v>DRBR087</v>
      </c>
      <c r="G5" s="131" t="str">
        <f>VLOOKUP(E5,'LISTADO ATM'!$A$2:$B$897,2,0)</f>
        <v xml:space="preserve">ATM Autoservicio Sarasota </v>
      </c>
      <c r="H5" s="131" t="str">
        <f>VLOOKUP(E5,VIP!$A$2:$O18559,7,FALSE)</f>
        <v>Si</v>
      </c>
      <c r="I5" s="131" t="str">
        <f>VLOOKUP(E5,VIP!$A$2:$O10524,8,FALSE)</f>
        <v>Si</v>
      </c>
      <c r="J5" s="131" t="str">
        <f>VLOOKUP(E5,VIP!$A$2:$O10474,8,FALSE)</f>
        <v>Si</v>
      </c>
      <c r="K5" s="131" t="str">
        <f>VLOOKUP(E5,VIP!$A$2:$O14048,6,0)</f>
        <v>NO</v>
      </c>
      <c r="L5" s="122" t="s">
        <v>2219</v>
      </c>
      <c r="M5" s="149" t="s">
        <v>2553</v>
      </c>
      <c r="N5" s="132" t="s">
        <v>2453</v>
      </c>
      <c r="O5" s="131" t="s">
        <v>2455</v>
      </c>
      <c r="P5" s="132"/>
      <c r="Q5" s="144">
        <v>44354.42114583333</v>
      </c>
    </row>
    <row r="6" spans="1:17" ht="18" x14ac:dyDescent="0.25">
      <c r="A6" s="131" t="str">
        <f>VLOOKUP(E6,'LISTADO ATM'!$A$2:$C$898,3,0)</f>
        <v>SUR</v>
      </c>
      <c r="B6" s="126">
        <v>3335910180</v>
      </c>
      <c r="C6" s="133">
        <v>44351.732974537037</v>
      </c>
      <c r="D6" s="133" t="s">
        <v>2180</v>
      </c>
      <c r="E6" s="121">
        <v>252</v>
      </c>
      <c r="F6" s="131" t="str">
        <f>VLOOKUP(E6,VIP!$A$2:$O13672,2,0)</f>
        <v>DRBR252</v>
      </c>
      <c r="G6" s="131" t="str">
        <f>VLOOKUP(E6,'LISTADO ATM'!$A$2:$B$897,2,0)</f>
        <v xml:space="preserve">ATM Banco Agrícola (Barahona) </v>
      </c>
      <c r="H6" s="131" t="str">
        <f>VLOOKUP(E6,VIP!$A$2:$O18535,7,FALSE)</f>
        <v>Si</v>
      </c>
      <c r="I6" s="131" t="str">
        <f>VLOOKUP(E6,VIP!$A$2:$O10500,8,FALSE)</f>
        <v>Si</v>
      </c>
      <c r="J6" s="131" t="str">
        <f>VLOOKUP(E6,VIP!$A$2:$O10450,8,FALSE)</f>
        <v>Si</v>
      </c>
      <c r="K6" s="131" t="str">
        <f>VLOOKUP(E6,VIP!$A$2:$O14024,6,0)</f>
        <v>NO</v>
      </c>
      <c r="L6" s="122" t="s">
        <v>2219</v>
      </c>
      <c r="M6" s="149" t="s">
        <v>2553</v>
      </c>
      <c r="N6" s="132" t="s">
        <v>2453</v>
      </c>
      <c r="O6" s="131" t="s">
        <v>2455</v>
      </c>
      <c r="P6" s="132"/>
      <c r="Q6" s="144">
        <v>44354.42114583333</v>
      </c>
    </row>
    <row r="7" spans="1:17" ht="18" x14ac:dyDescent="0.25">
      <c r="A7" s="131" t="str">
        <f>VLOOKUP(E7,'LISTADO ATM'!$A$2:$C$898,3,0)</f>
        <v>DISTRITO NACIONAL</v>
      </c>
      <c r="B7" s="126">
        <v>3335910483</v>
      </c>
      <c r="C7" s="133">
        <v>44352.49422453704</v>
      </c>
      <c r="D7" s="133" t="s">
        <v>2180</v>
      </c>
      <c r="E7" s="121">
        <v>335</v>
      </c>
      <c r="F7" s="131" t="str">
        <f>VLOOKUP(E7,VIP!$A$2:$O13684,2,0)</f>
        <v>DRBR335</v>
      </c>
      <c r="G7" s="131" t="str">
        <f>VLOOKUP(E7,'LISTADO ATM'!$A$2:$B$897,2,0)</f>
        <v>ATM Edificio Aster</v>
      </c>
      <c r="H7" s="131" t="str">
        <f>VLOOKUP(E7,VIP!$A$2:$O18547,7,FALSE)</f>
        <v>Si</v>
      </c>
      <c r="I7" s="131" t="str">
        <f>VLOOKUP(E7,VIP!$A$2:$O10512,8,FALSE)</f>
        <v>Si</v>
      </c>
      <c r="J7" s="131" t="str">
        <f>VLOOKUP(E7,VIP!$A$2:$O10462,8,FALSE)</f>
        <v>Si</v>
      </c>
      <c r="K7" s="131" t="str">
        <f>VLOOKUP(E7,VIP!$A$2:$O14036,6,0)</f>
        <v>NO</v>
      </c>
      <c r="L7" s="122" t="s">
        <v>2219</v>
      </c>
      <c r="M7" s="149" t="s">
        <v>2553</v>
      </c>
      <c r="N7" s="132" t="s">
        <v>2453</v>
      </c>
      <c r="O7" s="131" t="s">
        <v>2455</v>
      </c>
      <c r="P7" s="132"/>
      <c r="Q7" s="144">
        <v>44354.42114583333</v>
      </c>
    </row>
    <row r="8" spans="1:17" ht="18" x14ac:dyDescent="0.25">
      <c r="A8" s="131" t="str">
        <f>VLOOKUP(E8,'LISTADO ATM'!$A$2:$C$898,3,0)</f>
        <v>NORTE</v>
      </c>
      <c r="B8" s="126" t="s">
        <v>2581</v>
      </c>
      <c r="C8" s="133">
        <v>44353.49722222222</v>
      </c>
      <c r="D8" s="133" t="s">
        <v>2181</v>
      </c>
      <c r="E8" s="121">
        <v>518</v>
      </c>
      <c r="F8" s="131" t="str">
        <f>VLOOKUP(E8,VIP!$A$2:$O13709,2,0)</f>
        <v>DRBR518</v>
      </c>
      <c r="G8" s="131" t="str">
        <f>VLOOKUP(E8,'LISTADO ATM'!$A$2:$B$897,2,0)</f>
        <v xml:space="preserve">ATM Autobanco Los Alamos </v>
      </c>
      <c r="H8" s="131" t="str">
        <f>VLOOKUP(E8,VIP!$A$2:$O18572,7,FALSE)</f>
        <v>Si</v>
      </c>
      <c r="I8" s="131" t="str">
        <f>VLOOKUP(E8,VIP!$A$2:$O10537,8,FALSE)</f>
        <v>Si</v>
      </c>
      <c r="J8" s="131" t="str">
        <f>VLOOKUP(E8,VIP!$A$2:$O10487,8,FALSE)</f>
        <v>Si</v>
      </c>
      <c r="K8" s="131" t="str">
        <f>VLOOKUP(E8,VIP!$A$2:$O14061,6,0)</f>
        <v>NO</v>
      </c>
      <c r="L8" s="122" t="s">
        <v>2219</v>
      </c>
      <c r="M8" s="149" t="s">
        <v>2553</v>
      </c>
      <c r="N8" s="132" t="s">
        <v>2453</v>
      </c>
      <c r="O8" s="131" t="s">
        <v>2563</v>
      </c>
      <c r="P8" s="132"/>
      <c r="Q8" s="144">
        <v>44354.42114583333</v>
      </c>
    </row>
    <row r="9" spans="1:17" ht="18" x14ac:dyDescent="0.25">
      <c r="A9" s="131" t="str">
        <f>VLOOKUP(E9,'LISTADO ATM'!$A$2:$C$898,3,0)</f>
        <v>DISTRITO NACIONAL</v>
      </c>
      <c r="B9" s="126" t="s">
        <v>2600</v>
      </c>
      <c r="C9" s="133">
        <v>44354.097488425927</v>
      </c>
      <c r="D9" s="133" t="s">
        <v>2180</v>
      </c>
      <c r="E9" s="121">
        <v>648</v>
      </c>
      <c r="F9" s="131" t="str">
        <f>VLOOKUP(E9,VIP!$A$2:$O13704,2,0)</f>
        <v>DRBR190</v>
      </c>
      <c r="G9" s="131" t="str">
        <f>VLOOKUP(E9,'LISTADO ATM'!$A$2:$B$897,2,0)</f>
        <v xml:space="preserve">ATM Hermandad de Pensionados </v>
      </c>
      <c r="H9" s="131" t="str">
        <f>VLOOKUP(E9,VIP!$A$2:$O18567,7,FALSE)</f>
        <v>Si</v>
      </c>
      <c r="I9" s="131" t="str">
        <f>VLOOKUP(E9,VIP!$A$2:$O10532,8,FALSE)</f>
        <v>No</v>
      </c>
      <c r="J9" s="131" t="str">
        <f>VLOOKUP(E9,VIP!$A$2:$O10482,8,FALSE)</f>
        <v>No</v>
      </c>
      <c r="K9" s="131" t="str">
        <f>VLOOKUP(E9,VIP!$A$2:$O14056,6,0)</f>
        <v>NO</v>
      </c>
      <c r="L9" s="122" t="s">
        <v>2219</v>
      </c>
      <c r="M9" s="149" t="s">
        <v>2553</v>
      </c>
      <c r="N9" s="132" t="s">
        <v>2453</v>
      </c>
      <c r="O9" s="131" t="s">
        <v>2455</v>
      </c>
      <c r="P9" s="132"/>
      <c r="Q9" s="144">
        <v>44354.42114583333</v>
      </c>
    </row>
    <row r="10" spans="1:17" ht="18" x14ac:dyDescent="0.25">
      <c r="A10" s="131" t="str">
        <f>VLOOKUP(E10,'LISTADO ATM'!$A$2:$C$898,3,0)</f>
        <v>NORTE</v>
      </c>
      <c r="B10" s="126" t="s">
        <v>2602</v>
      </c>
      <c r="C10" s="133">
        <v>44354.087743055556</v>
      </c>
      <c r="D10" s="133" t="s">
        <v>2181</v>
      </c>
      <c r="E10" s="121">
        <v>854</v>
      </c>
      <c r="F10" s="131" t="str">
        <f>VLOOKUP(E10,VIP!$A$2:$O13706,2,0)</f>
        <v>DRBR854</v>
      </c>
      <c r="G10" s="131" t="str">
        <f>VLOOKUP(E10,'LISTADO ATM'!$A$2:$B$897,2,0)</f>
        <v xml:space="preserve">ATM Centro Comercial Blanco Batista </v>
      </c>
      <c r="H10" s="131" t="str">
        <f>VLOOKUP(E10,VIP!$A$2:$O18569,7,FALSE)</f>
        <v>Si</v>
      </c>
      <c r="I10" s="131" t="str">
        <f>VLOOKUP(E10,VIP!$A$2:$O10534,8,FALSE)</f>
        <v>Si</v>
      </c>
      <c r="J10" s="131" t="str">
        <f>VLOOKUP(E10,VIP!$A$2:$O10484,8,FALSE)</f>
        <v>Si</v>
      </c>
      <c r="K10" s="131" t="str">
        <f>VLOOKUP(E10,VIP!$A$2:$O14058,6,0)</f>
        <v>NO</v>
      </c>
      <c r="L10" s="122" t="s">
        <v>2219</v>
      </c>
      <c r="M10" s="149" t="s">
        <v>2553</v>
      </c>
      <c r="N10" s="132" t="s">
        <v>2453</v>
      </c>
      <c r="O10" s="131" t="s">
        <v>2550</v>
      </c>
      <c r="P10" s="132"/>
      <c r="Q10" s="144">
        <v>44354.42114583333</v>
      </c>
    </row>
    <row r="11" spans="1:17" ht="18" x14ac:dyDescent="0.25">
      <c r="A11" s="131" t="str">
        <f>VLOOKUP(E11,'LISTADO ATM'!$A$2:$C$898,3,0)</f>
        <v>DISTRITO NACIONAL</v>
      </c>
      <c r="B11" s="126">
        <v>3335910265</v>
      </c>
      <c r="C11" s="133">
        <v>44352.130555555559</v>
      </c>
      <c r="D11" s="133" t="s">
        <v>2180</v>
      </c>
      <c r="E11" s="121">
        <v>858</v>
      </c>
      <c r="F11" s="131" t="str">
        <f>VLOOKUP(E11,VIP!$A$2:$O13680,2,0)</f>
        <v>DRBR858</v>
      </c>
      <c r="G11" s="131" t="str">
        <f>VLOOKUP(E11,'LISTADO ATM'!$A$2:$B$897,2,0)</f>
        <v xml:space="preserve">ATM Cooperativa Maestros (COOPNAMA) </v>
      </c>
      <c r="H11" s="131" t="str">
        <f>VLOOKUP(E11,VIP!$A$2:$O18543,7,FALSE)</f>
        <v>Si</v>
      </c>
      <c r="I11" s="131" t="str">
        <f>VLOOKUP(E11,VIP!$A$2:$O10508,8,FALSE)</f>
        <v>No</v>
      </c>
      <c r="J11" s="131" t="str">
        <f>VLOOKUP(E11,VIP!$A$2:$O10458,8,FALSE)</f>
        <v>No</v>
      </c>
      <c r="K11" s="131" t="str">
        <f>VLOOKUP(E11,VIP!$A$2:$O14032,6,0)</f>
        <v>NO</v>
      </c>
      <c r="L11" s="122" t="s">
        <v>2219</v>
      </c>
      <c r="M11" s="149" t="s">
        <v>2553</v>
      </c>
      <c r="N11" s="132" t="s">
        <v>2453</v>
      </c>
      <c r="O11" s="131" t="s">
        <v>2455</v>
      </c>
      <c r="P11" s="132"/>
      <c r="Q11" s="144">
        <v>44354.42114583333</v>
      </c>
    </row>
    <row r="12" spans="1:17" ht="18" x14ac:dyDescent="0.25">
      <c r="A12" s="131" t="str">
        <f>VLOOKUP(E12,'LISTADO ATM'!$A$2:$C$898,3,0)</f>
        <v>NORTE</v>
      </c>
      <c r="B12" s="126" t="s">
        <v>2601</v>
      </c>
      <c r="C12" s="133">
        <v>44354.094444444447</v>
      </c>
      <c r="D12" s="133" t="s">
        <v>2181</v>
      </c>
      <c r="E12" s="121">
        <v>894</v>
      </c>
      <c r="F12" s="131" t="str">
        <f>VLOOKUP(E12,VIP!$A$2:$O13705,2,0)</f>
        <v>DRBR894</v>
      </c>
      <c r="G12" s="131" t="str">
        <f>VLOOKUP(E12,'LISTADO ATM'!$A$2:$B$897,2,0)</f>
        <v>ATM Eco Petroleo Estero Hondo</v>
      </c>
      <c r="H12" s="131" t="str">
        <f>VLOOKUP(E12,VIP!$A$2:$O18568,7,FALSE)</f>
        <v>NO</v>
      </c>
      <c r="I12" s="131" t="str">
        <f>VLOOKUP(E12,VIP!$A$2:$O10533,8,FALSE)</f>
        <v>NO</v>
      </c>
      <c r="J12" s="131" t="str">
        <f>VLOOKUP(E12,VIP!$A$2:$O10483,8,FALSE)</f>
        <v>NO</v>
      </c>
      <c r="K12" s="131" t="str">
        <f>VLOOKUP(E12,VIP!$A$2:$O14057,6,0)</f>
        <v>NO</v>
      </c>
      <c r="L12" s="122" t="s">
        <v>2219</v>
      </c>
      <c r="M12" s="149" t="s">
        <v>2553</v>
      </c>
      <c r="N12" s="132" t="s">
        <v>2453</v>
      </c>
      <c r="O12" s="131" t="s">
        <v>2550</v>
      </c>
      <c r="P12" s="132"/>
      <c r="Q12" s="144">
        <v>44354.42114583333</v>
      </c>
    </row>
    <row r="13" spans="1:17" ht="18" x14ac:dyDescent="0.25">
      <c r="A13" s="131" t="str">
        <f>VLOOKUP(E13,'LISTADO ATM'!$A$2:$C$898,3,0)</f>
        <v>DISTRITO NACIONAL</v>
      </c>
      <c r="B13" s="126">
        <v>3335910003</v>
      </c>
      <c r="C13" s="133">
        <v>44351.659456018519</v>
      </c>
      <c r="D13" s="133" t="s">
        <v>2180</v>
      </c>
      <c r="E13" s="121">
        <v>192</v>
      </c>
      <c r="F13" s="131" t="str">
        <f>VLOOKUP(E13,VIP!$A$2:$O13693,2,0)</f>
        <v>DRBR192</v>
      </c>
      <c r="G13" s="131" t="str">
        <f>VLOOKUP(E13,'LISTADO ATM'!$A$2:$B$897,2,0)</f>
        <v xml:space="preserve">ATM Autobanco Luperón II </v>
      </c>
      <c r="H13" s="131" t="str">
        <f>VLOOKUP(E13,VIP!$A$2:$O18556,7,FALSE)</f>
        <v>Si</v>
      </c>
      <c r="I13" s="131" t="str">
        <f>VLOOKUP(E13,VIP!$A$2:$O10521,8,FALSE)</f>
        <v>Si</v>
      </c>
      <c r="J13" s="131" t="str">
        <f>VLOOKUP(E13,VIP!$A$2:$O10471,8,FALSE)</f>
        <v>Si</v>
      </c>
      <c r="K13" s="131" t="str">
        <f>VLOOKUP(E13,VIP!$A$2:$O14045,6,0)</f>
        <v>NO</v>
      </c>
      <c r="L13" s="122" t="s">
        <v>2219</v>
      </c>
      <c r="M13" s="149" t="s">
        <v>2553</v>
      </c>
      <c r="N13" s="132" t="s">
        <v>2561</v>
      </c>
      <c r="O13" s="131" t="s">
        <v>2455</v>
      </c>
      <c r="P13" s="132"/>
      <c r="Q13" s="144">
        <v>44354.598865740743</v>
      </c>
    </row>
    <row r="14" spans="1:17" ht="18" x14ac:dyDescent="0.25">
      <c r="A14" s="131" t="str">
        <f>VLOOKUP(E14,'LISTADO ATM'!$A$2:$C$898,3,0)</f>
        <v>NORTE</v>
      </c>
      <c r="B14" s="126" t="s">
        <v>2621</v>
      </c>
      <c r="C14" s="133">
        <v>44354.392592592594</v>
      </c>
      <c r="D14" s="133" t="s">
        <v>2181</v>
      </c>
      <c r="E14" s="121">
        <v>275</v>
      </c>
      <c r="F14" s="131" t="str">
        <f>VLOOKUP(E14,VIP!$A$2:$O13718,2,0)</f>
        <v>DRBR275</v>
      </c>
      <c r="G14" s="131" t="str">
        <f>VLOOKUP(E14,'LISTADO ATM'!$A$2:$B$897,2,0)</f>
        <v xml:space="preserve">ATM Autobanco Duarte Stgo. II </v>
      </c>
      <c r="H14" s="131" t="str">
        <f>VLOOKUP(E14,VIP!$A$2:$O18581,7,FALSE)</f>
        <v>Si</v>
      </c>
      <c r="I14" s="131" t="str">
        <f>VLOOKUP(E14,VIP!$A$2:$O10546,8,FALSE)</f>
        <v>Si</v>
      </c>
      <c r="J14" s="131" t="str">
        <f>VLOOKUP(E14,VIP!$A$2:$O10496,8,FALSE)</f>
        <v>Si</v>
      </c>
      <c r="K14" s="131" t="str">
        <f>VLOOKUP(E14,VIP!$A$2:$O14070,6,0)</f>
        <v>NO</v>
      </c>
      <c r="L14" s="122" t="s">
        <v>2219</v>
      </c>
      <c r="M14" s="149" t="s">
        <v>2553</v>
      </c>
      <c r="N14" s="132" t="s">
        <v>2453</v>
      </c>
      <c r="O14" s="131" t="s">
        <v>2563</v>
      </c>
      <c r="P14" s="132"/>
      <c r="Q14" s="144">
        <v>44354.598865740743</v>
      </c>
    </row>
    <row r="15" spans="1:17" s="93" customFormat="1" ht="18" x14ac:dyDescent="0.25">
      <c r="A15" s="131" t="str">
        <f>VLOOKUP(E15,'LISTADO ATM'!$A$2:$C$898,3,0)</f>
        <v>DISTRITO NACIONAL</v>
      </c>
      <c r="B15" s="126">
        <v>3335910007</v>
      </c>
      <c r="C15" s="133">
        <v>44351.65996527778</v>
      </c>
      <c r="D15" s="133" t="s">
        <v>2180</v>
      </c>
      <c r="E15" s="121">
        <v>676</v>
      </c>
      <c r="F15" s="131" t="str">
        <f>VLOOKUP(E15,VIP!$A$2:$O13692,2,0)</f>
        <v>DRBR676</v>
      </c>
      <c r="G15" s="131" t="str">
        <f>VLOOKUP(E15,'LISTADO ATM'!$A$2:$B$897,2,0)</f>
        <v>ATM S/M Bravo Colina Del Oeste</v>
      </c>
      <c r="H15" s="131" t="str">
        <f>VLOOKUP(E15,VIP!$A$2:$O18555,7,FALSE)</f>
        <v>Si</v>
      </c>
      <c r="I15" s="131" t="str">
        <f>VLOOKUP(E15,VIP!$A$2:$O10520,8,FALSE)</f>
        <v>Si</v>
      </c>
      <c r="J15" s="131" t="str">
        <f>VLOOKUP(E15,VIP!$A$2:$O10470,8,FALSE)</f>
        <v>Si</v>
      </c>
      <c r="K15" s="131" t="str">
        <f>VLOOKUP(E15,VIP!$A$2:$O14044,6,0)</f>
        <v>NO</v>
      </c>
      <c r="L15" s="122" t="s">
        <v>2219</v>
      </c>
      <c r="M15" s="149" t="s">
        <v>2553</v>
      </c>
      <c r="N15" s="132" t="s">
        <v>2561</v>
      </c>
      <c r="O15" s="131" t="s">
        <v>2455</v>
      </c>
      <c r="P15" s="132"/>
      <c r="Q15" s="144">
        <v>44354.598865740743</v>
      </c>
    </row>
    <row r="16" spans="1:17" s="93" customFormat="1" ht="18" x14ac:dyDescent="0.25">
      <c r="A16" s="131" t="str">
        <f>VLOOKUP(E16,'LISTADO ATM'!$A$2:$C$898,3,0)</f>
        <v>SUR</v>
      </c>
      <c r="B16" s="126">
        <v>3335908809</v>
      </c>
      <c r="C16" s="133">
        <v>44350.35800925926</v>
      </c>
      <c r="D16" s="133" t="s">
        <v>2180</v>
      </c>
      <c r="E16" s="121">
        <v>733</v>
      </c>
      <c r="F16" s="131" t="str">
        <f>VLOOKUP(E16,VIP!$A$2:$O13723,2,0)</f>
        <v>DRBR484</v>
      </c>
      <c r="G16" s="131" t="str">
        <f>VLOOKUP(E16,'LISTADO ATM'!$A$2:$B$897,2,0)</f>
        <v xml:space="preserve">ATM Zona Franca Perdenales </v>
      </c>
      <c r="H16" s="131" t="str">
        <f>VLOOKUP(E16,VIP!$A$2:$O18586,7,FALSE)</f>
        <v>Si</v>
      </c>
      <c r="I16" s="131" t="str">
        <f>VLOOKUP(E16,VIP!$A$2:$O10551,8,FALSE)</f>
        <v>Si</v>
      </c>
      <c r="J16" s="131" t="str">
        <f>VLOOKUP(E16,VIP!$A$2:$O10501,8,FALSE)</f>
        <v>Si</v>
      </c>
      <c r="K16" s="131" t="str">
        <f>VLOOKUP(E16,VIP!$A$2:$O14075,6,0)</f>
        <v>NO</v>
      </c>
      <c r="L16" s="122" t="s">
        <v>2219</v>
      </c>
      <c r="M16" s="149" t="s">
        <v>2553</v>
      </c>
      <c r="N16" s="132" t="s">
        <v>2453</v>
      </c>
      <c r="O16" s="131" t="s">
        <v>2455</v>
      </c>
      <c r="P16" s="157"/>
      <c r="Q16" s="144">
        <v>44354.598865740743</v>
      </c>
    </row>
    <row r="17" spans="1:17" s="93" customFormat="1" ht="18" x14ac:dyDescent="0.25">
      <c r="A17" s="131" t="str">
        <f>VLOOKUP(E17,'LISTADO ATM'!$A$2:$C$898,3,0)</f>
        <v>DISTRITO NACIONAL</v>
      </c>
      <c r="B17" s="126" t="s">
        <v>2658</v>
      </c>
      <c r="C17" s="133">
        <v>44354.573298611111</v>
      </c>
      <c r="D17" s="133" t="s">
        <v>2180</v>
      </c>
      <c r="E17" s="121">
        <v>70</v>
      </c>
      <c r="F17" s="131" t="str">
        <f>VLOOKUP(E17,VIP!$A$2:$O13738,2,0)</f>
        <v>DRBR070</v>
      </c>
      <c r="G17" s="131" t="str">
        <f>VLOOKUP(E17,'LISTADO ATM'!$A$2:$B$897,2,0)</f>
        <v xml:space="preserve">ATM Autoservicio Plaza Lama Zona Oriental </v>
      </c>
      <c r="H17" s="131" t="str">
        <f>VLOOKUP(E17,VIP!$A$2:$O18601,7,FALSE)</f>
        <v>Si</v>
      </c>
      <c r="I17" s="131" t="str">
        <f>VLOOKUP(E17,VIP!$A$2:$O10566,8,FALSE)</f>
        <v>Si</v>
      </c>
      <c r="J17" s="131" t="str">
        <f>VLOOKUP(E17,VIP!$A$2:$O10516,8,FALSE)</f>
        <v>Si</v>
      </c>
      <c r="K17" s="131" t="str">
        <f>VLOOKUP(E17,VIP!$A$2:$O14090,6,0)</f>
        <v>NO</v>
      </c>
      <c r="L17" s="122" t="s">
        <v>2219</v>
      </c>
      <c r="M17" s="149" t="s">
        <v>2553</v>
      </c>
      <c r="N17" s="132" t="s">
        <v>2561</v>
      </c>
      <c r="O17" s="131" t="s">
        <v>2455</v>
      </c>
      <c r="P17" s="132"/>
      <c r="Q17" s="144">
        <v>44354.661145833335</v>
      </c>
    </row>
    <row r="18" spans="1:17" s="93" customFormat="1" ht="18" x14ac:dyDescent="0.25">
      <c r="A18" s="131" t="str">
        <f>VLOOKUP(E18,'LISTADO ATM'!$A$2:$C$898,3,0)</f>
        <v>DISTRITO NACIONAL</v>
      </c>
      <c r="B18" s="126">
        <v>3335908822</v>
      </c>
      <c r="C18" s="133">
        <v>44350.443935185183</v>
      </c>
      <c r="D18" s="133" t="s">
        <v>2180</v>
      </c>
      <c r="E18" s="121">
        <v>672</v>
      </c>
      <c r="F18" s="131" t="str">
        <f>VLOOKUP(E18,VIP!$A$2:$O13674,2,0)</f>
        <v>DRBR672</v>
      </c>
      <c r="G18" s="131" t="str">
        <f>VLOOKUP(E18,'LISTADO ATM'!$A$2:$B$897,2,0)</f>
        <v>ATM Destacamento Policía Nacional La Victoria</v>
      </c>
      <c r="H18" s="131" t="str">
        <f>VLOOKUP(E18,VIP!$A$2:$O18537,7,FALSE)</f>
        <v>Si</v>
      </c>
      <c r="I18" s="131" t="str">
        <f>VLOOKUP(E18,VIP!$A$2:$O10502,8,FALSE)</f>
        <v>Si</v>
      </c>
      <c r="J18" s="131" t="str">
        <f>VLOOKUP(E18,VIP!$A$2:$O10452,8,FALSE)</f>
        <v>Si</v>
      </c>
      <c r="K18" s="131" t="str">
        <f>VLOOKUP(E18,VIP!$A$2:$O14026,6,0)</f>
        <v>SI</v>
      </c>
      <c r="L18" s="122" t="s">
        <v>2219</v>
      </c>
      <c r="M18" s="149" t="s">
        <v>2553</v>
      </c>
      <c r="N18" s="132" t="s">
        <v>2453</v>
      </c>
      <c r="O18" s="131" t="s">
        <v>2455</v>
      </c>
      <c r="P18" s="132"/>
      <c r="Q18" s="144">
        <v>44354.661145833335</v>
      </c>
    </row>
    <row r="19" spans="1:17" s="93" customFormat="1" ht="18" x14ac:dyDescent="0.25">
      <c r="A19" s="131" t="str">
        <f>VLOOKUP(E19,'LISTADO ATM'!$A$2:$C$898,3,0)</f>
        <v>SUR</v>
      </c>
      <c r="B19" s="126" t="s">
        <v>2643</v>
      </c>
      <c r="C19" s="133">
        <v>44354.517511574071</v>
      </c>
      <c r="D19" s="133" t="s">
        <v>2180</v>
      </c>
      <c r="E19" s="121">
        <v>881</v>
      </c>
      <c r="F19" s="131" t="str">
        <f>VLOOKUP(E19,VIP!$A$2:$O13731,2,0)</f>
        <v>DRBR881</v>
      </c>
      <c r="G19" s="131" t="str">
        <f>VLOOKUP(E19,'LISTADO ATM'!$A$2:$B$897,2,0)</f>
        <v xml:space="preserve">ATM UNP Yaguate (San Cristóbal) </v>
      </c>
      <c r="H19" s="131" t="str">
        <f>VLOOKUP(E19,VIP!$A$2:$O18594,7,FALSE)</f>
        <v>Si</v>
      </c>
      <c r="I19" s="131" t="str">
        <f>VLOOKUP(E19,VIP!$A$2:$O10559,8,FALSE)</f>
        <v>Si</v>
      </c>
      <c r="J19" s="131" t="str">
        <f>VLOOKUP(E19,VIP!$A$2:$O10509,8,FALSE)</f>
        <v>Si</v>
      </c>
      <c r="K19" s="131" t="str">
        <f>VLOOKUP(E19,VIP!$A$2:$O14083,6,0)</f>
        <v>NO</v>
      </c>
      <c r="L19" s="122" t="s">
        <v>2219</v>
      </c>
      <c r="M19" s="149" t="s">
        <v>2553</v>
      </c>
      <c r="N19" s="132" t="s">
        <v>2561</v>
      </c>
      <c r="O19" s="131" t="s">
        <v>2455</v>
      </c>
      <c r="P19" s="132"/>
      <c r="Q19" s="144">
        <v>44354.661145833335</v>
      </c>
    </row>
    <row r="20" spans="1:17" s="93" customFormat="1" ht="18" x14ac:dyDescent="0.25">
      <c r="A20" s="131" t="str">
        <f>VLOOKUP(E20,'LISTADO ATM'!$A$2:$C$898,3,0)</f>
        <v>NORTE</v>
      </c>
      <c r="B20" s="126" t="s">
        <v>2620</v>
      </c>
      <c r="C20" s="133">
        <v>44354.394884259258</v>
      </c>
      <c r="D20" s="133" t="s">
        <v>2181</v>
      </c>
      <c r="E20" s="121">
        <v>253</v>
      </c>
      <c r="F20" s="131" t="str">
        <f>VLOOKUP(E20,VIP!$A$2:$O13717,2,0)</f>
        <v>DRBR253</v>
      </c>
      <c r="G20" s="131" t="str">
        <f>VLOOKUP(E20,'LISTADO ATM'!$A$2:$B$897,2,0)</f>
        <v xml:space="preserve">ATM Centro Cuesta Nacional (Santiago) </v>
      </c>
      <c r="H20" s="131" t="str">
        <f>VLOOKUP(E20,VIP!$A$2:$O18580,7,FALSE)</f>
        <v>Si</v>
      </c>
      <c r="I20" s="131" t="str">
        <f>VLOOKUP(E20,VIP!$A$2:$O10545,8,FALSE)</f>
        <v>Si</v>
      </c>
      <c r="J20" s="131" t="str">
        <f>VLOOKUP(E20,VIP!$A$2:$O10495,8,FALSE)</f>
        <v>Si</v>
      </c>
      <c r="K20" s="131" t="str">
        <f>VLOOKUP(E20,VIP!$A$2:$O14069,6,0)</f>
        <v>NO</v>
      </c>
      <c r="L20" s="122" t="s">
        <v>2219</v>
      </c>
      <c r="M20" s="149" t="s">
        <v>2553</v>
      </c>
      <c r="N20" s="132" t="s">
        <v>2453</v>
      </c>
      <c r="O20" s="131" t="s">
        <v>2563</v>
      </c>
      <c r="P20" s="132"/>
      <c r="Q20" s="144">
        <v>44354.771527777775</v>
      </c>
    </row>
    <row r="21" spans="1:17" s="93" customFormat="1" ht="18" x14ac:dyDescent="0.25">
      <c r="A21" s="131" t="str">
        <f>VLOOKUP(E21,'LISTADO ATM'!$A$2:$C$898,3,0)</f>
        <v>SUR</v>
      </c>
      <c r="B21" s="126" t="s">
        <v>2625</v>
      </c>
      <c r="C21" s="133">
        <v>44354.382060185184</v>
      </c>
      <c r="D21" s="133" t="s">
        <v>2180</v>
      </c>
      <c r="E21" s="121">
        <v>131</v>
      </c>
      <c r="F21" s="131" t="str">
        <f>VLOOKUP(E21,VIP!$A$2:$O13722,2,0)</f>
        <v>DRBR131</v>
      </c>
      <c r="G21" s="131" t="str">
        <f>VLOOKUP(E21,'LISTADO ATM'!$A$2:$B$897,2,0)</f>
        <v xml:space="preserve">ATM Oficina Baní I </v>
      </c>
      <c r="H21" s="131" t="str">
        <f>VLOOKUP(E21,VIP!$A$2:$O18585,7,FALSE)</f>
        <v>Si</v>
      </c>
      <c r="I21" s="131" t="str">
        <f>VLOOKUP(E21,VIP!$A$2:$O10550,8,FALSE)</f>
        <v>Si</v>
      </c>
      <c r="J21" s="131" t="str">
        <f>VLOOKUP(E21,VIP!$A$2:$O10500,8,FALSE)</f>
        <v>Si</v>
      </c>
      <c r="K21" s="131" t="str">
        <f>VLOOKUP(E21,VIP!$A$2:$O14074,6,0)</f>
        <v>NO</v>
      </c>
      <c r="L21" s="122" t="s">
        <v>2219</v>
      </c>
      <c r="M21" s="149" t="s">
        <v>2553</v>
      </c>
      <c r="N21" s="132" t="s">
        <v>2561</v>
      </c>
      <c r="O21" s="131" t="s">
        <v>2455</v>
      </c>
      <c r="P21" s="132"/>
      <c r="Q21" s="144">
        <v>44354.78125</v>
      </c>
    </row>
    <row r="22" spans="1:17" s="93" customFormat="1" ht="18" x14ac:dyDescent="0.25">
      <c r="A22" s="131" t="str">
        <f>VLOOKUP(E22,'LISTADO ATM'!$A$2:$C$898,3,0)</f>
        <v>NORTE</v>
      </c>
      <c r="B22" s="126" t="s">
        <v>2692</v>
      </c>
      <c r="C22" s="133">
        <v>44354.6872337963</v>
      </c>
      <c r="D22" s="133" t="s">
        <v>2181</v>
      </c>
      <c r="E22" s="121">
        <v>304</v>
      </c>
      <c r="F22" s="131" t="str">
        <f>VLOOKUP(E22,VIP!$A$2:$O13753,2,0)</f>
        <v>DRBR304</v>
      </c>
      <c r="G22" s="131" t="str">
        <f>VLOOKUP(E22,'LISTADO ATM'!$A$2:$B$897,2,0)</f>
        <v xml:space="preserve">ATM Multicentro La Sirena Estrella Sadhala </v>
      </c>
      <c r="H22" s="131" t="str">
        <f>VLOOKUP(E22,VIP!$A$2:$O18616,7,FALSE)</f>
        <v>Si</v>
      </c>
      <c r="I22" s="131" t="str">
        <f>VLOOKUP(E22,VIP!$A$2:$O10581,8,FALSE)</f>
        <v>Si</v>
      </c>
      <c r="J22" s="131" t="str">
        <f>VLOOKUP(E22,VIP!$A$2:$O10531,8,FALSE)</f>
        <v>Si</v>
      </c>
      <c r="K22" s="131" t="str">
        <f>VLOOKUP(E22,VIP!$A$2:$O14105,6,0)</f>
        <v>NO</v>
      </c>
      <c r="L22" s="122" t="s">
        <v>2219</v>
      </c>
      <c r="M22" s="149" t="s">
        <v>2553</v>
      </c>
      <c r="N22" s="132" t="s">
        <v>2570</v>
      </c>
      <c r="O22" s="131" t="s">
        <v>2693</v>
      </c>
      <c r="P22" s="132"/>
      <c r="Q22" s="144">
        <v>44354.781944444447</v>
      </c>
    </row>
    <row r="23" spans="1:17" s="93" customFormat="1" ht="18" x14ac:dyDescent="0.25">
      <c r="A23" s="131" t="str">
        <f>VLOOKUP(E23,'LISTADO ATM'!$A$2:$C$898,3,0)</f>
        <v>NORTE</v>
      </c>
      <c r="B23" s="126" t="s">
        <v>2671</v>
      </c>
      <c r="C23" s="133">
        <v>44354.653807870367</v>
      </c>
      <c r="D23" s="133" t="s">
        <v>2181</v>
      </c>
      <c r="E23" s="121">
        <v>752</v>
      </c>
      <c r="F23" s="131" t="str">
        <f>VLOOKUP(E23,VIP!$A$2:$O13758,2,0)</f>
        <v>DRBR280</v>
      </c>
      <c r="G23" s="131" t="str">
        <f>VLOOKUP(E23,'LISTADO ATM'!$A$2:$B$897,2,0)</f>
        <v xml:space="preserve">ATM UNP Las Carolinas (La Vega) </v>
      </c>
      <c r="H23" s="131" t="str">
        <f>VLOOKUP(E23,VIP!$A$2:$O18621,7,FALSE)</f>
        <v>Si</v>
      </c>
      <c r="I23" s="131" t="str">
        <f>VLOOKUP(E23,VIP!$A$2:$O10586,8,FALSE)</f>
        <v>Si</v>
      </c>
      <c r="J23" s="131" t="str">
        <f>VLOOKUP(E23,VIP!$A$2:$O10536,8,FALSE)</f>
        <v>Si</v>
      </c>
      <c r="K23" s="131" t="str">
        <f>VLOOKUP(E23,VIP!$A$2:$O14110,6,0)</f>
        <v>SI</v>
      </c>
      <c r="L23" s="122" t="s">
        <v>2219</v>
      </c>
      <c r="M23" s="149" t="s">
        <v>2553</v>
      </c>
      <c r="N23" s="132" t="s">
        <v>2453</v>
      </c>
      <c r="O23" s="131" t="s">
        <v>2550</v>
      </c>
      <c r="P23" s="132"/>
      <c r="Q23" s="144">
        <v>44354.782638888886</v>
      </c>
    </row>
    <row r="24" spans="1:17" s="93" customFormat="1" ht="18" x14ac:dyDescent="0.25">
      <c r="A24" s="131" t="str">
        <f>VLOOKUP(E24,'LISTADO ATM'!$A$2:$C$898,3,0)</f>
        <v>SUR</v>
      </c>
      <c r="B24" s="126" t="s">
        <v>2649</v>
      </c>
      <c r="C24" s="133">
        <v>44354.490613425929</v>
      </c>
      <c r="D24" s="133" t="s">
        <v>2180</v>
      </c>
      <c r="E24" s="121">
        <v>885</v>
      </c>
      <c r="F24" s="131" t="str">
        <f>VLOOKUP(E24,VIP!$A$2:$O13725,2,0)</f>
        <v>DRBR885</v>
      </c>
      <c r="G24" s="131" t="str">
        <f>VLOOKUP(E24,'LISTADO ATM'!$A$2:$B$897,2,0)</f>
        <v xml:space="preserve">ATM UNP Rancho Arriba </v>
      </c>
      <c r="H24" s="131" t="str">
        <f>VLOOKUP(E24,VIP!$A$2:$O18588,7,FALSE)</f>
        <v>Si</v>
      </c>
      <c r="I24" s="131" t="str">
        <f>VLOOKUP(E24,VIP!$A$2:$O10553,8,FALSE)</f>
        <v>Si</v>
      </c>
      <c r="J24" s="131" t="str">
        <f>VLOOKUP(E24,VIP!$A$2:$O10503,8,FALSE)</f>
        <v>Si</v>
      </c>
      <c r="K24" s="131" t="str">
        <f>VLOOKUP(E24,VIP!$A$2:$O14077,6,0)</f>
        <v>NO</v>
      </c>
      <c r="L24" s="122" t="s">
        <v>2219</v>
      </c>
      <c r="M24" s="149" t="s">
        <v>2553</v>
      </c>
      <c r="N24" s="132" t="s">
        <v>2561</v>
      </c>
      <c r="O24" s="131" t="s">
        <v>2455</v>
      </c>
      <c r="P24" s="132"/>
      <c r="Q24" s="144">
        <v>44354.784722222219</v>
      </c>
    </row>
    <row r="25" spans="1:17" s="93" customFormat="1" ht="18" x14ac:dyDescent="0.25">
      <c r="A25" s="131" t="str">
        <f>VLOOKUP(E25,'LISTADO ATM'!$A$2:$C$898,3,0)</f>
        <v>DISTRITO NACIONAL</v>
      </c>
      <c r="B25" s="126" t="s">
        <v>2667</v>
      </c>
      <c r="C25" s="133">
        <v>44354.478831018518</v>
      </c>
      <c r="D25" s="133" t="s">
        <v>2470</v>
      </c>
      <c r="E25" s="121">
        <v>314</v>
      </c>
      <c r="F25" s="131" t="str">
        <f>VLOOKUP(E25,VIP!$A$2:$O13734,2,0)</f>
        <v>DRBR314</v>
      </c>
      <c r="G25" s="131" t="str">
        <f>VLOOKUP(E25,'LISTADO ATM'!$A$2:$B$897,2,0)</f>
        <v xml:space="preserve">ATM UNP Cambita Garabito (San Cristóbal) </v>
      </c>
      <c r="H25" s="131" t="str">
        <f>VLOOKUP(E25,VIP!$A$2:$O18597,7,FALSE)</f>
        <v>Si</v>
      </c>
      <c r="I25" s="131" t="str">
        <f>VLOOKUP(E25,VIP!$A$2:$O10562,8,FALSE)</f>
        <v>Si</v>
      </c>
      <c r="J25" s="131" t="str">
        <f>VLOOKUP(E25,VIP!$A$2:$O10512,8,FALSE)</f>
        <v>Si</v>
      </c>
      <c r="K25" s="131" t="str">
        <f>VLOOKUP(E25,VIP!$A$2:$O14086,6,0)</f>
        <v>NO</v>
      </c>
      <c r="L25" s="122" t="s">
        <v>2636</v>
      </c>
      <c r="M25" s="149" t="s">
        <v>2553</v>
      </c>
      <c r="N25" s="132" t="s">
        <v>2570</v>
      </c>
      <c r="O25" s="131" t="s">
        <v>2591</v>
      </c>
      <c r="P25" s="132" t="s">
        <v>2640</v>
      </c>
      <c r="Q25" s="144" t="s">
        <v>2636</v>
      </c>
    </row>
    <row r="26" spans="1:17" s="93" customFormat="1" ht="18" x14ac:dyDescent="0.25">
      <c r="A26" s="131" t="str">
        <f>VLOOKUP(E26,'LISTADO ATM'!$A$2:$C$898,3,0)</f>
        <v>DISTRITO NACIONAL</v>
      </c>
      <c r="B26" s="126" t="s">
        <v>2610</v>
      </c>
      <c r="C26" s="133">
        <v>44354.446701388886</v>
      </c>
      <c r="D26" s="133" t="s">
        <v>2470</v>
      </c>
      <c r="E26" s="121">
        <v>865</v>
      </c>
      <c r="F26" s="131" t="str">
        <f>VLOOKUP(E26,VIP!$A$2:$O13710,2,0)</f>
        <v>DRBR865</v>
      </c>
      <c r="G26" s="131" t="str">
        <f>VLOOKUP(E26,'LISTADO ATM'!$A$2:$B$897,2,0)</f>
        <v xml:space="preserve">ATM Club Naco </v>
      </c>
      <c r="H26" s="131" t="str">
        <f>VLOOKUP(E26,VIP!$A$2:$O18573,7,FALSE)</f>
        <v>Si</v>
      </c>
      <c r="I26" s="131" t="str">
        <f>VLOOKUP(E26,VIP!$A$2:$O10538,8,FALSE)</f>
        <v>Si</v>
      </c>
      <c r="J26" s="131" t="str">
        <f>VLOOKUP(E26,VIP!$A$2:$O10488,8,FALSE)</f>
        <v>Si</v>
      </c>
      <c r="K26" s="131" t="str">
        <f>VLOOKUP(E26,VIP!$A$2:$O14062,6,0)</f>
        <v>NO</v>
      </c>
      <c r="L26" s="122" t="s">
        <v>2636</v>
      </c>
      <c r="M26" s="149" t="s">
        <v>2553</v>
      </c>
      <c r="N26" s="132" t="s">
        <v>2570</v>
      </c>
      <c r="O26" s="131" t="s">
        <v>2632</v>
      </c>
      <c r="P26" s="132" t="s">
        <v>2640</v>
      </c>
      <c r="Q26" s="149" t="s">
        <v>2636</v>
      </c>
    </row>
    <row r="27" spans="1:17" s="93" customFormat="1" ht="18" x14ac:dyDescent="0.25">
      <c r="A27" s="131" t="str">
        <f>VLOOKUP(E27,'LISTADO ATM'!$A$2:$C$898,3,0)</f>
        <v>DISTRITO NACIONAL</v>
      </c>
      <c r="B27" s="126" t="s">
        <v>2609</v>
      </c>
      <c r="C27" s="133">
        <v>44354.447152777779</v>
      </c>
      <c r="D27" s="133" t="s">
        <v>2470</v>
      </c>
      <c r="E27" s="121">
        <v>866</v>
      </c>
      <c r="F27" s="131" t="str">
        <f>VLOOKUP(E27,VIP!$A$2:$O13709,2,0)</f>
        <v>DRBR866</v>
      </c>
      <c r="G27" s="131" t="str">
        <f>VLOOKUP(E27,'LISTADO ATM'!$A$2:$B$897,2,0)</f>
        <v xml:space="preserve">ATM CARDNET </v>
      </c>
      <c r="H27" s="131" t="str">
        <f>VLOOKUP(E27,VIP!$A$2:$O18572,7,FALSE)</f>
        <v>Si</v>
      </c>
      <c r="I27" s="131" t="str">
        <f>VLOOKUP(E27,VIP!$A$2:$O10537,8,FALSE)</f>
        <v>No</v>
      </c>
      <c r="J27" s="131" t="str">
        <f>VLOOKUP(E27,VIP!$A$2:$O10487,8,FALSE)</f>
        <v>No</v>
      </c>
      <c r="K27" s="131" t="str">
        <f>VLOOKUP(E27,VIP!$A$2:$O14061,6,0)</f>
        <v>NO</v>
      </c>
      <c r="L27" s="122" t="s">
        <v>2636</v>
      </c>
      <c r="M27" s="149" t="s">
        <v>2553</v>
      </c>
      <c r="N27" s="132" t="s">
        <v>2570</v>
      </c>
      <c r="O27" s="131" t="s">
        <v>2632</v>
      </c>
      <c r="P27" s="132" t="s">
        <v>2640</v>
      </c>
      <c r="Q27" s="149" t="s">
        <v>2636</v>
      </c>
    </row>
    <row r="28" spans="1:17" s="93" customFormat="1" ht="18" x14ac:dyDescent="0.25">
      <c r="A28" s="131" t="str">
        <f>VLOOKUP(E28,'LISTADO ATM'!$A$2:$C$898,3,0)</f>
        <v>DISTRITO NACIONAL</v>
      </c>
      <c r="B28" s="126" t="s">
        <v>2608</v>
      </c>
      <c r="C28" s="133">
        <v>44354.447662037041</v>
      </c>
      <c r="D28" s="133" t="s">
        <v>2470</v>
      </c>
      <c r="E28" s="121">
        <v>892</v>
      </c>
      <c r="F28" s="131" t="str">
        <f>VLOOKUP(E28,VIP!$A$2:$O13708,2,0)</f>
        <v>DRBR892</v>
      </c>
      <c r="G28" s="131" t="str">
        <f>VLOOKUP(E28,'LISTADO ATM'!$A$2:$B$897,2,0)</f>
        <v xml:space="preserve">ATM Edificio Globalia (Naco) </v>
      </c>
      <c r="H28" s="131" t="str">
        <f>VLOOKUP(E28,VIP!$A$2:$O18571,7,FALSE)</f>
        <v>Si</v>
      </c>
      <c r="I28" s="131" t="str">
        <f>VLOOKUP(E28,VIP!$A$2:$O10536,8,FALSE)</f>
        <v>No</v>
      </c>
      <c r="J28" s="131" t="str">
        <f>VLOOKUP(E28,VIP!$A$2:$O10486,8,FALSE)</f>
        <v>No</v>
      </c>
      <c r="K28" s="131" t="str">
        <f>VLOOKUP(E28,VIP!$A$2:$O14060,6,0)</f>
        <v>NO</v>
      </c>
      <c r="L28" s="122" t="s">
        <v>2636</v>
      </c>
      <c r="M28" s="149" t="s">
        <v>2553</v>
      </c>
      <c r="N28" s="132" t="s">
        <v>2570</v>
      </c>
      <c r="O28" s="131" t="s">
        <v>2632</v>
      </c>
      <c r="P28" s="132" t="s">
        <v>2640</v>
      </c>
      <c r="Q28" s="156" t="s">
        <v>2636</v>
      </c>
    </row>
    <row r="29" spans="1:17" s="93" customFormat="1" ht="18" x14ac:dyDescent="0.25">
      <c r="A29" s="131" t="str">
        <f>VLOOKUP(E29,'LISTADO ATM'!$A$2:$C$898,3,0)</f>
        <v>DISTRITO NACIONAL</v>
      </c>
      <c r="B29" s="126" t="s">
        <v>2607</v>
      </c>
      <c r="C29" s="133">
        <v>44354.318668981483</v>
      </c>
      <c r="D29" s="133" t="s">
        <v>2180</v>
      </c>
      <c r="E29" s="121">
        <v>414</v>
      </c>
      <c r="F29" s="131" t="str">
        <f>VLOOKUP(E29,VIP!$A$2:$O13707,2,0)</f>
        <v>DRBR414</v>
      </c>
      <c r="G29" s="131" t="str">
        <f>VLOOKUP(E29,'LISTADO ATM'!$A$2:$B$897,2,0)</f>
        <v>ATM Villa Francisca II</v>
      </c>
      <c r="H29" s="131" t="str">
        <f>VLOOKUP(E29,VIP!$A$2:$O18570,7,FALSE)</f>
        <v>Si</v>
      </c>
      <c r="I29" s="131" t="str">
        <f>VLOOKUP(E29,VIP!$A$2:$O10535,8,FALSE)</f>
        <v>Si</v>
      </c>
      <c r="J29" s="131" t="str">
        <f>VLOOKUP(E29,VIP!$A$2:$O10485,8,FALSE)</f>
        <v>Si</v>
      </c>
      <c r="K29" s="131" t="str">
        <f>VLOOKUP(E29,VIP!$A$2:$O14059,6,0)</f>
        <v>SI</v>
      </c>
      <c r="L29" s="122" t="s">
        <v>2245</v>
      </c>
      <c r="M29" s="149" t="s">
        <v>2553</v>
      </c>
      <c r="N29" s="132" t="s">
        <v>2561</v>
      </c>
      <c r="O29" s="131" t="s">
        <v>2455</v>
      </c>
      <c r="P29" s="132"/>
      <c r="Q29" s="154">
        <v>44354.42114583333</v>
      </c>
    </row>
    <row r="30" spans="1:17" s="93" customFormat="1" ht="18" x14ac:dyDescent="0.25">
      <c r="A30" s="131" t="str">
        <f>VLOOKUP(E30,'LISTADO ATM'!$A$2:$C$898,3,0)</f>
        <v>DISTRITO NACIONAL</v>
      </c>
      <c r="B30" s="126" t="s">
        <v>2598</v>
      </c>
      <c r="C30" s="133">
        <v>44354.102175925924</v>
      </c>
      <c r="D30" s="133" t="s">
        <v>2180</v>
      </c>
      <c r="E30" s="121">
        <v>486</v>
      </c>
      <c r="F30" s="131" t="str">
        <f>VLOOKUP(E30,VIP!$A$2:$O13702,2,0)</f>
        <v>DRBR486</v>
      </c>
      <c r="G30" s="131" t="str">
        <f>VLOOKUP(E30,'LISTADO ATM'!$A$2:$B$897,2,0)</f>
        <v xml:space="preserve">ATM Olé La Caleta </v>
      </c>
      <c r="H30" s="131" t="str">
        <f>VLOOKUP(E30,VIP!$A$2:$O18565,7,FALSE)</f>
        <v>Si</v>
      </c>
      <c r="I30" s="131" t="str">
        <f>VLOOKUP(E30,VIP!$A$2:$O10530,8,FALSE)</f>
        <v>Si</v>
      </c>
      <c r="J30" s="131" t="str">
        <f>VLOOKUP(E30,VIP!$A$2:$O10480,8,FALSE)</f>
        <v>Si</v>
      </c>
      <c r="K30" s="131" t="str">
        <f>VLOOKUP(E30,VIP!$A$2:$O14054,6,0)</f>
        <v>NO</v>
      </c>
      <c r="L30" s="122" t="s">
        <v>2245</v>
      </c>
      <c r="M30" s="149" t="s">
        <v>2553</v>
      </c>
      <c r="N30" s="132" t="s">
        <v>2453</v>
      </c>
      <c r="O30" s="131" t="s">
        <v>2455</v>
      </c>
      <c r="P30" s="132"/>
      <c r="Q30" s="144">
        <v>44354.42114583333</v>
      </c>
    </row>
    <row r="31" spans="1:17" s="93" customFormat="1" ht="18" x14ac:dyDescent="0.25">
      <c r="A31" s="131" t="str">
        <f>VLOOKUP(E31,'LISTADO ATM'!$A$2:$C$898,3,0)</f>
        <v>DISTRITO NACIONAL</v>
      </c>
      <c r="B31" s="126" t="s">
        <v>2583</v>
      </c>
      <c r="C31" s="133">
        <v>44353.774872685186</v>
      </c>
      <c r="D31" s="133" t="s">
        <v>2180</v>
      </c>
      <c r="E31" s="121">
        <v>570</v>
      </c>
      <c r="F31" s="131" t="str">
        <f>VLOOKUP(E31,VIP!$A$2:$O13700,2,0)</f>
        <v>DRBR478</v>
      </c>
      <c r="G31" s="131" t="str">
        <f>VLOOKUP(E31,'LISTADO ATM'!$A$2:$B$897,2,0)</f>
        <v xml:space="preserve">ATM S/M Liverpool Villa Mella </v>
      </c>
      <c r="H31" s="131" t="str">
        <f>VLOOKUP(E31,VIP!$A$2:$O18563,7,FALSE)</f>
        <v>Si</v>
      </c>
      <c r="I31" s="131" t="str">
        <f>VLOOKUP(E31,VIP!$A$2:$O10528,8,FALSE)</f>
        <v>Si</v>
      </c>
      <c r="J31" s="131" t="str">
        <f>VLOOKUP(E31,VIP!$A$2:$O10478,8,FALSE)</f>
        <v>Si</v>
      </c>
      <c r="K31" s="131" t="str">
        <f>VLOOKUP(E31,VIP!$A$2:$O14052,6,0)</f>
        <v>NO</v>
      </c>
      <c r="L31" s="122" t="s">
        <v>2245</v>
      </c>
      <c r="M31" s="149" t="s">
        <v>2553</v>
      </c>
      <c r="N31" s="132" t="s">
        <v>2453</v>
      </c>
      <c r="O31" s="131" t="s">
        <v>2455</v>
      </c>
      <c r="P31" s="132"/>
      <c r="Q31" s="144">
        <v>44354.42114583333</v>
      </c>
    </row>
    <row r="32" spans="1:17" s="93" customFormat="1" ht="18" x14ac:dyDescent="0.25">
      <c r="A32" s="131" t="str">
        <f>VLOOKUP(E32,'LISTADO ATM'!$A$2:$C$898,3,0)</f>
        <v>ESTE</v>
      </c>
      <c r="B32" s="126" t="s">
        <v>2599</v>
      </c>
      <c r="C32" s="133">
        <v>44354.099328703705</v>
      </c>
      <c r="D32" s="133" t="s">
        <v>2180</v>
      </c>
      <c r="E32" s="121">
        <v>609</v>
      </c>
      <c r="F32" s="131" t="str">
        <f>VLOOKUP(E32,VIP!$A$2:$O13703,2,0)</f>
        <v>DRBR120</v>
      </c>
      <c r="G32" s="131" t="str">
        <f>VLOOKUP(E32,'LISTADO ATM'!$A$2:$B$897,2,0)</f>
        <v xml:space="preserve">ATM S/M Jumbo (San Pedro) </v>
      </c>
      <c r="H32" s="131" t="str">
        <f>VLOOKUP(E32,VIP!$A$2:$O18566,7,FALSE)</f>
        <v>Si</v>
      </c>
      <c r="I32" s="131" t="str">
        <f>VLOOKUP(E32,VIP!$A$2:$O10531,8,FALSE)</f>
        <v>Si</v>
      </c>
      <c r="J32" s="131" t="str">
        <f>VLOOKUP(E32,VIP!$A$2:$O10481,8,FALSE)</f>
        <v>Si</v>
      </c>
      <c r="K32" s="131" t="str">
        <f>VLOOKUP(E32,VIP!$A$2:$O14055,6,0)</f>
        <v>NO</v>
      </c>
      <c r="L32" s="122" t="s">
        <v>2245</v>
      </c>
      <c r="M32" s="149" t="s">
        <v>2553</v>
      </c>
      <c r="N32" s="132" t="s">
        <v>2453</v>
      </c>
      <c r="O32" s="131" t="s">
        <v>2455</v>
      </c>
      <c r="P32" s="132"/>
      <c r="Q32" s="144">
        <v>44354.42114583333</v>
      </c>
    </row>
    <row r="33" spans="1:24" s="93" customFormat="1" ht="18" x14ac:dyDescent="0.25">
      <c r="A33" s="131" t="str">
        <f>VLOOKUP(E33,'LISTADO ATM'!$A$2:$C$898,3,0)</f>
        <v>DISTRITO NACIONAL</v>
      </c>
      <c r="B33" s="126" t="s">
        <v>2594</v>
      </c>
      <c r="C33" s="133">
        <v>44353.843958333331</v>
      </c>
      <c r="D33" s="133" t="s">
        <v>2180</v>
      </c>
      <c r="E33" s="121">
        <v>622</v>
      </c>
      <c r="F33" s="131" t="str">
        <f>VLOOKUP(E33,VIP!$A$2:$O13703,2,0)</f>
        <v>DRBR622</v>
      </c>
      <c r="G33" s="131" t="str">
        <f>VLOOKUP(E33,'LISTADO ATM'!$A$2:$B$897,2,0)</f>
        <v xml:space="preserve">ATM Ayuntamiento D.N. </v>
      </c>
      <c r="H33" s="131" t="str">
        <f>VLOOKUP(E33,VIP!$A$2:$O18566,7,FALSE)</f>
        <v>Si</v>
      </c>
      <c r="I33" s="131" t="str">
        <f>VLOOKUP(E33,VIP!$A$2:$O10531,8,FALSE)</f>
        <v>Si</v>
      </c>
      <c r="J33" s="131" t="str">
        <f>VLOOKUP(E33,VIP!$A$2:$O10481,8,FALSE)</f>
        <v>Si</v>
      </c>
      <c r="K33" s="131" t="str">
        <f>VLOOKUP(E33,VIP!$A$2:$O14055,6,0)</f>
        <v>NO</v>
      </c>
      <c r="L33" s="122" t="s">
        <v>2245</v>
      </c>
      <c r="M33" s="149" t="s">
        <v>2553</v>
      </c>
      <c r="N33" s="132" t="s">
        <v>2453</v>
      </c>
      <c r="O33" s="131" t="s">
        <v>2455</v>
      </c>
      <c r="P33" s="132"/>
      <c r="Q33" s="154">
        <v>44354.42114583333</v>
      </c>
    </row>
    <row r="34" spans="1:24" ht="18" x14ac:dyDescent="0.25">
      <c r="A34" s="131" t="str">
        <f>VLOOKUP(E34,'LISTADO ATM'!$A$2:$C$898,3,0)</f>
        <v>ESTE</v>
      </c>
      <c r="B34" s="126" t="s">
        <v>2584</v>
      </c>
      <c r="C34" s="133">
        <v>44353.725138888891</v>
      </c>
      <c r="D34" s="133" t="s">
        <v>2180</v>
      </c>
      <c r="E34" s="121">
        <v>795</v>
      </c>
      <c r="F34" s="131" t="str">
        <f>VLOOKUP(E34,VIP!$A$2:$O13701,2,0)</f>
        <v>DRBR795</v>
      </c>
      <c r="G34" s="131" t="str">
        <f>VLOOKUP(E34,'LISTADO ATM'!$A$2:$B$897,2,0)</f>
        <v xml:space="preserve">ATM UNP Guaymate (La Romana) </v>
      </c>
      <c r="H34" s="131" t="str">
        <f>VLOOKUP(E34,VIP!$A$2:$O18564,7,FALSE)</f>
        <v>Si</v>
      </c>
      <c r="I34" s="131" t="str">
        <f>VLOOKUP(E34,VIP!$A$2:$O10529,8,FALSE)</f>
        <v>Si</v>
      </c>
      <c r="J34" s="131" t="str">
        <f>VLOOKUP(E34,VIP!$A$2:$O10479,8,FALSE)</f>
        <v>Si</v>
      </c>
      <c r="K34" s="131" t="str">
        <f>VLOOKUP(E34,VIP!$A$2:$O14053,6,0)</f>
        <v>NO</v>
      </c>
      <c r="L34" s="122" t="s">
        <v>2245</v>
      </c>
      <c r="M34" s="149" t="s">
        <v>2553</v>
      </c>
      <c r="N34" s="132" t="s">
        <v>2453</v>
      </c>
      <c r="O34" s="131" t="s">
        <v>2455</v>
      </c>
      <c r="P34" s="132"/>
      <c r="Q34" s="154">
        <v>44354.42114583333</v>
      </c>
    </row>
    <row r="35" spans="1:24" ht="18" x14ac:dyDescent="0.25">
      <c r="A35" s="131" t="str">
        <f>VLOOKUP(E35,'LISTADO ATM'!$A$2:$C$898,3,0)</f>
        <v>DISTRITO NACIONAL</v>
      </c>
      <c r="B35" s="126">
        <v>3335909206</v>
      </c>
      <c r="C35" s="133">
        <v>44351.39607638889</v>
      </c>
      <c r="D35" s="133" t="s">
        <v>2180</v>
      </c>
      <c r="E35" s="121">
        <v>384</v>
      </c>
      <c r="F35" s="131" t="str">
        <f>VLOOKUP(E35,VIP!$A$2:$O13678,2,0)</f>
        <v>DRBR384</v>
      </c>
      <c r="G35" s="131" t="str">
        <f>VLOOKUP(E35,'LISTADO ATM'!$A$2:$B$897,2,0)</f>
        <v>ATM Sotano Torre Banreservas</v>
      </c>
      <c r="H35" s="131" t="str">
        <f>VLOOKUP(E35,VIP!$A$2:$O18541,7,FALSE)</f>
        <v>N/A</v>
      </c>
      <c r="I35" s="131" t="str">
        <f>VLOOKUP(E35,VIP!$A$2:$O10506,8,FALSE)</f>
        <v>N/A</v>
      </c>
      <c r="J35" s="131" t="str">
        <f>VLOOKUP(E35,VIP!$A$2:$O10456,8,FALSE)</f>
        <v>N/A</v>
      </c>
      <c r="K35" s="131" t="str">
        <f>VLOOKUP(E35,VIP!$A$2:$O14030,6,0)</f>
        <v>N/A</v>
      </c>
      <c r="L35" s="122" t="s">
        <v>2245</v>
      </c>
      <c r="M35" s="149" t="s">
        <v>2553</v>
      </c>
      <c r="N35" s="132" t="s">
        <v>2453</v>
      </c>
      <c r="O35" s="131" t="s">
        <v>2455</v>
      </c>
      <c r="P35" s="132"/>
      <c r="Q35" s="144">
        <v>44354.598865740743</v>
      </c>
      <c r="R35" s="93"/>
    </row>
    <row r="36" spans="1:24" ht="18" x14ac:dyDescent="0.25">
      <c r="A36" s="131" t="str">
        <f>VLOOKUP(E36,'LISTADO ATM'!$A$2:$C$898,3,0)</f>
        <v>NORTE</v>
      </c>
      <c r="B36" s="126">
        <v>3335910628</v>
      </c>
      <c r="C36" s="133">
        <v>44352.833935185183</v>
      </c>
      <c r="D36" s="133" t="s">
        <v>2470</v>
      </c>
      <c r="E36" s="121">
        <v>538</v>
      </c>
      <c r="F36" s="131" t="str">
        <f>VLOOKUP(E36,VIP!$A$2:$O13678,2,0)</f>
        <v>DRBR538</v>
      </c>
      <c r="G36" s="131" t="str">
        <f>VLOOKUP(E36,'LISTADO ATM'!$A$2:$B$897,2,0)</f>
        <v>ATM  Autoservicio San Fco. Macorís</v>
      </c>
      <c r="H36" s="131" t="str">
        <f>VLOOKUP(E36,VIP!$A$2:$O18541,7,FALSE)</f>
        <v>Si</v>
      </c>
      <c r="I36" s="131" t="str">
        <f>VLOOKUP(E36,VIP!$A$2:$O10506,8,FALSE)</f>
        <v>Si</v>
      </c>
      <c r="J36" s="131" t="str">
        <f>VLOOKUP(E36,VIP!$A$2:$O10456,8,FALSE)</f>
        <v>Si</v>
      </c>
      <c r="K36" s="131" t="str">
        <f>VLOOKUP(E36,VIP!$A$2:$O14030,6,0)</f>
        <v>NO</v>
      </c>
      <c r="L36" s="122" t="s">
        <v>2549</v>
      </c>
      <c r="M36" s="149" t="s">
        <v>2553</v>
      </c>
      <c r="N36" s="132" t="s">
        <v>2453</v>
      </c>
      <c r="O36" s="131" t="s">
        <v>2471</v>
      </c>
      <c r="P36" s="157"/>
      <c r="Q36" s="154">
        <v>44354.598865740743</v>
      </c>
      <c r="R36" s="93"/>
    </row>
    <row r="37" spans="1:24" ht="18" x14ac:dyDescent="0.25">
      <c r="A37" s="131" t="str">
        <f>VLOOKUP(E37,'LISTADO ATM'!$A$2:$C$898,3,0)</f>
        <v>NORTE</v>
      </c>
      <c r="B37" s="126">
        <v>3335910630</v>
      </c>
      <c r="C37" s="133">
        <v>44352.843819444446</v>
      </c>
      <c r="D37" s="133" t="s">
        <v>2566</v>
      </c>
      <c r="E37" s="121">
        <v>599</v>
      </c>
      <c r="F37" s="131" t="str">
        <f>VLOOKUP(E37,VIP!$A$2:$O13676,2,0)</f>
        <v>DRBR258</v>
      </c>
      <c r="G37" s="131" t="str">
        <f>VLOOKUP(E37,'LISTADO ATM'!$A$2:$B$897,2,0)</f>
        <v xml:space="preserve">ATM Oficina Plaza Internacional (Santiago) </v>
      </c>
      <c r="H37" s="131" t="str">
        <f>VLOOKUP(E37,VIP!$A$2:$O18539,7,FALSE)</f>
        <v>Si</v>
      </c>
      <c r="I37" s="131" t="str">
        <f>VLOOKUP(E37,VIP!$A$2:$O10504,8,FALSE)</f>
        <v>Si</v>
      </c>
      <c r="J37" s="131" t="str">
        <f>VLOOKUP(E37,VIP!$A$2:$O10454,8,FALSE)</f>
        <v>Si</v>
      </c>
      <c r="K37" s="131" t="str">
        <f>VLOOKUP(E37,VIP!$A$2:$O14028,6,0)</f>
        <v>NO</v>
      </c>
      <c r="L37" s="122" t="s">
        <v>2549</v>
      </c>
      <c r="M37" s="149" t="s">
        <v>2553</v>
      </c>
      <c r="N37" s="132" t="s">
        <v>2453</v>
      </c>
      <c r="O37" s="131" t="s">
        <v>2471</v>
      </c>
      <c r="P37" s="157"/>
      <c r="Q37" s="144">
        <v>44354.598865740743</v>
      </c>
      <c r="R37" s="93"/>
    </row>
    <row r="38" spans="1:24" ht="18" x14ac:dyDescent="0.25">
      <c r="A38" s="131" t="str">
        <f>VLOOKUP(E38,'LISTADO ATM'!$A$2:$C$898,3,0)</f>
        <v>NORTE</v>
      </c>
      <c r="B38" s="126">
        <v>3335910617</v>
      </c>
      <c r="C38" s="133">
        <v>44352.701041666667</v>
      </c>
      <c r="D38" s="133" t="s">
        <v>2470</v>
      </c>
      <c r="E38" s="121">
        <v>990</v>
      </c>
      <c r="F38" s="131" t="str">
        <f>VLOOKUP(E38,VIP!$A$2:$O13679,2,0)</f>
        <v>DRBR742</v>
      </c>
      <c r="G38" s="131" t="str">
        <f>VLOOKUP(E38,'LISTADO ATM'!$A$2:$B$897,2,0)</f>
        <v xml:space="preserve">ATM Autoservicio Bonao II </v>
      </c>
      <c r="H38" s="131" t="str">
        <f>VLOOKUP(E38,VIP!$A$2:$O18542,7,FALSE)</f>
        <v>Si</v>
      </c>
      <c r="I38" s="131" t="str">
        <f>VLOOKUP(E38,VIP!$A$2:$O10507,8,FALSE)</f>
        <v>Si</v>
      </c>
      <c r="J38" s="131" t="str">
        <f>VLOOKUP(E38,VIP!$A$2:$O10457,8,FALSE)</f>
        <v>Si</v>
      </c>
      <c r="K38" s="131" t="str">
        <f>VLOOKUP(E38,VIP!$A$2:$O14031,6,0)</f>
        <v>NO</v>
      </c>
      <c r="L38" s="122" t="s">
        <v>2549</v>
      </c>
      <c r="M38" s="149" t="s">
        <v>2553</v>
      </c>
      <c r="N38" s="132" t="s">
        <v>2453</v>
      </c>
      <c r="O38" s="131" t="s">
        <v>2471</v>
      </c>
      <c r="P38" s="157"/>
      <c r="Q38" s="144">
        <v>44354.598865740743</v>
      </c>
      <c r="R38" s="93"/>
      <c r="S38" s="87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NORTE</v>
      </c>
      <c r="B39" s="126">
        <v>3335910234</v>
      </c>
      <c r="C39" s="133">
        <v>44351.811863425923</v>
      </c>
      <c r="D39" s="133" t="s">
        <v>2470</v>
      </c>
      <c r="E39" s="121">
        <v>171</v>
      </c>
      <c r="F39" s="131" t="str">
        <f>VLOOKUP(E39,VIP!$A$2:$O13676,2,0)</f>
        <v>DRBR171</v>
      </c>
      <c r="G39" s="131" t="str">
        <f>VLOOKUP(E39,'LISTADO ATM'!$A$2:$B$897,2,0)</f>
        <v xml:space="preserve">ATM Oficina Moca </v>
      </c>
      <c r="H39" s="131" t="str">
        <f>VLOOKUP(E39,VIP!$A$2:$O18539,7,FALSE)</f>
        <v>Si</v>
      </c>
      <c r="I39" s="131" t="str">
        <f>VLOOKUP(E39,VIP!$A$2:$O10504,8,FALSE)</f>
        <v>Si</v>
      </c>
      <c r="J39" s="131" t="str">
        <f>VLOOKUP(E39,VIP!$A$2:$O10454,8,FALSE)</f>
        <v>Si</v>
      </c>
      <c r="K39" s="131" t="str">
        <f>VLOOKUP(E39,VIP!$A$2:$O14028,6,0)</f>
        <v>NO</v>
      </c>
      <c r="L39" s="122" t="s">
        <v>2549</v>
      </c>
      <c r="M39" s="149" t="s">
        <v>2553</v>
      </c>
      <c r="N39" s="132" t="s">
        <v>2453</v>
      </c>
      <c r="O39" s="131" t="s">
        <v>2471</v>
      </c>
      <c r="P39" s="132"/>
      <c r="Q39" s="144">
        <v>44354.661145833335</v>
      </c>
      <c r="R39" s="93"/>
      <c r="S39" s="87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NORTE</v>
      </c>
      <c r="B40" s="126" t="s">
        <v>2595</v>
      </c>
      <c r="C40" s="133">
        <v>44353.82267361111</v>
      </c>
      <c r="D40" s="133" t="s">
        <v>2470</v>
      </c>
      <c r="E40" s="121">
        <v>632</v>
      </c>
      <c r="F40" s="131" t="str">
        <f>VLOOKUP(E40,VIP!$A$2:$O13704,2,0)</f>
        <v>DRBR263</v>
      </c>
      <c r="G40" s="131" t="str">
        <f>VLOOKUP(E40,'LISTADO ATM'!$A$2:$B$897,2,0)</f>
        <v xml:space="preserve">ATM Autobanco Gurabo </v>
      </c>
      <c r="H40" s="131" t="str">
        <f>VLOOKUP(E40,VIP!$A$2:$O18567,7,FALSE)</f>
        <v>Si</v>
      </c>
      <c r="I40" s="131" t="str">
        <f>VLOOKUP(E40,VIP!$A$2:$O10532,8,FALSE)</f>
        <v>Si</v>
      </c>
      <c r="J40" s="131" t="str">
        <f>VLOOKUP(E40,VIP!$A$2:$O10482,8,FALSE)</f>
        <v>Si</v>
      </c>
      <c r="K40" s="131" t="str">
        <f>VLOOKUP(E40,VIP!$A$2:$O14056,6,0)</f>
        <v>NO</v>
      </c>
      <c r="L40" s="122" t="s">
        <v>2548</v>
      </c>
      <c r="M40" s="149" t="s">
        <v>2553</v>
      </c>
      <c r="N40" s="132" t="s">
        <v>2453</v>
      </c>
      <c r="O40" s="131" t="s">
        <v>2471</v>
      </c>
      <c r="P40" s="132"/>
      <c r="Q40" s="144">
        <v>44354.42114583333</v>
      </c>
      <c r="R40" s="93"/>
      <c r="S40" s="87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ESTE</v>
      </c>
      <c r="B41" s="126">
        <v>3335910278</v>
      </c>
      <c r="C41" s="133">
        <v>44352.359884259262</v>
      </c>
      <c r="D41" s="133" t="s">
        <v>2470</v>
      </c>
      <c r="E41" s="121">
        <v>843</v>
      </c>
      <c r="F41" s="131" t="str">
        <f>VLOOKUP(E41,VIP!$A$2:$O13685,2,0)</f>
        <v>DRBR843</v>
      </c>
      <c r="G41" s="131" t="str">
        <f>VLOOKUP(E41,'LISTADO ATM'!$A$2:$B$897,2,0)</f>
        <v xml:space="preserve">ATM Oficina Romana Centro </v>
      </c>
      <c r="H41" s="131" t="str">
        <f>VLOOKUP(E41,VIP!$A$2:$O18548,7,FALSE)</f>
        <v>Si</v>
      </c>
      <c r="I41" s="131" t="str">
        <f>VLOOKUP(E41,VIP!$A$2:$O10513,8,FALSE)</f>
        <v>Si</v>
      </c>
      <c r="J41" s="131" t="str">
        <f>VLOOKUP(E41,VIP!$A$2:$O10463,8,FALSE)</f>
        <v>Si</v>
      </c>
      <c r="K41" s="131" t="str">
        <f>VLOOKUP(E41,VIP!$A$2:$O14037,6,0)</f>
        <v>NO</v>
      </c>
      <c r="L41" s="122" t="s">
        <v>2548</v>
      </c>
      <c r="M41" s="149" t="s">
        <v>2553</v>
      </c>
      <c r="N41" s="132" t="s">
        <v>2453</v>
      </c>
      <c r="O41" s="131" t="s">
        <v>2471</v>
      </c>
      <c r="P41" s="132"/>
      <c r="Q41" s="154">
        <v>44354.42114583333</v>
      </c>
      <c r="R41" s="93"/>
      <c r="S41" s="87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DISTRITO NACIONAL</v>
      </c>
      <c r="B42" s="126">
        <v>3335910173</v>
      </c>
      <c r="C42" s="133">
        <v>44351.727465277778</v>
      </c>
      <c r="D42" s="133" t="s">
        <v>2470</v>
      </c>
      <c r="E42" s="121">
        <v>701</v>
      </c>
      <c r="F42" s="131" t="str">
        <f>VLOOKUP(E42,VIP!$A$2:$O13674,2,0)</f>
        <v>DRBR701</v>
      </c>
      <c r="G42" s="131" t="str">
        <f>VLOOKUP(E42,'LISTADO ATM'!$A$2:$B$897,2,0)</f>
        <v>ATM Autoservicio Los Alcarrizos</v>
      </c>
      <c r="H42" s="131" t="str">
        <f>VLOOKUP(E42,VIP!$A$2:$O18537,7,FALSE)</f>
        <v>Si</v>
      </c>
      <c r="I42" s="131" t="str">
        <f>VLOOKUP(E42,VIP!$A$2:$O10502,8,FALSE)</f>
        <v>Si</v>
      </c>
      <c r="J42" s="131" t="str">
        <f>VLOOKUP(E42,VIP!$A$2:$O10452,8,FALSE)</f>
        <v>Si</v>
      </c>
      <c r="K42" s="131" t="str">
        <f>VLOOKUP(E42,VIP!$A$2:$O14026,6,0)</f>
        <v>NO</v>
      </c>
      <c r="L42" s="122" t="s">
        <v>2548</v>
      </c>
      <c r="M42" s="149" t="s">
        <v>2553</v>
      </c>
      <c r="N42" s="132" t="s">
        <v>2453</v>
      </c>
      <c r="O42" s="131" t="s">
        <v>2471</v>
      </c>
      <c r="P42" s="132"/>
      <c r="Q42" s="144">
        <v>44354.598865740743</v>
      </c>
      <c r="R42" s="93"/>
      <c r="S42" s="87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DISTRITO NACIONAL</v>
      </c>
      <c r="B43" s="126">
        <v>3335910625</v>
      </c>
      <c r="C43" s="133">
        <v>44352.760983796295</v>
      </c>
      <c r="D43" s="133" t="s">
        <v>2470</v>
      </c>
      <c r="E43" s="121">
        <v>686</v>
      </c>
      <c r="F43" s="131" t="str">
        <f>VLOOKUP(E43,VIP!$A$2:$O13673,2,0)</f>
        <v>DRBR686</v>
      </c>
      <c r="G43" s="131" t="str">
        <f>VLOOKUP(E43,'LISTADO ATM'!$A$2:$B$897,2,0)</f>
        <v>ATM Autoservicio Oficina Máximo Gómez</v>
      </c>
      <c r="H43" s="131" t="str">
        <f>VLOOKUP(E43,VIP!$A$2:$O18536,7,FALSE)</f>
        <v>Si</v>
      </c>
      <c r="I43" s="131" t="str">
        <f>VLOOKUP(E43,VIP!$A$2:$O10501,8,FALSE)</f>
        <v>Si</v>
      </c>
      <c r="J43" s="131" t="str">
        <f>VLOOKUP(E43,VIP!$A$2:$O10451,8,FALSE)</f>
        <v>Si</v>
      </c>
      <c r="K43" s="131" t="str">
        <f>VLOOKUP(E43,VIP!$A$2:$O14025,6,0)</f>
        <v>NO</v>
      </c>
      <c r="L43" s="122" t="s">
        <v>2565</v>
      </c>
      <c r="M43" s="149" t="s">
        <v>2553</v>
      </c>
      <c r="N43" s="132" t="s">
        <v>2453</v>
      </c>
      <c r="O43" s="131" t="s">
        <v>2471</v>
      </c>
      <c r="P43" s="157"/>
      <c r="Q43" s="144">
        <v>44354.598865740743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6">
        <v>3335910614</v>
      </c>
      <c r="C44" s="133">
        <v>44352.662627314814</v>
      </c>
      <c r="D44" s="133" t="s">
        <v>2470</v>
      </c>
      <c r="E44" s="121">
        <v>911</v>
      </c>
      <c r="F44" s="131" t="str">
        <f>VLOOKUP(E44,VIP!$A$2:$O13681,2,0)</f>
        <v>DRBR911</v>
      </c>
      <c r="G44" s="131" t="str">
        <f>VLOOKUP(E44,'LISTADO ATM'!$A$2:$B$897,2,0)</f>
        <v xml:space="preserve">ATM Oficina Venezuela II </v>
      </c>
      <c r="H44" s="131" t="str">
        <f>VLOOKUP(E44,VIP!$A$2:$O18544,7,FALSE)</f>
        <v>Si</v>
      </c>
      <c r="I44" s="131" t="str">
        <f>VLOOKUP(E44,VIP!$A$2:$O10509,8,FALSE)</f>
        <v>Si</v>
      </c>
      <c r="J44" s="131" t="str">
        <f>VLOOKUP(E44,VIP!$A$2:$O10459,8,FALSE)</f>
        <v>Si</v>
      </c>
      <c r="K44" s="131" t="str">
        <f>VLOOKUP(E44,VIP!$A$2:$O14033,6,0)</f>
        <v>SI</v>
      </c>
      <c r="L44" s="122" t="s">
        <v>2442</v>
      </c>
      <c r="M44" s="149" t="s">
        <v>2553</v>
      </c>
      <c r="N44" s="132" t="s">
        <v>2453</v>
      </c>
      <c r="O44" s="131" t="s">
        <v>2471</v>
      </c>
      <c r="P44" s="157"/>
      <c r="Q44" s="144">
        <v>44354.42114583333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6">
        <v>3335910619</v>
      </c>
      <c r="C45" s="133">
        <v>44352.736458333333</v>
      </c>
      <c r="D45" s="133" t="s">
        <v>2470</v>
      </c>
      <c r="E45" s="121">
        <v>957</v>
      </c>
      <c r="F45" s="131" t="str">
        <f>VLOOKUP(E45,VIP!$A$2:$O13678,2,0)</f>
        <v>DRBR23F</v>
      </c>
      <c r="G45" s="131" t="str">
        <f>VLOOKUP(E45,'LISTADO ATM'!$A$2:$B$897,2,0)</f>
        <v xml:space="preserve">ATM Oficina Venezuela </v>
      </c>
      <c r="H45" s="131" t="str">
        <f>VLOOKUP(E45,VIP!$A$2:$O18541,7,FALSE)</f>
        <v>Si</v>
      </c>
      <c r="I45" s="131" t="str">
        <f>VLOOKUP(E45,VIP!$A$2:$O10506,8,FALSE)</f>
        <v>Si</v>
      </c>
      <c r="J45" s="131" t="str">
        <f>VLOOKUP(E45,VIP!$A$2:$O10456,8,FALSE)</f>
        <v>Si</v>
      </c>
      <c r="K45" s="131" t="str">
        <f>VLOOKUP(E45,VIP!$A$2:$O14030,6,0)</f>
        <v>SI</v>
      </c>
      <c r="L45" s="122" t="s">
        <v>2442</v>
      </c>
      <c r="M45" s="149" t="s">
        <v>2553</v>
      </c>
      <c r="N45" s="132" t="s">
        <v>2453</v>
      </c>
      <c r="O45" s="131" t="s">
        <v>2471</v>
      </c>
      <c r="P45" s="157"/>
      <c r="Q45" s="144">
        <v>44354.42114583333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6" t="s">
        <v>2684</v>
      </c>
      <c r="C46" s="133">
        <v>44354.711863425924</v>
      </c>
      <c r="D46" s="133" t="s">
        <v>2449</v>
      </c>
      <c r="E46" s="121">
        <v>938</v>
      </c>
      <c r="F46" s="131" t="str">
        <f>VLOOKUP(E46,VIP!$A$2:$O13745,2,0)</f>
        <v>DRBR938</v>
      </c>
      <c r="G46" s="131" t="str">
        <f>VLOOKUP(E46,'LISTADO ATM'!$A$2:$B$897,2,0)</f>
        <v xml:space="preserve">ATM Autobanco Oficina Filadelfia Plaza </v>
      </c>
      <c r="H46" s="131" t="str">
        <f>VLOOKUP(E46,VIP!$A$2:$O18608,7,FALSE)</f>
        <v>Si</v>
      </c>
      <c r="I46" s="131" t="str">
        <f>VLOOKUP(E46,VIP!$A$2:$O10573,8,FALSE)</f>
        <v>Si</v>
      </c>
      <c r="J46" s="131" t="str">
        <f>VLOOKUP(E46,VIP!$A$2:$O10523,8,FALSE)</f>
        <v>Si</v>
      </c>
      <c r="K46" s="131" t="str">
        <f>VLOOKUP(E46,VIP!$A$2:$O14097,6,0)</f>
        <v>NO</v>
      </c>
      <c r="L46" s="122" t="s">
        <v>2442</v>
      </c>
      <c r="M46" s="149" t="s">
        <v>2553</v>
      </c>
      <c r="N46" s="132" t="s">
        <v>2453</v>
      </c>
      <c r="O46" s="131" t="s">
        <v>2454</v>
      </c>
      <c r="P46" s="132"/>
      <c r="Q46" s="144">
        <v>44354.468055555553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6">
        <v>3335910598</v>
      </c>
      <c r="C47" s="133">
        <v>44352.621701388889</v>
      </c>
      <c r="D47" s="133" t="s">
        <v>2449</v>
      </c>
      <c r="E47" s="121">
        <v>232</v>
      </c>
      <c r="F47" s="131" t="str">
        <f>VLOOKUP(E47,VIP!$A$2:$O13676,2,0)</f>
        <v>DRBR232</v>
      </c>
      <c r="G47" s="131" t="str">
        <f>VLOOKUP(E47,'LISTADO ATM'!$A$2:$B$897,2,0)</f>
        <v xml:space="preserve">ATM S/M Nacional Charles de Gaulle </v>
      </c>
      <c r="H47" s="131" t="str">
        <f>VLOOKUP(E47,VIP!$A$2:$O18539,7,FALSE)</f>
        <v>Si</v>
      </c>
      <c r="I47" s="131" t="str">
        <f>VLOOKUP(E47,VIP!$A$2:$O10504,8,FALSE)</f>
        <v>Si</v>
      </c>
      <c r="J47" s="131" t="str">
        <f>VLOOKUP(E47,VIP!$A$2:$O10454,8,FALSE)</f>
        <v>Si</v>
      </c>
      <c r="K47" s="131" t="str">
        <f>VLOOKUP(E47,VIP!$A$2:$O14028,6,0)</f>
        <v>SI</v>
      </c>
      <c r="L47" s="122" t="s">
        <v>2442</v>
      </c>
      <c r="M47" s="149" t="s">
        <v>2553</v>
      </c>
      <c r="N47" s="132" t="s">
        <v>2453</v>
      </c>
      <c r="O47" s="131" t="s">
        <v>2454</v>
      </c>
      <c r="P47" s="132"/>
      <c r="Q47" s="144">
        <v>44354.598865740743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6" t="s">
        <v>2603</v>
      </c>
      <c r="C48" s="133">
        <v>44354.020972222221</v>
      </c>
      <c r="D48" s="133" t="s">
        <v>2470</v>
      </c>
      <c r="E48" s="121">
        <v>290</v>
      </c>
      <c r="F48" s="131" t="str">
        <f>VLOOKUP(E48,VIP!$A$2:$O13707,2,0)</f>
        <v>DRBR290</v>
      </c>
      <c r="G48" s="131" t="str">
        <f>VLOOKUP(E48,'LISTADO ATM'!$A$2:$B$897,2,0)</f>
        <v xml:space="preserve">ATM Oficina San Francisco de Macorís </v>
      </c>
      <c r="H48" s="131" t="str">
        <f>VLOOKUP(E48,VIP!$A$2:$O18570,7,FALSE)</f>
        <v>Si</v>
      </c>
      <c r="I48" s="131" t="str">
        <f>VLOOKUP(E48,VIP!$A$2:$O10535,8,FALSE)</f>
        <v>Si</v>
      </c>
      <c r="J48" s="131" t="str">
        <f>VLOOKUP(E48,VIP!$A$2:$O10485,8,FALSE)</f>
        <v>Si</v>
      </c>
      <c r="K48" s="131" t="str">
        <f>VLOOKUP(E48,VIP!$A$2:$O14059,6,0)</f>
        <v>NO</v>
      </c>
      <c r="L48" s="122" t="s">
        <v>2442</v>
      </c>
      <c r="M48" s="149" t="s">
        <v>2553</v>
      </c>
      <c r="N48" s="132" t="s">
        <v>2453</v>
      </c>
      <c r="O48" s="131" t="s">
        <v>2471</v>
      </c>
      <c r="P48" s="132"/>
      <c r="Q48" s="144">
        <v>44354.598865740743</v>
      </c>
      <c r="R48" s="93"/>
      <c r="S48" s="87"/>
      <c r="T48" s="87"/>
      <c r="U48" s="87"/>
      <c r="V48" s="87"/>
      <c r="W48" s="89"/>
      <c r="X48" s="75"/>
    </row>
    <row r="49" spans="1:20" ht="18" x14ac:dyDescent="0.25">
      <c r="A49" s="145" t="str">
        <f>VLOOKUP(E49,'LISTADO ATM'!$A$2:$C$898,3,0)</f>
        <v>DISTRITO NACIONAL</v>
      </c>
      <c r="B49" s="126" t="s">
        <v>2585</v>
      </c>
      <c r="C49" s="133">
        <v>44353.693298611113</v>
      </c>
      <c r="D49" s="133" t="s">
        <v>2449</v>
      </c>
      <c r="E49" s="121">
        <v>561</v>
      </c>
      <c r="F49" s="145" t="str">
        <f>VLOOKUP(E49,VIP!$A$2:$O13702,2,0)</f>
        <v>DRBR133</v>
      </c>
      <c r="G49" s="145" t="str">
        <f>VLOOKUP(E49,'LISTADO ATM'!$A$2:$B$897,2,0)</f>
        <v xml:space="preserve">ATM Comando Regional P.N. S.D. Este </v>
      </c>
      <c r="H49" s="145" t="str">
        <f>VLOOKUP(E49,VIP!$A$2:$O18565,7,FALSE)</f>
        <v>Si</v>
      </c>
      <c r="I49" s="145" t="str">
        <f>VLOOKUP(E49,VIP!$A$2:$O10530,8,FALSE)</f>
        <v>Si</v>
      </c>
      <c r="J49" s="145" t="str">
        <f>VLOOKUP(E49,VIP!$A$2:$O10480,8,FALSE)</f>
        <v>Si</v>
      </c>
      <c r="K49" s="145" t="str">
        <f>VLOOKUP(E49,VIP!$A$2:$O14054,6,0)</f>
        <v>NO</v>
      </c>
      <c r="L49" s="122" t="s">
        <v>2442</v>
      </c>
      <c r="M49" s="149" t="s">
        <v>2553</v>
      </c>
      <c r="N49" s="132" t="s">
        <v>2453</v>
      </c>
      <c r="O49" s="145" t="s">
        <v>2454</v>
      </c>
      <c r="P49" s="132"/>
      <c r="Q49" s="154">
        <v>44354.598865740743</v>
      </c>
      <c r="R49" s="89"/>
      <c r="S49" s="75"/>
      <c r="T49" s="93"/>
    </row>
    <row r="50" spans="1:20" ht="18" x14ac:dyDescent="0.25">
      <c r="A50" s="145" t="str">
        <f>VLOOKUP(E50,'LISTADO ATM'!$A$2:$C$898,3,0)</f>
        <v>NORTE</v>
      </c>
      <c r="B50" s="126">
        <v>3335910613</v>
      </c>
      <c r="C50" s="133">
        <v>44352.661747685182</v>
      </c>
      <c r="D50" s="133" t="s">
        <v>2470</v>
      </c>
      <c r="E50" s="121">
        <v>882</v>
      </c>
      <c r="F50" s="145" t="str">
        <f>VLOOKUP(E50,VIP!$A$2:$O13682,2,0)</f>
        <v>DRBR882</v>
      </c>
      <c r="G50" s="145" t="str">
        <f>VLOOKUP(E50,'LISTADO ATM'!$A$2:$B$897,2,0)</f>
        <v xml:space="preserve">ATM Oficina Moca II </v>
      </c>
      <c r="H50" s="145" t="str">
        <f>VLOOKUP(E50,VIP!$A$2:$O18545,7,FALSE)</f>
        <v>Si</v>
      </c>
      <c r="I50" s="145" t="str">
        <f>VLOOKUP(E50,VIP!$A$2:$O10510,8,FALSE)</f>
        <v>Si</v>
      </c>
      <c r="J50" s="145" t="str">
        <f>VLOOKUP(E50,VIP!$A$2:$O10460,8,FALSE)</f>
        <v>Si</v>
      </c>
      <c r="K50" s="145" t="str">
        <f>VLOOKUP(E50,VIP!$A$2:$O14034,6,0)</f>
        <v>SI</v>
      </c>
      <c r="L50" s="122" t="s">
        <v>2442</v>
      </c>
      <c r="M50" s="149" t="s">
        <v>2553</v>
      </c>
      <c r="N50" s="132" t="s">
        <v>2453</v>
      </c>
      <c r="O50" s="145" t="s">
        <v>2471</v>
      </c>
      <c r="P50" s="157"/>
      <c r="Q50" s="144">
        <v>44354.598865740743</v>
      </c>
      <c r="R50" s="89"/>
      <c r="S50" s="75"/>
    </row>
    <row r="51" spans="1:20" ht="18" x14ac:dyDescent="0.25">
      <c r="A51" s="145" t="str">
        <f>VLOOKUP(E51,'LISTADO ATM'!$A$2:$C$898,3,0)</f>
        <v>NORTE</v>
      </c>
      <c r="B51" s="126">
        <v>3335910689</v>
      </c>
      <c r="C51" s="133">
        <v>44353.646574074075</v>
      </c>
      <c r="D51" s="133" t="s">
        <v>2566</v>
      </c>
      <c r="E51" s="121">
        <v>910</v>
      </c>
      <c r="F51" s="145" t="str">
        <f>VLOOKUP(E51,VIP!$A$2:$O13709,2,0)</f>
        <v>DRBR12A</v>
      </c>
      <c r="G51" s="145" t="str">
        <f>VLOOKUP(E51,'LISTADO ATM'!$A$2:$B$897,2,0)</f>
        <v xml:space="preserve">ATM Oficina El Sol II (Santiago) </v>
      </c>
      <c r="H51" s="145" t="str">
        <f>VLOOKUP(E51,VIP!$A$2:$O18572,7,FALSE)</f>
        <v>Si</v>
      </c>
      <c r="I51" s="145" t="str">
        <f>VLOOKUP(E51,VIP!$A$2:$O10537,8,FALSE)</f>
        <v>Si</v>
      </c>
      <c r="J51" s="145" t="str">
        <f>VLOOKUP(E51,VIP!$A$2:$O10487,8,FALSE)</f>
        <v>Si</v>
      </c>
      <c r="K51" s="145" t="str">
        <f>VLOOKUP(E51,VIP!$A$2:$O14061,6,0)</f>
        <v>SI</v>
      </c>
      <c r="L51" s="122" t="s">
        <v>2442</v>
      </c>
      <c r="M51" s="149" t="s">
        <v>2553</v>
      </c>
      <c r="N51" s="132" t="s">
        <v>2453</v>
      </c>
      <c r="O51" s="145" t="s">
        <v>2567</v>
      </c>
      <c r="P51" s="132"/>
      <c r="Q51" s="144">
        <v>44354.598865740743</v>
      </c>
      <c r="R51" s="89"/>
      <c r="S51" s="75"/>
    </row>
    <row r="52" spans="1:20" ht="18" x14ac:dyDescent="0.25">
      <c r="A52" s="145" t="str">
        <f>VLOOKUP(E52,'LISTADO ATM'!$A$2:$C$898,3,0)</f>
        <v>DISTRITO NACIONAL</v>
      </c>
      <c r="B52" s="126" t="s">
        <v>2626</v>
      </c>
      <c r="C52" s="133">
        <v>44354.380393518521</v>
      </c>
      <c r="D52" s="133" t="s">
        <v>2449</v>
      </c>
      <c r="E52" s="121">
        <v>237</v>
      </c>
      <c r="F52" s="145" t="str">
        <f>VLOOKUP(E52,VIP!$A$2:$O13723,2,0)</f>
        <v>DRBR237</v>
      </c>
      <c r="G52" s="145" t="str">
        <f>VLOOKUP(E52,'LISTADO ATM'!$A$2:$B$897,2,0)</f>
        <v xml:space="preserve">ATM UNP Plaza Vásquez </v>
      </c>
      <c r="H52" s="145" t="str">
        <f>VLOOKUP(E52,VIP!$A$2:$O18586,7,FALSE)</f>
        <v>Si</v>
      </c>
      <c r="I52" s="145" t="str">
        <f>VLOOKUP(E52,VIP!$A$2:$O10551,8,FALSE)</f>
        <v>Si</v>
      </c>
      <c r="J52" s="145" t="str">
        <f>VLOOKUP(E52,VIP!$A$2:$O10501,8,FALSE)</f>
        <v>Si</v>
      </c>
      <c r="K52" s="145" t="str">
        <f>VLOOKUP(E52,VIP!$A$2:$O14075,6,0)</f>
        <v>SI</v>
      </c>
      <c r="L52" s="122" t="s">
        <v>2442</v>
      </c>
      <c r="M52" s="149" t="s">
        <v>2553</v>
      </c>
      <c r="N52" s="132" t="s">
        <v>2453</v>
      </c>
      <c r="O52" s="145" t="s">
        <v>2454</v>
      </c>
      <c r="P52" s="132"/>
      <c r="Q52" s="144">
        <v>44354.661145833335</v>
      </c>
      <c r="R52" s="89"/>
      <c r="S52" s="75"/>
    </row>
    <row r="53" spans="1:20" ht="18" x14ac:dyDescent="0.25">
      <c r="A53" s="145" t="str">
        <f>VLOOKUP(E53,'LISTADO ATM'!$A$2:$C$898,3,0)</f>
        <v>DISTRITO NACIONAL</v>
      </c>
      <c r="B53" s="126" t="s">
        <v>2663</v>
      </c>
      <c r="C53" s="133">
        <v>44354.552256944444</v>
      </c>
      <c r="D53" s="133" t="s">
        <v>2449</v>
      </c>
      <c r="E53" s="121">
        <v>410</v>
      </c>
      <c r="F53" s="145" t="str">
        <f>VLOOKUP(E53,VIP!$A$2:$O13743,2,0)</f>
        <v>DRBR410</v>
      </c>
      <c r="G53" s="145" t="str">
        <f>VLOOKUP(E53,'LISTADO ATM'!$A$2:$B$897,2,0)</f>
        <v xml:space="preserve">ATM Oficina Las Palmas de Herrera II </v>
      </c>
      <c r="H53" s="145" t="str">
        <f>VLOOKUP(E53,VIP!$A$2:$O18606,7,FALSE)</f>
        <v>Si</v>
      </c>
      <c r="I53" s="145" t="str">
        <f>VLOOKUP(E53,VIP!$A$2:$O10571,8,FALSE)</f>
        <v>Si</v>
      </c>
      <c r="J53" s="145" t="str">
        <f>VLOOKUP(E53,VIP!$A$2:$O10521,8,FALSE)</f>
        <v>Si</v>
      </c>
      <c r="K53" s="145" t="str">
        <f>VLOOKUP(E53,VIP!$A$2:$O14095,6,0)</f>
        <v>NO</v>
      </c>
      <c r="L53" s="122" t="s">
        <v>2442</v>
      </c>
      <c r="M53" s="149" t="s">
        <v>2553</v>
      </c>
      <c r="N53" s="132" t="s">
        <v>2453</v>
      </c>
      <c r="O53" s="145" t="s">
        <v>2454</v>
      </c>
      <c r="P53" s="132"/>
      <c r="Q53" s="154">
        <v>44354.661145833335</v>
      </c>
      <c r="R53" s="89"/>
      <c r="S53" s="75"/>
    </row>
    <row r="54" spans="1:20" ht="18" x14ac:dyDescent="0.25">
      <c r="A54" s="145" t="str">
        <f>VLOOKUP(E54,'LISTADO ATM'!$A$2:$C$898,3,0)</f>
        <v>DISTRITO NACIONAL</v>
      </c>
      <c r="B54" s="126">
        <v>3335910610</v>
      </c>
      <c r="C54" s="133">
        <v>44352.648020833331</v>
      </c>
      <c r="D54" s="133" t="s">
        <v>2449</v>
      </c>
      <c r="E54" s="121">
        <v>735</v>
      </c>
      <c r="F54" s="145" t="str">
        <f>VLOOKUP(E54,VIP!$A$2:$O13683,2,0)</f>
        <v>DRBR179</v>
      </c>
      <c r="G54" s="145" t="str">
        <f>VLOOKUP(E54,'LISTADO ATM'!$A$2:$B$897,2,0)</f>
        <v xml:space="preserve">ATM Oficina Independencia II  </v>
      </c>
      <c r="H54" s="145" t="str">
        <f>VLOOKUP(E54,VIP!$A$2:$O18546,7,FALSE)</f>
        <v>Si</v>
      </c>
      <c r="I54" s="145" t="str">
        <f>VLOOKUP(E54,VIP!$A$2:$O10511,8,FALSE)</f>
        <v>Si</v>
      </c>
      <c r="J54" s="145" t="str">
        <f>VLOOKUP(E54,VIP!$A$2:$O10461,8,FALSE)</f>
        <v>Si</v>
      </c>
      <c r="K54" s="145" t="str">
        <f>VLOOKUP(E54,VIP!$A$2:$O14035,6,0)</f>
        <v>NO</v>
      </c>
      <c r="L54" s="122" t="s">
        <v>2442</v>
      </c>
      <c r="M54" s="149" t="s">
        <v>2553</v>
      </c>
      <c r="N54" s="132" t="s">
        <v>2453</v>
      </c>
      <c r="O54" s="145" t="s">
        <v>2454</v>
      </c>
      <c r="P54" s="157"/>
      <c r="Q54" s="144">
        <v>44354.661145833335</v>
      </c>
      <c r="R54" s="89"/>
      <c r="S54" s="75"/>
    </row>
    <row r="55" spans="1:20" ht="18" x14ac:dyDescent="0.25">
      <c r="A55" s="145" t="str">
        <f>VLOOKUP(E55,'LISTADO ATM'!$A$2:$C$898,3,0)</f>
        <v>NORTE</v>
      </c>
      <c r="B55" s="126" t="s">
        <v>2652</v>
      </c>
      <c r="C55" s="133">
        <v>44354.615127314813</v>
      </c>
      <c r="D55" s="133" t="s">
        <v>2566</v>
      </c>
      <c r="E55" s="121">
        <v>878</v>
      </c>
      <c r="F55" s="145" t="str">
        <f>VLOOKUP(E55,VIP!$A$2:$O13732,2,0)</f>
        <v>DRBR878</v>
      </c>
      <c r="G55" s="145" t="str">
        <f>VLOOKUP(E55,'LISTADO ATM'!$A$2:$B$897,2,0)</f>
        <v>ATM UNP Cabral Y Baez</v>
      </c>
      <c r="H55" s="145" t="str">
        <f>VLOOKUP(E55,VIP!$A$2:$O18595,7,FALSE)</f>
        <v>N/A</v>
      </c>
      <c r="I55" s="145" t="str">
        <f>VLOOKUP(E55,VIP!$A$2:$O10560,8,FALSE)</f>
        <v>N/A</v>
      </c>
      <c r="J55" s="145" t="str">
        <f>VLOOKUP(E55,VIP!$A$2:$O10510,8,FALSE)</f>
        <v>N/A</v>
      </c>
      <c r="K55" s="145" t="str">
        <f>VLOOKUP(E55,VIP!$A$2:$O14084,6,0)</f>
        <v>N/A</v>
      </c>
      <c r="L55" s="122" t="s">
        <v>2442</v>
      </c>
      <c r="M55" s="149" t="s">
        <v>2553</v>
      </c>
      <c r="N55" s="132" t="s">
        <v>2453</v>
      </c>
      <c r="O55" s="145" t="s">
        <v>2664</v>
      </c>
      <c r="P55" s="132"/>
      <c r="Q55" s="144">
        <v>44354.661145833335</v>
      </c>
      <c r="R55" s="89"/>
      <c r="S55" s="75"/>
    </row>
    <row r="56" spans="1:20" ht="18" x14ac:dyDescent="0.25">
      <c r="A56" s="145" t="str">
        <f>VLOOKUP(E56,'LISTADO ATM'!$A$2:$C$898,3,0)</f>
        <v>NORTE</v>
      </c>
      <c r="B56" s="126" t="s">
        <v>2694</v>
      </c>
      <c r="C56" s="133">
        <v>44354.686851851853</v>
      </c>
      <c r="D56" s="133" t="s">
        <v>2470</v>
      </c>
      <c r="E56" s="121">
        <v>888</v>
      </c>
      <c r="F56" s="145" t="str">
        <f>VLOOKUP(E56,VIP!$A$2:$O13754,2,0)</f>
        <v>DRBR888</v>
      </c>
      <c r="G56" s="145" t="str">
        <f>VLOOKUP(E56,'LISTADO ATM'!$A$2:$B$897,2,0)</f>
        <v>ATM Oficina galeria 56 II (SFM)</v>
      </c>
      <c r="H56" s="145" t="str">
        <f>VLOOKUP(E56,VIP!$A$2:$O18617,7,FALSE)</f>
        <v>Si</v>
      </c>
      <c r="I56" s="145" t="str">
        <f>VLOOKUP(E56,VIP!$A$2:$O10582,8,FALSE)</f>
        <v>Si</v>
      </c>
      <c r="J56" s="145" t="str">
        <f>VLOOKUP(E56,VIP!$A$2:$O10532,8,FALSE)</f>
        <v>Si</v>
      </c>
      <c r="K56" s="145" t="str">
        <f>VLOOKUP(E56,VIP!$A$2:$O14106,6,0)</f>
        <v>SI</v>
      </c>
      <c r="L56" s="122" t="s">
        <v>2442</v>
      </c>
      <c r="M56" s="149" t="s">
        <v>2553</v>
      </c>
      <c r="N56" s="132" t="s">
        <v>2453</v>
      </c>
      <c r="O56" s="145" t="s">
        <v>2471</v>
      </c>
      <c r="P56" s="132"/>
      <c r="Q56" s="144">
        <v>44354.783333333333</v>
      </c>
      <c r="R56" s="89"/>
      <c r="S56" s="75"/>
    </row>
    <row r="57" spans="1:20" ht="18" x14ac:dyDescent="0.25">
      <c r="A57" s="145" t="str">
        <f>VLOOKUP(E57,'LISTADO ATM'!$A$2:$C$898,3,0)</f>
        <v>NORTE</v>
      </c>
      <c r="B57" s="126" t="s">
        <v>2635</v>
      </c>
      <c r="C57" s="133">
        <v>44354.349027777775</v>
      </c>
      <c r="D57" s="133" t="s">
        <v>2181</v>
      </c>
      <c r="E57" s="121">
        <v>796</v>
      </c>
      <c r="F57" s="145" t="str">
        <f>VLOOKUP(E57,VIP!$A$2:$O13712,2,0)</f>
        <v>DRBR155</v>
      </c>
      <c r="G57" s="145" t="str">
        <f>VLOOKUP(E57,'LISTADO ATM'!$A$2:$B$897,2,0)</f>
        <v xml:space="preserve">ATM Oficina Plaza Ventura (Nagua) </v>
      </c>
      <c r="H57" s="145" t="str">
        <f>VLOOKUP(E57,VIP!$A$2:$O18575,7,FALSE)</f>
        <v>Si</v>
      </c>
      <c r="I57" s="145" t="str">
        <f>VLOOKUP(E57,VIP!$A$2:$O10540,8,FALSE)</f>
        <v>Si</v>
      </c>
      <c r="J57" s="145" t="str">
        <f>VLOOKUP(E57,VIP!$A$2:$O10490,8,FALSE)</f>
        <v>Si</v>
      </c>
      <c r="K57" s="145" t="str">
        <f>VLOOKUP(E57,VIP!$A$2:$O14064,6,0)</f>
        <v>SI</v>
      </c>
      <c r="L57" s="122" t="s">
        <v>2442</v>
      </c>
      <c r="M57" s="149" t="s">
        <v>2553</v>
      </c>
      <c r="N57" s="132" t="s">
        <v>2570</v>
      </c>
      <c r="O57" s="145" t="s">
        <v>2638</v>
      </c>
      <c r="P57" s="132"/>
      <c r="Q57" s="144" t="s">
        <v>2697</v>
      </c>
      <c r="R57" s="89"/>
      <c r="S57" s="75"/>
    </row>
    <row r="58" spans="1:20" ht="18" x14ac:dyDescent="0.25">
      <c r="A58" s="145" t="str">
        <f>VLOOKUP(E58,'LISTADO ATM'!$A$2:$C$898,3,0)</f>
        <v>DISTRITO NACIONAL</v>
      </c>
      <c r="B58" s="126" t="s">
        <v>2653</v>
      </c>
      <c r="C58" s="133">
        <v>44354.598113425927</v>
      </c>
      <c r="D58" s="133" t="s">
        <v>2180</v>
      </c>
      <c r="E58" s="121">
        <v>958</v>
      </c>
      <c r="F58" s="145" t="str">
        <f>VLOOKUP(E58,VIP!$A$2:$O13733,2,0)</f>
        <v>DRBR958</v>
      </c>
      <c r="G58" s="145" t="str">
        <f>VLOOKUP(E58,'LISTADO ATM'!$A$2:$B$897,2,0)</f>
        <v xml:space="preserve">ATM Olé Aut. San Isidro </v>
      </c>
      <c r="H58" s="145" t="str">
        <f>VLOOKUP(E58,VIP!$A$2:$O18596,7,FALSE)</f>
        <v>Si</v>
      </c>
      <c r="I58" s="145" t="str">
        <f>VLOOKUP(E58,VIP!$A$2:$O10561,8,FALSE)</f>
        <v>Si</v>
      </c>
      <c r="J58" s="145" t="str">
        <f>VLOOKUP(E58,VIP!$A$2:$O10511,8,FALSE)</f>
        <v>Si</v>
      </c>
      <c r="K58" s="145" t="str">
        <f>VLOOKUP(E58,VIP!$A$2:$O14085,6,0)</f>
        <v>NO</v>
      </c>
      <c r="L58" s="122" t="s">
        <v>2665</v>
      </c>
      <c r="M58" s="149" t="s">
        <v>2553</v>
      </c>
      <c r="N58" s="132" t="s">
        <v>2561</v>
      </c>
      <c r="O58" s="145" t="s">
        <v>2455</v>
      </c>
      <c r="P58" s="132"/>
      <c r="Q58" s="144">
        <v>44354.661145833335</v>
      </c>
      <c r="R58" s="89"/>
      <c r="S58" s="75"/>
    </row>
    <row r="59" spans="1:20" ht="18" x14ac:dyDescent="0.25">
      <c r="A59" s="145" t="str">
        <f>VLOOKUP(E59,'LISTADO ATM'!$A$2:$C$898,3,0)</f>
        <v>NORTE</v>
      </c>
      <c r="B59" s="126" t="s">
        <v>2696</v>
      </c>
      <c r="C59" s="133">
        <v>44354.674456018518</v>
      </c>
      <c r="D59" s="133" t="s">
        <v>2181</v>
      </c>
      <c r="E59" s="121">
        <v>77</v>
      </c>
      <c r="F59" s="145" t="str">
        <f>VLOOKUP(E59,VIP!$A$2:$O13756,2,0)</f>
        <v>DRBR077</v>
      </c>
      <c r="G59" s="145" t="str">
        <f>VLOOKUP(E59,'LISTADO ATM'!$A$2:$B$897,2,0)</f>
        <v xml:space="preserve">ATM Oficina Cruce de Imbert </v>
      </c>
      <c r="H59" s="145" t="str">
        <f>VLOOKUP(E59,VIP!$A$2:$O18619,7,FALSE)</f>
        <v>Si</v>
      </c>
      <c r="I59" s="145" t="str">
        <f>VLOOKUP(E59,VIP!$A$2:$O10584,8,FALSE)</f>
        <v>Si</v>
      </c>
      <c r="J59" s="145" t="str">
        <f>VLOOKUP(E59,VIP!$A$2:$O10534,8,FALSE)</f>
        <v>Si</v>
      </c>
      <c r="K59" s="145" t="str">
        <f>VLOOKUP(E59,VIP!$A$2:$O14108,6,0)</f>
        <v>SI</v>
      </c>
      <c r="L59" s="122" t="s">
        <v>2665</v>
      </c>
      <c r="M59" s="149" t="s">
        <v>2553</v>
      </c>
      <c r="N59" s="132" t="s">
        <v>2570</v>
      </c>
      <c r="O59" s="145" t="s">
        <v>2693</v>
      </c>
      <c r="P59" s="132"/>
      <c r="Q59" s="144">
        <v>44354.769444444442</v>
      </c>
      <c r="R59" s="89"/>
      <c r="S59" s="75"/>
    </row>
    <row r="60" spans="1:20" ht="18" x14ac:dyDescent="0.25">
      <c r="A60" s="145" t="str">
        <f>VLOOKUP(E60,'LISTADO ATM'!$A$2:$C$898,3,0)</f>
        <v>NORTE</v>
      </c>
      <c r="B60" s="126" t="s">
        <v>2695</v>
      </c>
      <c r="C60" s="133">
        <v>44354.683935185189</v>
      </c>
      <c r="D60" s="133" t="s">
        <v>2181</v>
      </c>
      <c r="E60" s="121">
        <v>4</v>
      </c>
      <c r="F60" s="145" t="str">
        <f>VLOOKUP(E60,VIP!$A$2:$O13755,2,0)</f>
        <v>DRBR004</v>
      </c>
      <c r="G60" s="145" t="str">
        <f>VLOOKUP(E60,'LISTADO ATM'!$A$2:$B$897,2,0)</f>
        <v>ATM Avenida Rivas</v>
      </c>
      <c r="H60" s="145" t="str">
        <f>VLOOKUP(E60,VIP!$A$2:$O18618,7,FALSE)</f>
        <v>Si</v>
      </c>
      <c r="I60" s="145" t="str">
        <f>VLOOKUP(E60,VIP!$A$2:$O10583,8,FALSE)</f>
        <v>Si</v>
      </c>
      <c r="J60" s="145" t="str">
        <f>VLOOKUP(E60,VIP!$A$2:$O10533,8,FALSE)</f>
        <v>Si</v>
      </c>
      <c r="K60" s="145" t="str">
        <f>VLOOKUP(E60,VIP!$A$2:$O14107,6,0)</f>
        <v>NO</v>
      </c>
      <c r="L60" s="122" t="s">
        <v>2665</v>
      </c>
      <c r="M60" s="149" t="s">
        <v>2553</v>
      </c>
      <c r="N60" s="132" t="s">
        <v>2570</v>
      </c>
      <c r="O60" s="145" t="s">
        <v>2693</v>
      </c>
      <c r="P60" s="132"/>
      <c r="Q60" s="144">
        <v>44354.786111111112</v>
      </c>
      <c r="R60" s="89"/>
      <c r="S60" s="75"/>
    </row>
    <row r="61" spans="1:20" ht="18" x14ac:dyDescent="0.25">
      <c r="A61" s="146" t="str">
        <f>VLOOKUP(E61,'LISTADO ATM'!$A$2:$C$898,3,0)</f>
        <v>SUR</v>
      </c>
      <c r="B61" s="126" t="s">
        <v>2634</v>
      </c>
      <c r="C61" s="133">
        <v>44354.409224537034</v>
      </c>
      <c r="D61" s="133" t="s">
        <v>2470</v>
      </c>
      <c r="E61" s="121">
        <v>764</v>
      </c>
      <c r="F61" s="146" t="str">
        <f>VLOOKUP(E61,VIP!$A$2:$O13711,2,0)</f>
        <v>DRBR451</v>
      </c>
      <c r="G61" s="146" t="str">
        <f>VLOOKUP(E61,'LISTADO ATM'!$A$2:$B$897,2,0)</f>
        <v xml:space="preserve">ATM Oficina Elías Piña </v>
      </c>
      <c r="H61" s="146" t="str">
        <f>VLOOKUP(E61,VIP!$A$2:$O18574,7,FALSE)</f>
        <v>Si</v>
      </c>
      <c r="I61" s="146" t="str">
        <f>VLOOKUP(E61,VIP!$A$2:$O10539,8,FALSE)</f>
        <v>Si</v>
      </c>
      <c r="J61" s="146" t="str">
        <f>VLOOKUP(E61,VIP!$A$2:$O10489,8,FALSE)</f>
        <v>Si</v>
      </c>
      <c r="K61" s="146" t="str">
        <f>VLOOKUP(E61,VIP!$A$2:$O14063,6,0)</f>
        <v>NO</v>
      </c>
      <c r="L61" s="122" t="s">
        <v>2637</v>
      </c>
      <c r="M61" s="149" t="s">
        <v>2553</v>
      </c>
      <c r="N61" s="132" t="s">
        <v>2570</v>
      </c>
      <c r="O61" s="146" t="s">
        <v>2632</v>
      </c>
      <c r="P61" s="132" t="s">
        <v>2639</v>
      </c>
      <c r="Q61" s="149" t="s">
        <v>2637</v>
      </c>
    </row>
    <row r="62" spans="1:20" ht="18" x14ac:dyDescent="0.25">
      <c r="A62" s="146" t="str">
        <f>VLOOKUP(E62,'LISTADO ATM'!$A$2:$C$898,3,0)</f>
        <v>DISTRITO NACIONAL</v>
      </c>
      <c r="B62" s="126" t="s">
        <v>2682</v>
      </c>
      <c r="C62" s="133">
        <v>44354.732094907406</v>
      </c>
      <c r="D62" s="133" t="s">
        <v>2180</v>
      </c>
      <c r="E62" s="121">
        <v>572</v>
      </c>
      <c r="F62" s="146" t="str">
        <f>VLOOKUP(E62,VIP!$A$2:$O13743,2,0)</f>
        <v>DRBR174</v>
      </c>
      <c r="G62" s="146" t="str">
        <f>VLOOKUP(E62,'LISTADO ATM'!$A$2:$B$897,2,0)</f>
        <v xml:space="preserve">ATM Olé Ovando </v>
      </c>
      <c r="H62" s="146" t="str">
        <f>VLOOKUP(E62,VIP!$A$2:$O18606,7,FALSE)</f>
        <v>Si</v>
      </c>
      <c r="I62" s="146" t="str">
        <f>VLOOKUP(E62,VIP!$A$2:$O10571,8,FALSE)</f>
        <v>Si</v>
      </c>
      <c r="J62" s="146" t="str">
        <f>VLOOKUP(E62,VIP!$A$2:$O10521,8,FALSE)</f>
        <v>Si</v>
      </c>
      <c r="K62" s="146" t="str">
        <f>VLOOKUP(E62,VIP!$A$2:$O14095,6,0)</f>
        <v>NO</v>
      </c>
      <c r="L62" s="122" t="s">
        <v>2633</v>
      </c>
      <c r="M62" s="149" t="s">
        <v>2553</v>
      </c>
      <c r="N62" s="132" t="s">
        <v>2453</v>
      </c>
      <c r="O62" s="146" t="s">
        <v>2455</v>
      </c>
      <c r="P62" s="132"/>
      <c r="Q62" s="144">
        <v>44354.654861111114</v>
      </c>
    </row>
    <row r="63" spans="1:20" ht="18" x14ac:dyDescent="0.25">
      <c r="A63" s="146" t="str">
        <f>VLOOKUP(E63,'LISTADO ATM'!$A$2:$C$898,3,0)</f>
        <v>NORTE</v>
      </c>
      <c r="B63" s="126" t="s">
        <v>2656</v>
      </c>
      <c r="C63" s="133">
        <v>44354.577256944445</v>
      </c>
      <c r="D63" s="133" t="s">
        <v>2181</v>
      </c>
      <c r="E63" s="121">
        <v>333</v>
      </c>
      <c r="F63" s="146" t="str">
        <f>VLOOKUP(E63,VIP!$A$2:$O13736,2,0)</f>
        <v>DRBR333</v>
      </c>
      <c r="G63" s="146" t="str">
        <f>VLOOKUP(E63,'LISTADO ATM'!$A$2:$B$897,2,0)</f>
        <v>ATM Oficina Turey Maimón</v>
      </c>
      <c r="H63" s="146" t="str">
        <f>VLOOKUP(E63,VIP!$A$2:$O18599,7,FALSE)</f>
        <v>Si</v>
      </c>
      <c r="I63" s="146" t="str">
        <f>VLOOKUP(E63,VIP!$A$2:$O10564,8,FALSE)</f>
        <v>Si</v>
      </c>
      <c r="J63" s="146" t="str">
        <f>VLOOKUP(E63,VIP!$A$2:$O10514,8,FALSE)</f>
        <v>Si</v>
      </c>
      <c r="K63" s="146" t="str">
        <f>VLOOKUP(E63,VIP!$A$2:$O14088,6,0)</f>
        <v>NO</v>
      </c>
      <c r="L63" s="122" t="s">
        <v>2633</v>
      </c>
      <c r="M63" s="149" t="s">
        <v>2553</v>
      </c>
      <c r="N63" s="132" t="s">
        <v>2453</v>
      </c>
      <c r="O63" s="146" t="s">
        <v>2550</v>
      </c>
      <c r="P63" s="132"/>
      <c r="Q63" s="144">
        <v>44354.661145833335</v>
      </c>
    </row>
    <row r="64" spans="1:20" ht="18" x14ac:dyDescent="0.25">
      <c r="A64" s="146" t="str">
        <f>VLOOKUP(E64,'LISTADO ATM'!$A$2:$C$898,3,0)</f>
        <v>NORTE</v>
      </c>
      <c r="B64" s="126" t="s">
        <v>2657</v>
      </c>
      <c r="C64" s="133">
        <v>44354.57403935185</v>
      </c>
      <c r="D64" s="133" t="s">
        <v>2181</v>
      </c>
      <c r="E64" s="121">
        <v>720</v>
      </c>
      <c r="F64" s="146" t="str">
        <f>VLOOKUP(E64,VIP!$A$2:$O13737,2,0)</f>
        <v>DRBR12E</v>
      </c>
      <c r="G64" s="146" t="str">
        <f>VLOOKUP(E64,'LISTADO ATM'!$A$2:$B$897,2,0)</f>
        <v xml:space="preserve">ATM OMSA (Santiago) </v>
      </c>
      <c r="H64" s="146" t="str">
        <f>VLOOKUP(E64,VIP!$A$2:$O18600,7,FALSE)</f>
        <v>Si</v>
      </c>
      <c r="I64" s="146" t="str">
        <f>VLOOKUP(E64,VIP!$A$2:$O10565,8,FALSE)</f>
        <v>Si</v>
      </c>
      <c r="J64" s="146" t="str">
        <f>VLOOKUP(E64,VIP!$A$2:$O10515,8,FALSE)</f>
        <v>Si</v>
      </c>
      <c r="K64" s="146" t="str">
        <f>VLOOKUP(E64,VIP!$A$2:$O14089,6,0)</f>
        <v>NO</v>
      </c>
      <c r="L64" s="122" t="s">
        <v>2633</v>
      </c>
      <c r="M64" s="149" t="s">
        <v>2553</v>
      </c>
      <c r="N64" s="132" t="s">
        <v>2453</v>
      </c>
      <c r="O64" s="146" t="s">
        <v>2550</v>
      </c>
      <c r="P64" s="132"/>
      <c r="Q64" s="154">
        <v>44354.783333333333</v>
      </c>
    </row>
    <row r="65" spans="1:17" ht="18" x14ac:dyDescent="0.25">
      <c r="A65" s="146" t="str">
        <f>VLOOKUP(E65,'LISTADO ATM'!$A$2:$C$898,3,0)</f>
        <v>DISTRITO NACIONAL</v>
      </c>
      <c r="B65" s="126" t="s">
        <v>2707</v>
      </c>
      <c r="C65" s="133">
        <v>44354.802824074075</v>
      </c>
      <c r="D65" s="133" t="s">
        <v>2470</v>
      </c>
      <c r="E65" s="121">
        <v>589</v>
      </c>
      <c r="F65" s="146" t="str">
        <f>VLOOKUP(E65,VIP!$A$2:$O13743,2,0)</f>
        <v>DRBR23E</v>
      </c>
      <c r="G65" s="146" t="str">
        <f>VLOOKUP(E65,'LISTADO ATM'!$A$2:$B$897,2,0)</f>
        <v xml:space="preserve">ATM S/M Bravo San Vicente de Paul </v>
      </c>
      <c r="H65" s="146" t="str">
        <f>VLOOKUP(E65,VIP!$A$2:$O18606,7,FALSE)</f>
        <v>Si</v>
      </c>
      <c r="I65" s="146" t="str">
        <f>VLOOKUP(E65,VIP!$A$2:$O10571,8,FALSE)</f>
        <v>No</v>
      </c>
      <c r="J65" s="146" t="str">
        <f>VLOOKUP(E65,VIP!$A$2:$O10521,8,FALSE)</f>
        <v>No</v>
      </c>
      <c r="K65" s="146" t="str">
        <f>VLOOKUP(E65,VIP!$A$2:$O14095,6,0)</f>
        <v>NO</v>
      </c>
      <c r="L65" s="122" t="s">
        <v>2708</v>
      </c>
      <c r="M65" s="149" t="s">
        <v>2553</v>
      </c>
      <c r="N65" s="132" t="s">
        <v>2570</v>
      </c>
      <c r="O65" s="146" t="s">
        <v>2709</v>
      </c>
      <c r="P65" s="132" t="s">
        <v>2639</v>
      </c>
      <c r="Q65" s="154">
        <v>44354.757638888892</v>
      </c>
    </row>
    <row r="66" spans="1:17" ht="18" x14ac:dyDescent="0.25">
      <c r="A66" s="146" t="str">
        <f>VLOOKUP(E66,'LISTADO ATM'!$A$2:$C$898,3,0)</f>
        <v>SUR</v>
      </c>
      <c r="B66" s="126" t="s">
        <v>2710</v>
      </c>
      <c r="C66" s="133">
        <v>44354.802268518521</v>
      </c>
      <c r="D66" s="133" t="s">
        <v>2470</v>
      </c>
      <c r="E66" s="121">
        <v>5</v>
      </c>
      <c r="F66" s="146" t="str">
        <f>VLOOKUP(E66,VIP!$A$2:$O13744,2,0)</f>
        <v>DRBR005</v>
      </c>
      <c r="G66" s="146" t="str">
        <f>VLOOKUP(E66,'LISTADO ATM'!$A$2:$B$897,2,0)</f>
        <v>ATM Oficina Autoservicio Villa Ofelia (San Juan)</v>
      </c>
      <c r="H66" s="146" t="str">
        <f>VLOOKUP(E66,VIP!$A$2:$O18607,7,FALSE)</f>
        <v>Si</v>
      </c>
      <c r="I66" s="146" t="str">
        <f>VLOOKUP(E66,VIP!$A$2:$O10572,8,FALSE)</f>
        <v>Si</v>
      </c>
      <c r="J66" s="146" t="str">
        <f>VLOOKUP(E66,VIP!$A$2:$O10522,8,FALSE)</f>
        <v>Si</v>
      </c>
      <c r="K66" s="146" t="str">
        <f>VLOOKUP(E66,VIP!$A$2:$O14096,6,0)</f>
        <v>NO</v>
      </c>
      <c r="L66" s="122" t="s">
        <v>2708</v>
      </c>
      <c r="M66" s="149" t="s">
        <v>2553</v>
      </c>
      <c r="N66" s="132" t="s">
        <v>2570</v>
      </c>
      <c r="O66" s="146" t="s">
        <v>2709</v>
      </c>
      <c r="P66" s="132" t="s">
        <v>2639</v>
      </c>
      <c r="Q66" s="154">
        <v>44354.894444444442</v>
      </c>
    </row>
    <row r="67" spans="1:17" ht="18" x14ac:dyDescent="0.25">
      <c r="A67" s="146" t="str">
        <f>VLOOKUP(E67,'LISTADO ATM'!$A$2:$C$898,3,0)</f>
        <v>DISTRITO NACIONAL</v>
      </c>
      <c r="B67" s="126" t="s">
        <v>2614</v>
      </c>
      <c r="C67" s="133">
        <v>44354.42454861111</v>
      </c>
      <c r="D67" s="133" t="s">
        <v>2180</v>
      </c>
      <c r="E67" s="121">
        <v>446</v>
      </c>
      <c r="F67" s="146" t="str">
        <f>VLOOKUP(E67,VIP!$A$2:$O13710,2,0)</f>
        <v>DRBR446</v>
      </c>
      <c r="G67" s="146" t="str">
        <f>VLOOKUP(E67,'LISTADO ATM'!$A$2:$B$897,2,0)</f>
        <v>ATM Hipodromo V Centenario</v>
      </c>
      <c r="H67" s="146" t="str">
        <f>VLOOKUP(E67,VIP!$A$2:$O18573,7,FALSE)</f>
        <v>Si</v>
      </c>
      <c r="I67" s="146" t="str">
        <f>VLOOKUP(E67,VIP!$A$2:$O10538,8,FALSE)</f>
        <v>Si</v>
      </c>
      <c r="J67" s="146" t="str">
        <f>VLOOKUP(E67,VIP!$A$2:$O10488,8,FALSE)</f>
        <v>Si</v>
      </c>
      <c r="K67" s="146" t="str">
        <f>VLOOKUP(E67,VIP!$A$2:$O14062,6,0)</f>
        <v>NO</v>
      </c>
      <c r="L67" s="122" t="s">
        <v>2564</v>
      </c>
      <c r="M67" s="149" t="s">
        <v>2553</v>
      </c>
      <c r="N67" s="132" t="s">
        <v>2453</v>
      </c>
      <c r="O67" s="146" t="s">
        <v>2455</v>
      </c>
      <c r="P67" s="132"/>
      <c r="Q67" s="144">
        <v>44354.598865740743</v>
      </c>
    </row>
    <row r="68" spans="1:17" ht="18" x14ac:dyDescent="0.25">
      <c r="A68" s="146" t="str">
        <f>VLOOKUP(E68,'LISTADO ATM'!$A$2:$C$898,3,0)</f>
        <v>DISTRITO NACIONAL</v>
      </c>
      <c r="B68" s="126" t="s">
        <v>2613</v>
      </c>
      <c r="C68" s="133">
        <v>44354.426562499997</v>
      </c>
      <c r="D68" s="133" t="s">
        <v>2180</v>
      </c>
      <c r="E68" s="121">
        <v>698</v>
      </c>
      <c r="F68" s="146" t="str">
        <f>VLOOKUP(E68,VIP!$A$2:$O13709,2,0)</f>
        <v>DRBR698</v>
      </c>
      <c r="G68" s="146" t="str">
        <f>VLOOKUP(E68,'LISTADO ATM'!$A$2:$B$897,2,0)</f>
        <v>ATM Parador Bellamar</v>
      </c>
      <c r="H68" s="146" t="str">
        <f>VLOOKUP(E68,VIP!$A$2:$O18572,7,FALSE)</f>
        <v>Si</v>
      </c>
      <c r="I68" s="146" t="str">
        <f>VLOOKUP(E68,VIP!$A$2:$O10537,8,FALSE)</f>
        <v>Si</v>
      </c>
      <c r="J68" s="146" t="str">
        <f>VLOOKUP(E68,VIP!$A$2:$O10487,8,FALSE)</f>
        <v>Si</v>
      </c>
      <c r="K68" s="146" t="str">
        <f>VLOOKUP(E68,VIP!$A$2:$O14061,6,0)</f>
        <v>NO</v>
      </c>
      <c r="L68" s="122" t="s">
        <v>2564</v>
      </c>
      <c r="M68" s="149" t="s">
        <v>2553</v>
      </c>
      <c r="N68" s="132" t="s">
        <v>2453</v>
      </c>
      <c r="O68" s="146" t="s">
        <v>2455</v>
      </c>
      <c r="P68" s="132"/>
      <c r="Q68" s="154">
        <v>44354.598865740743</v>
      </c>
    </row>
    <row r="69" spans="1:17" ht="18" x14ac:dyDescent="0.25">
      <c r="A69" s="146" t="str">
        <f>VLOOKUP(E69,'LISTADO ATM'!$A$2:$C$898,3,0)</f>
        <v>DISTRITO NACIONAL</v>
      </c>
      <c r="B69" s="126" t="s">
        <v>2605</v>
      </c>
      <c r="C69" s="133">
        <v>44354.331759259258</v>
      </c>
      <c r="D69" s="133" t="s">
        <v>2449</v>
      </c>
      <c r="E69" s="121">
        <v>31</v>
      </c>
      <c r="F69" s="146" t="str">
        <f>VLOOKUP(E69,VIP!$A$2:$O13704,2,0)</f>
        <v>DRBR031</v>
      </c>
      <c r="G69" s="146" t="str">
        <f>VLOOKUP(E69,'LISTADO ATM'!$A$2:$B$897,2,0)</f>
        <v xml:space="preserve">ATM Oficina San Martín I </v>
      </c>
      <c r="H69" s="146" t="str">
        <f>VLOOKUP(E69,VIP!$A$2:$O18567,7,FALSE)</f>
        <v>Si</v>
      </c>
      <c r="I69" s="146" t="str">
        <f>VLOOKUP(E69,VIP!$A$2:$O10532,8,FALSE)</f>
        <v>Si</v>
      </c>
      <c r="J69" s="146" t="str">
        <f>VLOOKUP(E69,VIP!$A$2:$O10482,8,FALSE)</f>
        <v>Si</v>
      </c>
      <c r="K69" s="146" t="str">
        <f>VLOOKUP(E69,VIP!$A$2:$O14056,6,0)</f>
        <v>NO</v>
      </c>
      <c r="L69" s="122" t="s">
        <v>2418</v>
      </c>
      <c r="M69" s="149" t="s">
        <v>2553</v>
      </c>
      <c r="N69" s="132" t="s">
        <v>2453</v>
      </c>
      <c r="O69" s="146" t="s">
        <v>2454</v>
      </c>
      <c r="P69" s="132"/>
      <c r="Q69" s="154">
        <v>44354.42114583333</v>
      </c>
    </row>
    <row r="70" spans="1:17" ht="18" x14ac:dyDescent="0.25">
      <c r="A70" s="146" t="str">
        <f>VLOOKUP(E70,'LISTADO ATM'!$A$2:$C$898,3,0)</f>
        <v>SUR</v>
      </c>
      <c r="B70" s="126" t="s">
        <v>2589</v>
      </c>
      <c r="C70" s="133">
        <v>44353.665879629632</v>
      </c>
      <c r="D70" s="133" t="s">
        <v>2449</v>
      </c>
      <c r="E70" s="121">
        <v>783</v>
      </c>
      <c r="F70" s="146" t="str">
        <f>VLOOKUP(E70,VIP!$A$2:$O13707,2,0)</f>
        <v>DRBR303</v>
      </c>
      <c r="G70" s="146" t="str">
        <f>VLOOKUP(E70,'LISTADO ATM'!$A$2:$B$897,2,0)</f>
        <v xml:space="preserve">ATM Autobanco Alfa y Omega (Barahona) </v>
      </c>
      <c r="H70" s="146" t="str">
        <f>VLOOKUP(E70,VIP!$A$2:$O18570,7,FALSE)</f>
        <v>Si</v>
      </c>
      <c r="I70" s="146" t="str">
        <f>VLOOKUP(E70,VIP!$A$2:$O10535,8,FALSE)</f>
        <v>Si</v>
      </c>
      <c r="J70" s="146" t="str">
        <f>VLOOKUP(E70,VIP!$A$2:$O10485,8,FALSE)</f>
        <v>Si</v>
      </c>
      <c r="K70" s="146" t="str">
        <f>VLOOKUP(E70,VIP!$A$2:$O14059,6,0)</f>
        <v>NO</v>
      </c>
      <c r="L70" s="122" t="s">
        <v>2418</v>
      </c>
      <c r="M70" s="149" t="s">
        <v>2553</v>
      </c>
      <c r="N70" s="132" t="s">
        <v>2453</v>
      </c>
      <c r="O70" s="146" t="s">
        <v>2454</v>
      </c>
      <c r="P70" s="132"/>
      <c r="Q70" s="154">
        <v>44354.42114583333</v>
      </c>
    </row>
    <row r="71" spans="1:17" ht="18" x14ac:dyDescent="0.25">
      <c r="A71" s="146" t="str">
        <f>VLOOKUP(E71,'LISTADO ATM'!$A$2:$C$898,3,0)</f>
        <v>NORTE</v>
      </c>
      <c r="B71" s="126" t="s">
        <v>2631</v>
      </c>
      <c r="C71" s="133">
        <v>44354.343090277776</v>
      </c>
      <c r="D71" s="133" t="s">
        <v>2470</v>
      </c>
      <c r="E71" s="121">
        <v>157</v>
      </c>
      <c r="F71" s="146" t="str">
        <f>VLOOKUP(E71,VIP!$A$2:$O13728,2,0)</f>
        <v>DRBR157</v>
      </c>
      <c r="G71" s="146" t="str">
        <f>VLOOKUP(E71,'LISTADO ATM'!$A$2:$B$897,2,0)</f>
        <v xml:space="preserve">ATM Oficina Samaná </v>
      </c>
      <c r="H71" s="146" t="str">
        <f>VLOOKUP(E71,VIP!$A$2:$O18591,7,FALSE)</f>
        <v>Si</v>
      </c>
      <c r="I71" s="146" t="str">
        <f>VLOOKUP(E71,VIP!$A$2:$O10556,8,FALSE)</f>
        <v>Si</v>
      </c>
      <c r="J71" s="146" t="str">
        <f>VLOOKUP(E71,VIP!$A$2:$O10506,8,FALSE)</f>
        <v>Si</v>
      </c>
      <c r="K71" s="146" t="str">
        <f>VLOOKUP(E71,VIP!$A$2:$O14080,6,0)</f>
        <v>SI</v>
      </c>
      <c r="L71" s="122" t="s">
        <v>2418</v>
      </c>
      <c r="M71" s="149" t="s">
        <v>2553</v>
      </c>
      <c r="N71" s="132" t="s">
        <v>2453</v>
      </c>
      <c r="O71" s="146" t="s">
        <v>2471</v>
      </c>
      <c r="P71" s="132"/>
      <c r="Q71" s="154">
        <v>44354.598865740743</v>
      </c>
    </row>
    <row r="72" spans="1:17" ht="18" x14ac:dyDescent="0.25">
      <c r="A72" s="147" t="str">
        <f>VLOOKUP(E72,'LISTADO ATM'!$A$2:$C$898,3,0)</f>
        <v>DISTRITO NACIONAL</v>
      </c>
      <c r="B72" s="126" t="s">
        <v>2606</v>
      </c>
      <c r="C72" s="133">
        <v>44354.328981481478</v>
      </c>
      <c r="D72" s="133" t="s">
        <v>2449</v>
      </c>
      <c r="E72" s="121">
        <v>183</v>
      </c>
      <c r="F72" s="147" t="str">
        <f>VLOOKUP(E72,VIP!$A$2:$O13705,2,0)</f>
        <v>DRBR183</v>
      </c>
      <c r="G72" s="147" t="str">
        <f>VLOOKUP(E72,'LISTADO ATM'!$A$2:$B$897,2,0)</f>
        <v>ATM Estación Nativa Km. 22 Aut. Duarte.</v>
      </c>
      <c r="H72" s="147" t="str">
        <f>VLOOKUP(E72,VIP!$A$2:$O18568,7,FALSE)</f>
        <v>N/A</v>
      </c>
      <c r="I72" s="147" t="str">
        <f>VLOOKUP(E72,VIP!$A$2:$O10533,8,FALSE)</f>
        <v>N/A</v>
      </c>
      <c r="J72" s="147" t="str">
        <f>VLOOKUP(E72,VIP!$A$2:$O10483,8,FALSE)</f>
        <v>N/A</v>
      </c>
      <c r="K72" s="147" t="str">
        <f>VLOOKUP(E72,VIP!$A$2:$O14057,6,0)</f>
        <v>N/A</v>
      </c>
      <c r="L72" s="122" t="s">
        <v>2418</v>
      </c>
      <c r="M72" s="149" t="s">
        <v>2553</v>
      </c>
      <c r="N72" s="132" t="s">
        <v>2453</v>
      </c>
      <c r="O72" s="147" t="s">
        <v>2454</v>
      </c>
      <c r="P72" s="132"/>
      <c r="Q72" s="144">
        <v>44354.598865740743</v>
      </c>
    </row>
    <row r="73" spans="1:17" ht="18" x14ac:dyDescent="0.25">
      <c r="A73" s="147" t="str">
        <f>VLOOKUP(E73,'LISTADO ATM'!$A$2:$C$898,3,0)</f>
        <v>NORTE</v>
      </c>
      <c r="B73" s="126" t="s">
        <v>2588</v>
      </c>
      <c r="C73" s="133">
        <v>44353.684733796297</v>
      </c>
      <c r="D73" s="133" t="s">
        <v>2470</v>
      </c>
      <c r="E73" s="121">
        <v>208</v>
      </c>
      <c r="F73" s="147" t="str">
        <f>VLOOKUP(E73,VIP!$A$2:$O13706,2,0)</f>
        <v>DRBR208</v>
      </c>
      <c r="G73" s="147" t="str">
        <f>VLOOKUP(E73,'LISTADO ATM'!$A$2:$B$897,2,0)</f>
        <v xml:space="preserve">ATM UNP Tireo </v>
      </c>
      <c r="H73" s="147" t="str">
        <f>VLOOKUP(E73,VIP!$A$2:$O18569,7,FALSE)</f>
        <v>Si</v>
      </c>
      <c r="I73" s="147" t="str">
        <f>VLOOKUP(E73,VIP!$A$2:$O10534,8,FALSE)</f>
        <v>Si</v>
      </c>
      <c r="J73" s="147" t="str">
        <f>VLOOKUP(E73,VIP!$A$2:$O10484,8,FALSE)</f>
        <v>Si</v>
      </c>
      <c r="K73" s="147" t="str">
        <f>VLOOKUP(E73,VIP!$A$2:$O14058,6,0)</f>
        <v>NO</v>
      </c>
      <c r="L73" s="122" t="s">
        <v>2418</v>
      </c>
      <c r="M73" s="149" t="s">
        <v>2553</v>
      </c>
      <c r="N73" s="132" t="s">
        <v>2453</v>
      </c>
      <c r="O73" s="147" t="s">
        <v>2591</v>
      </c>
      <c r="P73" s="132"/>
      <c r="Q73" s="154">
        <v>44354.598865740743</v>
      </c>
    </row>
    <row r="74" spans="1:17" ht="18" x14ac:dyDescent="0.25">
      <c r="A74" s="147" t="str">
        <f>VLOOKUP(E74,'LISTADO ATM'!$A$2:$C$898,3,0)</f>
        <v>DISTRITO NACIONAL</v>
      </c>
      <c r="B74" s="126" t="s">
        <v>2571</v>
      </c>
      <c r="C74" s="133">
        <v>44353.429884259262</v>
      </c>
      <c r="D74" s="133" t="s">
        <v>2470</v>
      </c>
      <c r="E74" s="121">
        <v>314</v>
      </c>
      <c r="F74" s="147" t="str">
        <f>VLOOKUP(E74,VIP!$A$2:$O13687,2,0)</f>
        <v>DRBR314</v>
      </c>
      <c r="G74" s="147" t="str">
        <f>VLOOKUP(E74,'LISTADO ATM'!$A$2:$B$897,2,0)</f>
        <v xml:space="preserve">ATM UNP Cambita Garabito (San Cristóbal) </v>
      </c>
      <c r="H74" s="147" t="str">
        <f>VLOOKUP(E74,VIP!$A$2:$O18550,7,FALSE)</f>
        <v>Si</v>
      </c>
      <c r="I74" s="147" t="str">
        <f>VLOOKUP(E74,VIP!$A$2:$O10515,8,FALSE)</f>
        <v>Si</v>
      </c>
      <c r="J74" s="147" t="str">
        <f>VLOOKUP(E74,VIP!$A$2:$O10465,8,FALSE)</f>
        <v>Si</v>
      </c>
      <c r="K74" s="147" t="str">
        <f>VLOOKUP(E74,VIP!$A$2:$O14039,6,0)</f>
        <v>NO</v>
      </c>
      <c r="L74" s="122" t="s">
        <v>2418</v>
      </c>
      <c r="M74" s="149" t="s">
        <v>2553</v>
      </c>
      <c r="N74" s="132" t="s">
        <v>2453</v>
      </c>
      <c r="O74" s="147" t="s">
        <v>2471</v>
      </c>
      <c r="P74" s="132"/>
      <c r="Q74" s="154">
        <v>44354.598865740743</v>
      </c>
    </row>
    <row r="75" spans="1:17" ht="18" x14ac:dyDescent="0.25">
      <c r="A75" s="147" t="str">
        <f>VLOOKUP(E75,'LISTADO ATM'!$A$2:$C$898,3,0)</f>
        <v>DISTRITO NACIONAL</v>
      </c>
      <c r="B75" s="126" t="s">
        <v>2615</v>
      </c>
      <c r="C75" s="133">
        <v>44354.417060185187</v>
      </c>
      <c r="D75" s="133" t="s">
        <v>2470</v>
      </c>
      <c r="E75" s="121">
        <v>347</v>
      </c>
      <c r="F75" s="147" t="str">
        <f>VLOOKUP(E75,VIP!$A$2:$O13711,2,0)</f>
        <v>DRBR347</v>
      </c>
      <c r="G75" s="147" t="str">
        <f>VLOOKUP(E75,'LISTADO ATM'!$A$2:$B$897,2,0)</f>
        <v>ATM Patio de Colombia</v>
      </c>
      <c r="H75" s="147" t="str">
        <f>VLOOKUP(E75,VIP!$A$2:$O18574,7,FALSE)</f>
        <v>N/A</v>
      </c>
      <c r="I75" s="147" t="str">
        <f>VLOOKUP(E75,VIP!$A$2:$O10539,8,FALSE)</f>
        <v>N/A</v>
      </c>
      <c r="J75" s="147" t="str">
        <f>VLOOKUP(E75,VIP!$A$2:$O10489,8,FALSE)</f>
        <v>N/A</v>
      </c>
      <c r="K75" s="147" t="str">
        <f>VLOOKUP(E75,VIP!$A$2:$O14063,6,0)</f>
        <v>N/A</v>
      </c>
      <c r="L75" s="122" t="s">
        <v>2418</v>
      </c>
      <c r="M75" s="149" t="s">
        <v>2553</v>
      </c>
      <c r="N75" s="132" t="s">
        <v>2453</v>
      </c>
      <c r="O75" s="147" t="s">
        <v>2471</v>
      </c>
      <c r="P75" s="132"/>
      <c r="Q75" s="154">
        <v>44354.598865740743</v>
      </c>
    </row>
    <row r="76" spans="1:17" ht="18" x14ac:dyDescent="0.25">
      <c r="A76" s="147" t="str">
        <f>VLOOKUP(E76,'LISTADO ATM'!$A$2:$C$898,3,0)</f>
        <v>DISTRITO NACIONAL</v>
      </c>
      <c r="B76" s="126" t="s">
        <v>2611</v>
      </c>
      <c r="C76" s="133">
        <v>44354.446377314816</v>
      </c>
      <c r="D76" s="133" t="s">
        <v>2449</v>
      </c>
      <c r="E76" s="121">
        <v>507</v>
      </c>
      <c r="F76" s="147" t="str">
        <f>VLOOKUP(E76,VIP!$A$2:$O13707,2,0)</f>
        <v>DRBR507</v>
      </c>
      <c r="G76" s="147" t="str">
        <f>VLOOKUP(E76,'LISTADO ATM'!$A$2:$B$897,2,0)</f>
        <v>ATM Estación Sigma Boca Chica</v>
      </c>
      <c r="H76" s="147" t="str">
        <f>VLOOKUP(E76,VIP!$A$2:$O18570,7,FALSE)</f>
        <v>Si</v>
      </c>
      <c r="I76" s="147" t="str">
        <f>VLOOKUP(E76,VIP!$A$2:$O10535,8,FALSE)</f>
        <v>Si</v>
      </c>
      <c r="J76" s="147" t="str">
        <f>VLOOKUP(E76,VIP!$A$2:$O10485,8,FALSE)</f>
        <v>Si</v>
      </c>
      <c r="K76" s="147" t="str">
        <f>VLOOKUP(E76,VIP!$A$2:$O14059,6,0)</f>
        <v>NO</v>
      </c>
      <c r="L76" s="122" t="s">
        <v>2418</v>
      </c>
      <c r="M76" s="149" t="s">
        <v>2553</v>
      </c>
      <c r="N76" s="132" t="s">
        <v>2453</v>
      </c>
      <c r="O76" s="147" t="s">
        <v>2454</v>
      </c>
      <c r="P76" s="132"/>
      <c r="Q76" s="154">
        <v>44354.598865740743</v>
      </c>
    </row>
    <row r="77" spans="1:17" s="93" customFormat="1" ht="18" x14ac:dyDescent="0.25">
      <c r="A77" s="150" t="str">
        <f>VLOOKUP(E77,'LISTADO ATM'!$A$2:$C$898,3,0)</f>
        <v>DISTRITO NACIONAL</v>
      </c>
      <c r="B77" s="126" t="s">
        <v>2590</v>
      </c>
      <c r="C77" s="133">
        <v>44353.647581018522</v>
      </c>
      <c r="D77" s="133" t="s">
        <v>2449</v>
      </c>
      <c r="E77" s="121">
        <v>590</v>
      </c>
      <c r="F77" s="150" t="str">
        <f>VLOOKUP(E77,VIP!$A$2:$O13708,2,0)</f>
        <v>DRBR177</v>
      </c>
      <c r="G77" s="150" t="str">
        <f>VLOOKUP(E77,'LISTADO ATM'!$A$2:$B$897,2,0)</f>
        <v xml:space="preserve">ATM Olé Aut. Las Américas </v>
      </c>
      <c r="H77" s="150" t="str">
        <f>VLOOKUP(E77,VIP!$A$2:$O18571,7,FALSE)</f>
        <v>Si</v>
      </c>
      <c r="I77" s="150" t="str">
        <f>VLOOKUP(E77,VIP!$A$2:$O10536,8,FALSE)</f>
        <v>Si</v>
      </c>
      <c r="J77" s="150" t="str">
        <f>VLOOKUP(E77,VIP!$A$2:$O10486,8,FALSE)</f>
        <v>Si</v>
      </c>
      <c r="K77" s="150" t="str">
        <f>VLOOKUP(E77,VIP!$A$2:$O14060,6,0)</f>
        <v>SI</v>
      </c>
      <c r="L77" s="122" t="s">
        <v>2418</v>
      </c>
      <c r="M77" s="149" t="s">
        <v>2553</v>
      </c>
      <c r="N77" s="132" t="s">
        <v>2453</v>
      </c>
      <c r="O77" s="150" t="s">
        <v>2454</v>
      </c>
      <c r="P77" s="132"/>
      <c r="Q77" s="154">
        <v>44354.598865740743</v>
      </c>
    </row>
    <row r="78" spans="1:17" s="93" customFormat="1" ht="18" x14ac:dyDescent="0.25">
      <c r="A78" s="150" t="str">
        <f>VLOOKUP(E78,'LISTADO ATM'!$A$2:$C$898,3,0)</f>
        <v>NORTE</v>
      </c>
      <c r="B78" s="126">
        <v>3335909962</v>
      </c>
      <c r="C78" s="133">
        <v>44351.645497685182</v>
      </c>
      <c r="D78" s="133" t="s">
        <v>2470</v>
      </c>
      <c r="E78" s="121">
        <v>664</v>
      </c>
      <c r="F78" s="150" t="str">
        <f>VLOOKUP(E78,VIP!$A$2:$O13704,2,0)</f>
        <v>DRBR664</v>
      </c>
      <c r="G78" s="150" t="str">
        <f>VLOOKUP(E78,'LISTADO ATM'!$A$2:$B$897,2,0)</f>
        <v>ATM S/M Asfer (Constanza)</v>
      </c>
      <c r="H78" s="150" t="str">
        <f>VLOOKUP(E78,VIP!$A$2:$O18567,7,FALSE)</f>
        <v>N/A</v>
      </c>
      <c r="I78" s="150" t="str">
        <f>VLOOKUP(E78,VIP!$A$2:$O10532,8,FALSE)</f>
        <v>N/A</v>
      </c>
      <c r="J78" s="150" t="str">
        <f>VLOOKUP(E78,VIP!$A$2:$O10482,8,FALSE)</f>
        <v>N/A</v>
      </c>
      <c r="K78" s="150" t="str">
        <f>VLOOKUP(E78,VIP!$A$2:$O14056,6,0)</f>
        <v>N/A</v>
      </c>
      <c r="L78" s="122" t="s">
        <v>2418</v>
      </c>
      <c r="M78" s="149" t="s">
        <v>2553</v>
      </c>
      <c r="N78" s="132" t="s">
        <v>2453</v>
      </c>
      <c r="O78" s="150" t="s">
        <v>2471</v>
      </c>
      <c r="P78" s="132"/>
      <c r="Q78" s="154">
        <v>44354.598865740743</v>
      </c>
    </row>
    <row r="79" spans="1:17" s="93" customFormat="1" ht="18" x14ac:dyDescent="0.25">
      <c r="A79" s="150" t="str">
        <f>VLOOKUP(E79,'LISTADO ATM'!$A$2:$C$898,3,0)</f>
        <v>DISTRITO NACIONAL</v>
      </c>
      <c r="B79" s="126" t="s">
        <v>2616</v>
      </c>
      <c r="C79" s="133">
        <v>44354.413958333331</v>
      </c>
      <c r="D79" s="133" t="s">
        <v>2449</v>
      </c>
      <c r="E79" s="121">
        <v>684</v>
      </c>
      <c r="F79" s="150" t="str">
        <f>VLOOKUP(E79,VIP!$A$2:$O13712,2,0)</f>
        <v>DRBR684</v>
      </c>
      <c r="G79" s="150" t="str">
        <f>VLOOKUP(E79,'LISTADO ATM'!$A$2:$B$897,2,0)</f>
        <v>ATM Estación Texaco Prolongación 27 Febrero</v>
      </c>
      <c r="H79" s="150" t="str">
        <f>VLOOKUP(E79,VIP!$A$2:$O18575,7,FALSE)</f>
        <v>NO</v>
      </c>
      <c r="I79" s="150" t="str">
        <f>VLOOKUP(E79,VIP!$A$2:$O10540,8,FALSE)</f>
        <v>NO</v>
      </c>
      <c r="J79" s="150" t="str">
        <f>VLOOKUP(E79,VIP!$A$2:$O10490,8,FALSE)</f>
        <v>NO</v>
      </c>
      <c r="K79" s="150" t="str">
        <f>VLOOKUP(E79,VIP!$A$2:$O14064,6,0)</f>
        <v>NO</v>
      </c>
      <c r="L79" s="122" t="s">
        <v>2418</v>
      </c>
      <c r="M79" s="149" t="s">
        <v>2553</v>
      </c>
      <c r="N79" s="132" t="s">
        <v>2453</v>
      </c>
      <c r="O79" s="150" t="s">
        <v>2454</v>
      </c>
      <c r="P79" s="132"/>
      <c r="Q79" s="154">
        <v>44354.598865740743</v>
      </c>
    </row>
    <row r="80" spans="1:17" s="93" customFormat="1" ht="18" x14ac:dyDescent="0.25">
      <c r="A80" s="150" t="str">
        <f>VLOOKUP(E80,'LISTADO ATM'!$A$2:$C$898,3,0)</f>
        <v>NORTE</v>
      </c>
      <c r="B80" s="126" t="s">
        <v>2592</v>
      </c>
      <c r="C80" s="133">
        <v>44353.929293981484</v>
      </c>
      <c r="D80" s="133" t="s">
        <v>2470</v>
      </c>
      <c r="E80" s="121">
        <v>737</v>
      </c>
      <c r="F80" s="150" t="str">
        <f>VLOOKUP(E80,VIP!$A$2:$O13701,2,0)</f>
        <v>DRBR281</v>
      </c>
      <c r="G80" s="150" t="str">
        <f>VLOOKUP(E80,'LISTADO ATM'!$A$2:$B$897,2,0)</f>
        <v xml:space="preserve">ATM UNP Cabarete (Puerto Plata) </v>
      </c>
      <c r="H80" s="150" t="str">
        <f>VLOOKUP(E80,VIP!$A$2:$O18564,7,FALSE)</f>
        <v>Si</v>
      </c>
      <c r="I80" s="150" t="str">
        <f>VLOOKUP(E80,VIP!$A$2:$O10529,8,FALSE)</f>
        <v>Si</v>
      </c>
      <c r="J80" s="150" t="str">
        <f>VLOOKUP(E80,VIP!$A$2:$O10479,8,FALSE)</f>
        <v>Si</v>
      </c>
      <c r="K80" s="150" t="str">
        <f>VLOOKUP(E80,VIP!$A$2:$O14053,6,0)</f>
        <v>NO</v>
      </c>
      <c r="L80" s="122" t="s">
        <v>2418</v>
      </c>
      <c r="M80" s="149" t="s">
        <v>2553</v>
      </c>
      <c r="N80" s="132" t="s">
        <v>2453</v>
      </c>
      <c r="O80" s="150" t="s">
        <v>2591</v>
      </c>
      <c r="P80" s="132"/>
      <c r="Q80" s="154">
        <v>44354.598865740743</v>
      </c>
    </row>
    <row r="81" spans="1:17" s="93" customFormat="1" ht="18" x14ac:dyDescent="0.25">
      <c r="A81" s="150" t="str">
        <f>VLOOKUP(E81,'LISTADO ATM'!$A$2:$C$898,3,0)</f>
        <v>ESTE</v>
      </c>
      <c r="B81" s="126">
        <v>3335910609</v>
      </c>
      <c r="C81" s="133">
        <v>44352.646736111114</v>
      </c>
      <c r="D81" s="133" t="s">
        <v>2449</v>
      </c>
      <c r="E81" s="121">
        <v>842</v>
      </c>
      <c r="F81" s="150" t="str">
        <f>VLOOKUP(E81,VIP!$A$2:$O13684,2,0)</f>
        <v>DRBR842</v>
      </c>
      <c r="G81" s="150" t="str">
        <f>VLOOKUP(E81,'LISTADO ATM'!$A$2:$B$897,2,0)</f>
        <v xml:space="preserve">ATM Plaza Orense II (La Romana) </v>
      </c>
      <c r="H81" s="150" t="str">
        <f>VLOOKUP(E81,VIP!$A$2:$O18547,7,FALSE)</f>
        <v>Si</v>
      </c>
      <c r="I81" s="150" t="str">
        <f>VLOOKUP(E81,VIP!$A$2:$O10512,8,FALSE)</f>
        <v>Si</v>
      </c>
      <c r="J81" s="150" t="str">
        <f>VLOOKUP(E81,VIP!$A$2:$O10462,8,FALSE)</f>
        <v>Si</v>
      </c>
      <c r="K81" s="150" t="str">
        <f>VLOOKUP(E81,VIP!$A$2:$O14036,6,0)</f>
        <v>NO</v>
      </c>
      <c r="L81" s="122" t="s">
        <v>2418</v>
      </c>
      <c r="M81" s="149" t="s">
        <v>2553</v>
      </c>
      <c r="N81" s="132" t="s">
        <v>2453</v>
      </c>
      <c r="O81" s="150" t="s">
        <v>2454</v>
      </c>
      <c r="P81" s="157"/>
      <c r="Q81" s="154">
        <v>44354.598865740743</v>
      </c>
    </row>
    <row r="82" spans="1:17" s="93" customFormat="1" ht="18" x14ac:dyDescent="0.25">
      <c r="A82" s="150" t="str">
        <f>VLOOKUP(E82,'LISTADO ATM'!$A$2:$C$898,3,0)</f>
        <v>NORTE</v>
      </c>
      <c r="B82" s="126" t="s">
        <v>2593</v>
      </c>
      <c r="C82" s="133">
        <v>44353.920312499999</v>
      </c>
      <c r="D82" s="133" t="s">
        <v>2470</v>
      </c>
      <c r="E82" s="121">
        <v>969</v>
      </c>
      <c r="F82" s="150" t="str">
        <f>VLOOKUP(E82,VIP!$A$2:$O13702,2,0)</f>
        <v>DRBR12F</v>
      </c>
      <c r="G82" s="150" t="str">
        <f>VLOOKUP(E82,'LISTADO ATM'!$A$2:$B$897,2,0)</f>
        <v xml:space="preserve">ATM Oficina El Sol I (Santiago) </v>
      </c>
      <c r="H82" s="150" t="str">
        <f>VLOOKUP(E82,VIP!$A$2:$O18565,7,FALSE)</f>
        <v>Si</v>
      </c>
      <c r="I82" s="150" t="str">
        <f>VLOOKUP(E82,VIP!$A$2:$O10530,8,FALSE)</f>
        <v>Si</v>
      </c>
      <c r="J82" s="150" t="str">
        <f>VLOOKUP(E82,VIP!$A$2:$O10480,8,FALSE)</f>
        <v>Si</v>
      </c>
      <c r="K82" s="150" t="str">
        <f>VLOOKUP(E82,VIP!$A$2:$O14054,6,0)</f>
        <v>SI</v>
      </c>
      <c r="L82" s="122" t="s">
        <v>2418</v>
      </c>
      <c r="M82" s="149" t="s">
        <v>2553</v>
      </c>
      <c r="N82" s="132" t="s">
        <v>2453</v>
      </c>
      <c r="O82" s="150" t="s">
        <v>2591</v>
      </c>
      <c r="P82" s="132"/>
      <c r="Q82" s="154">
        <v>44354.598865740743</v>
      </c>
    </row>
    <row r="83" spans="1:17" s="93" customFormat="1" ht="18" x14ac:dyDescent="0.25">
      <c r="A83" s="150" t="str">
        <f>VLOOKUP(E83,'LISTADO ATM'!$A$2:$C$898,3,0)</f>
        <v>DISTRITO NACIONAL</v>
      </c>
      <c r="B83" s="126" t="s">
        <v>2622</v>
      </c>
      <c r="C83" s="133">
        <v>44354.390370370369</v>
      </c>
      <c r="D83" s="133" t="s">
        <v>2470</v>
      </c>
      <c r="E83" s="121">
        <v>734</v>
      </c>
      <c r="F83" s="150" t="str">
        <f>VLOOKUP(E83,VIP!$A$2:$O13719,2,0)</f>
        <v>DRBR178</v>
      </c>
      <c r="G83" s="150" t="str">
        <f>VLOOKUP(E83,'LISTADO ATM'!$A$2:$B$897,2,0)</f>
        <v xml:space="preserve">ATM Oficina Independencia I </v>
      </c>
      <c r="H83" s="150" t="str">
        <f>VLOOKUP(E83,VIP!$A$2:$O18582,7,FALSE)</f>
        <v>Si</v>
      </c>
      <c r="I83" s="150" t="str">
        <f>VLOOKUP(E83,VIP!$A$2:$O10547,8,FALSE)</f>
        <v>Si</v>
      </c>
      <c r="J83" s="150" t="str">
        <f>VLOOKUP(E83,VIP!$A$2:$O10497,8,FALSE)</f>
        <v>Si</v>
      </c>
      <c r="K83" s="150" t="str">
        <f>VLOOKUP(E83,VIP!$A$2:$O14071,6,0)</f>
        <v>SI</v>
      </c>
      <c r="L83" s="122" t="s">
        <v>2418</v>
      </c>
      <c r="M83" s="149" t="s">
        <v>2553</v>
      </c>
      <c r="N83" s="132" t="s">
        <v>2453</v>
      </c>
      <c r="O83" s="150" t="s">
        <v>2471</v>
      </c>
      <c r="P83" s="132"/>
      <c r="Q83" s="154">
        <v>44354.661145833335</v>
      </c>
    </row>
    <row r="84" spans="1:17" s="93" customFormat="1" ht="18" x14ac:dyDescent="0.25">
      <c r="A84" s="150" t="str">
        <f>VLOOKUP(E84,'LISTADO ATM'!$A$2:$C$898,3,0)</f>
        <v>DISTRITO NACIONAL</v>
      </c>
      <c r="B84" s="126">
        <v>3335910258</v>
      </c>
      <c r="C84" s="133">
        <v>44352.013668981483</v>
      </c>
      <c r="D84" s="133" t="s">
        <v>2449</v>
      </c>
      <c r="E84" s="121">
        <v>958</v>
      </c>
      <c r="F84" s="150" t="str">
        <f>VLOOKUP(E84,VIP!$A$2:$O13677,2,0)</f>
        <v>DRBR958</v>
      </c>
      <c r="G84" s="150" t="str">
        <f>VLOOKUP(E84,'LISTADO ATM'!$A$2:$B$897,2,0)</f>
        <v xml:space="preserve">ATM Olé Aut. San Isidro </v>
      </c>
      <c r="H84" s="150" t="str">
        <f>VLOOKUP(E84,VIP!$A$2:$O18540,7,FALSE)</f>
        <v>Si</v>
      </c>
      <c r="I84" s="150" t="str">
        <f>VLOOKUP(E84,VIP!$A$2:$O10505,8,FALSE)</f>
        <v>Si</v>
      </c>
      <c r="J84" s="150" t="str">
        <f>VLOOKUP(E84,VIP!$A$2:$O10455,8,FALSE)</f>
        <v>Si</v>
      </c>
      <c r="K84" s="150" t="str">
        <f>VLOOKUP(E84,VIP!$A$2:$O14029,6,0)</f>
        <v>NO</v>
      </c>
      <c r="L84" s="122" t="s">
        <v>2418</v>
      </c>
      <c r="M84" s="149" t="s">
        <v>2553</v>
      </c>
      <c r="N84" s="132" t="s">
        <v>2453</v>
      </c>
      <c r="O84" s="150" t="s">
        <v>2454</v>
      </c>
      <c r="P84" s="132"/>
      <c r="Q84" s="154">
        <v>44354.661145833335</v>
      </c>
    </row>
    <row r="85" spans="1:17" s="93" customFormat="1" ht="18" x14ac:dyDescent="0.25">
      <c r="A85" s="150" t="str">
        <f>VLOOKUP(E85,'LISTADO ATM'!$A$2:$C$898,3,0)</f>
        <v>NORTE</v>
      </c>
      <c r="B85" s="126" t="s">
        <v>2612</v>
      </c>
      <c r="C85" s="133">
        <v>44354.443055555559</v>
      </c>
      <c r="D85" s="133" t="s">
        <v>2470</v>
      </c>
      <c r="E85" s="121">
        <v>649</v>
      </c>
      <c r="F85" s="150" t="str">
        <f>VLOOKUP(E85,VIP!$A$2:$O13708,2,0)</f>
        <v>DRBR649</v>
      </c>
      <c r="G85" s="150" t="str">
        <f>VLOOKUP(E85,'LISTADO ATM'!$A$2:$B$897,2,0)</f>
        <v xml:space="preserve">ATM Oficina Galería 56 (San Francisco de Macorís) </v>
      </c>
      <c r="H85" s="150" t="str">
        <f>VLOOKUP(E85,VIP!$A$2:$O18571,7,FALSE)</f>
        <v>Si</v>
      </c>
      <c r="I85" s="150" t="str">
        <f>VLOOKUP(E85,VIP!$A$2:$O10536,8,FALSE)</f>
        <v>Si</v>
      </c>
      <c r="J85" s="150" t="str">
        <f>VLOOKUP(E85,VIP!$A$2:$O10486,8,FALSE)</f>
        <v>Si</v>
      </c>
      <c r="K85" s="150" t="str">
        <f>VLOOKUP(E85,VIP!$A$2:$O14060,6,0)</f>
        <v>SI</v>
      </c>
      <c r="L85" s="122" t="s">
        <v>2418</v>
      </c>
      <c r="M85" s="149" t="s">
        <v>2553</v>
      </c>
      <c r="N85" s="132" t="s">
        <v>2453</v>
      </c>
      <c r="O85" s="150" t="s">
        <v>2471</v>
      </c>
      <c r="P85" s="132"/>
      <c r="Q85" s="154">
        <v>44354.783333333333</v>
      </c>
    </row>
    <row r="86" spans="1:17" s="93" customFormat="1" ht="18" x14ac:dyDescent="0.25">
      <c r="A86" s="150" t="str">
        <f>VLOOKUP(E86,'LISTADO ATM'!$A$2:$C$898,3,0)</f>
        <v>NORTE</v>
      </c>
      <c r="B86" s="126" t="s">
        <v>2577</v>
      </c>
      <c r="C86" s="133">
        <v>44353.565381944441</v>
      </c>
      <c r="D86" s="133" t="s">
        <v>2181</v>
      </c>
      <c r="E86" s="121">
        <v>151</v>
      </c>
      <c r="F86" s="150" t="str">
        <f>VLOOKUP(E86,VIP!$A$2:$O13702,2,0)</f>
        <v>DRBR151</v>
      </c>
      <c r="G86" s="150" t="str">
        <f>VLOOKUP(E86,'LISTADO ATM'!$A$2:$B$897,2,0)</f>
        <v xml:space="preserve">ATM Oficina Nagua </v>
      </c>
      <c r="H86" s="150" t="str">
        <f>VLOOKUP(E86,VIP!$A$2:$O18565,7,FALSE)</f>
        <v>Si</v>
      </c>
      <c r="I86" s="150" t="str">
        <f>VLOOKUP(E86,VIP!$A$2:$O10530,8,FALSE)</f>
        <v>Si</v>
      </c>
      <c r="J86" s="150" t="str">
        <f>VLOOKUP(E86,VIP!$A$2:$O10480,8,FALSE)</f>
        <v>Si</v>
      </c>
      <c r="K86" s="150" t="str">
        <f>VLOOKUP(E86,VIP!$A$2:$O14054,6,0)</f>
        <v>SI</v>
      </c>
      <c r="L86" s="122" t="s">
        <v>2466</v>
      </c>
      <c r="M86" s="149" t="s">
        <v>2553</v>
      </c>
      <c r="N86" s="132" t="s">
        <v>2453</v>
      </c>
      <c r="O86" s="150" t="s">
        <v>2563</v>
      </c>
      <c r="P86" s="132"/>
      <c r="Q86" s="154">
        <v>44354.42114583333</v>
      </c>
    </row>
    <row r="87" spans="1:17" s="93" customFormat="1" ht="18" x14ac:dyDescent="0.25">
      <c r="A87" s="150" t="str">
        <f>VLOOKUP(E87,'LISTADO ATM'!$A$2:$C$898,3,0)</f>
        <v>DISTRITO NACIONAL</v>
      </c>
      <c r="B87" s="126" t="s">
        <v>2573</v>
      </c>
      <c r="C87" s="133">
        <v>44353.418043981481</v>
      </c>
      <c r="D87" s="133" t="s">
        <v>2180</v>
      </c>
      <c r="E87" s="121">
        <v>224</v>
      </c>
      <c r="F87" s="150" t="str">
        <f>VLOOKUP(E87,VIP!$A$2:$O13695,2,0)</f>
        <v>DRBR224</v>
      </c>
      <c r="G87" s="150" t="str">
        <f>VLOOKUP(E87,'LISTADO ATM'!$A$2:$B$897,2,0)</f>
        <v xml:space="preserve">ATM S/M Nacional El Millón (Núñez de Cáceres) </v>
      </c>
      <c r="H87" s="150" t="str">
        <f>VLOOKUP(E87,VIP!$A$2:$O18558,7,FALSE)</f>
        <v>Si</v>
      </c>
      <c r="I87" s="150" t="str">
        <f>VLOOKUP(E87,VIP!$A$2:$O10523,8,FALSE)</f>
        <v>Si</v>
      </c>
      <c r="J87" s="150" t="str">
        <f>VLOOKUP(E87,VIP!$A$2:$O10473,8,FALSE)</f>
        <v>Si</v>
      </c>
      <c r="K87" s="150" t="str">
        <f>VLOOKUP(E87,VIP!$A$2:$O14047,6,0)</f>
        <v>SI</v>
      </c>
      <c r="L87" s="122" t="s">
        <v>2466</v>
      </c>
      <c r="M87" s="149" t="s">
        <v>2553</v>
      </c>
      <c r="N87" s="132" t="s">
        <v>2453</v>
      </c>
      <c r="O87" s="150" t="s">
        <v>2455</v>
      </c>
      <c r="P87" s="132"/>
      <c r="Q87" s="154">
        <v>44354.42114583333</v>
      </c>
    </row>
    <row r="88" spans="1:17" s="93" customFormat="1" ht="18" x14ac:dyDescent="0.25">
      <c r="A88" s="150" t="str">
        <f>VLOOKUP(E88,'LISTADO ATM'!$A$2:$C$898,3,0)</f>
        <v>NORTE</v>
      </c>
      <c r="B88" s="126" t="s">
        <v>2628</v>
      </c>
      <c r="C88" s="133">
        <v>44354.368981481479</v>
      </c>
      <c r="D88" s="133" t="s">
        <v>2181</v>
      </c>
      <c r="E88" s="121">
        <v>95</v>
      </c>
      <c r="F88" s="150" t="str">
        <f>VLOOKUP(E88,VIP!$A$2:$O13725,2,0)</f>
        <v>DRBR095</v>
      </c>
      <c r="G88" s="150" t="str">
        <f>VLOOKUP(E88,'LISTADO ATM'!$A$2:$B$897,2,0)</f>
        <v xml:space="preserve">ATM Oficina Tenares </v>
      </c>
      <c r="H88" s="150" t="str">
        <f>VLOOKUP(E88,VIP!$A$2:$O18588,7,FALSE)</f>
        <v>Si</v>
      </c>
      <c r="I88" s="150" t="str">
        <f>VLOOKUP(E88,VIP!$A$2:$O10553,8,FALSE)</f>
        <v>Si</v>
      </c>
      <c r="J88" s="150" t="str">
        <f>VLOOKUP(E88,VIP!$A$2:$O10503,8,FALSE)</f>
        <v>Si</v>
      </c>
      <c r="K88" s="150" t="str">
        <f>VLOOKUP(E88,VIP!$A$2:$O14077,6,0)</f>
        <v>SI</v>
      </c>
      <c r="L88" s="122" t="s">
        <v>2466</v>
      </c>
      <c r="M88" s="149" t="s">
        <v>2553</v>
      </c>
      <c r="N88" s="132" t="s">
        <v>2453</v>
      </c>
      <c r="O88" s="150" t="s">
        <v>2563</v>
      </c>
      <c r="P88" s="132"/>
      <c r="Q88" s="154">
        <v>44354.598865740743</v>
      </c>
    </row>
    <row r="89" spans="1:17" s="93" customFormat="1" ht="18" x14ac:dyDescent="0.25">
      <c r="A89" s="150" t="str">
        <f>VLOOKUP(E89,'LISTADO ATM'!$A$2:$C$898,3,0)</f>
        <v>ESTE</v>
      </c>
      <c r="B89" s="126" t="s">
        <v>2629</v>
      </c>
      <c r="C89" s="133">
        <v>44354.368078703701</v>
      </c>
      <c r="D89" s="133" t="s">
        <v>2180</v>
      </c>
      <c r="E89" s="121">
        <v>121</v>
      </c>
      <c r="F89" s="150" t="str">
        <f>VLOOKUP(E89,VIP!$A$2:$O13726,2,0)</f>
        <v>DRBR121</v>
      </c>
      <c r="G89" s="150" t="str">
        <f>VLOOKUP(E89,'LISTADO ATM'!$A$2:$B$897,2,0)</f>
        <v xml:space="preserve">ATM Oficina Bayaguana </v>
      </c>
      <c r="H89" s="150" t="str">
        <f>VLOOKUP(E89,VIP!$A$2:$O18589,7,FALSE)</f>
        <v>Si</v>
      </c>
      <c r="I89" s="150" t="str">
        <f>VLOOKUP(E89,VIP!$A$2:$O10554,8,FALSE)</f>
        <v>Si</v>
      </c>
      <c r="J89" s="150" t="str">
        <f>VLOOKUP(E89,VIP!$A$2:$O10504,8,FALSE)</f>
        <v>Si</v>
      </c>
      <c r="K89" s="150" t="str">
        <f>VLOOKUP(E89,VIP!$A$2:$O14078,6,0)</f>
        <v>SI</v>
      </c>
      <c r="L89" s="122" t="s">
        <v>2466</v>
      </c>
      <c r="M89" s="149" t="s">
        <v>2553</v>
      </c>
      <c r="N89" s="132" t="s">
        <v>2561</v>
      </c>
      <c r="O89" s="150" t="s">
        <v>2455</v>
      </c>
      <c r="P89" s="132"/>
      <c r="Q89" s="154">
        <v>44354.598865740743</v>
      </c>
    </row>
    <row r="90" spans="1:17" s="93" customFormat="1" ht="18" x14ac:dyDescent="0.25">
      <c r="A90" s="150" t="str">
        <f>VLOOKUP(E90,'LISTADO ATM'!$A$2:$C$898,3,0)</f>
        <v>DISTRITO NACIONAL</v>
      </c>
      <c r="B90" s="126" t="s">
        <v>2578</v>
      </c>
      <c r="C90" s="133">
        <v>44353.501817129632</v>
      </c>
      <c r="D90" s="133" t="s">
        <v>2180</v>
      </c>
      <c r="E90" s="121">
        <v>235</v>
      </c>
      <c r="F90" s="150" t="str">
        <f>VLOOKUP(E90,VIP!$A$2:$O13706,2,0)</f>
        <v>DRBR235</v>
      </c>
      <c r="G90" s="150" t="str">
        <f>VLOOKUP(E90,'LISTADO ATM'!$A$2:$B$897,2,0)</f>
        <v xml:space="preserve">ATM Oficina Multicentro La Sirena San Isidro </v>
      </c>
      <c r="H90" s="150" t="str">
        <f>VLOOKUP(E90,VIP!$A$2:$O18569,7,FALSE)</f>
        <v>Si</v>
      </c>
      <c r="I90" s="150" t="str">
        <f>VLOOKUP(E90,VIP!$A$2:$O10534,8,FALSE)</f>
        <v>Si</v>
      </c>
      <c r="J90" s="150" t="str">
        <f>VLOOKUP(E90,VIP!$A$2:$O10484,8,FALSE)</f>
        <v>Si</v>
      </c>
      <c r="K90" s="150" t="str">
        <f>VLOOKUP(E90,VIP!$A$2:$O14058,6,0)</f>
        <v>SI</v>
      </c>
      <c r="L90" s="122" t="s">
        <v>2466</v>
      </c>
      <c r="M90" s="149" t="s">
        <v>2553</v>
      </c>
      <c r="N90" s="132" t="s">
        <v>2453</v>
      </c>
      <c r="O90" s="150" t="s">
        <v>2455</v>
      </c>
      <c r="P90" s="132"/>
      <c r="Q90" s="154">
        <v>44354.598865740743</v>
      </c>
    </row>
    <row r="91" spans="1:17" s="93" customFormat="1" ht="18" x14ac:dyDescent="0.25">
      <c r="A91" s="150" t="str">
        <f>VLOOKUP(E91,'LISTADO ATM'!$A$2:$C$898,3,0)</f>
        <v>DISTRITO NACIONAL</v>
      </c>
      <c r="B91" s="126">
        <v>3335910293</v>
      </c>
      <c r="C91" s="133">
        <v>44352.376851851855</v>
      </c>
      <c r="D91" s="133" t="s">
        <v>2180</v>
      </c>
      <c r="E91" s="121">
        <v>355</v>
      </c>
      <c r="F91" s="150" t="str">
        <f>VLOOKUP(E91,VIP!$A$2:$O13683,2,0)</f>
        <v>DRBR355</v>
      </c>
      <c r="G91" s="150" t="str">
        <f>VLOOKUP(E91,'LISTADO ATM'!$A$2:$B$897,2,0)</f>
        <v xml:space="preserve">ATM UNP Metro II </v>
      </c>
      <c r="H91" s="150" t="str">
        <f>VLOOKUP(E91,VIP!$A$2:$O18546,7,FALSE)</f>
        <v>Si</v>
      </c>
      <c r="I91" s="150" t="str">
        <f>VLOOKUP(E91,VIP!$A$2:$O10511,8,FALSE)</f>
        <v>Si</v>
      </c>
      <c r="J91" s="150" t="str">
        <f>VLOOKUP(E91,VIP!$A$2:$O10461,8,FALSE)</f>
        <v>Si</v>
      </c>
      <c r="K91" s="150" t="str">
        <f>VLOOKUP(E91,VIP!$A$2:$O14035,6,0)</f>
        <v>SI</v>
      </c>
      <c r="L91" s="122" t="s">
        <v>2466</v>
      </c>
      <c r="M91" s="149" t="s">
        <v>2553</v>
      </c>
      <c r="N91" s="132" t="s">
        <v>2453</v>
      </c>
      <c r="O91" s="150" t="s">
        <v>2455</v>
      </c>
      <c r="P91" s="132"/>
      <c r="Q91" s="154">
        <v>44354.598865740743</v>
      </c>
    </row>
    <row r="92" spans="1:17" s="93" customFormat="1" ht="18" x14ac:dyDescent="0.25">
      <c r="A92" s="150" t="str">
        <f>VLOOKUP(E92,'LISTADO ATM'!$A$2:$C$898,3,0)</f>
        <v>DISTRITO NACIONAL</v>
      </c>
      <c r="B92" s="126" t="s">
        <v>2617</v>
      </c>
      <c r="C92" s="133">
        <v>44354.407430555555</v>
      </c>
      <c r="D92" s="133" t="s">
        <v>2180</v>
      </c>
      <c r="E92" s="121">
        <v>407</v>
      </c>
      <c r="F92" s="150" t="str">
        <f>VLOOKUP(E92,VIP!$A$2:$O13713,2,0)</f>
        <v>DRBR407</v>
      </c>
      <c r="G92" s="150" t="str">
        <f>VLOOKUP(E92,'LISTADO ATM'!$A$2:$B$897,2,0)</f>
        <v xml:space="preserve">ATM Multicentro La Sirena Villa Mella </v>
      </c>
      <c r="H92" s="150" t="str">
        <f>VLOOKUP(E92,VIP!$A$2:$O18576,7,FALSE)</f>
        <v>Si</v>
      </c>
      <c r="I92" s="150" t="str">
        <f>VLOOKUP(E92,VIP!$A$2:$O10541,8,FALSE)</f>
        <v>Si</v>
      </c>
      <c r="J92" s="150" t="str">
        <f>VLOOKUP(E92,VIP!$A$2:$O10491,8,FALSE)</f>
        <v>Si</v>
      </c>
      <c r="K92" s="150" t="str">
        <f>VLOOKUP(E92,VIP!$A$2:$O14065,6,0)</f>
        <v>NO</v>
      </c>
      <c r="L92" s="122" t="s">
        <v>2466</v>
      </c>
      <c r="M92" s="149" t="s">
        <v>2553</v>
      </c>
      <c r="N92" s="132" t="s">
        <v>2453</v>
      </c>
      <c r="O92" s="150" t="s">
        <v>2455</v>
      </c>
      <c r="P92" s="132"/>
      <c r="Q92" s="154">
        <v>44354.598865740743</v>
      </c>
    </row>
    <row r="93" spans="1:17" s="93" customFormat="1" ht="18" x14ac:dyDescent="0.25">
      <c r="A93" s="150" t="str">
        <f>VLOOKUP(E93,'LISTADO ATM'!$A$2:$C$898,3,0)</f>
        <v>DISTRITO NACIONAL</v>
      </c>
      <c r="B93" s="126" t="s">
        <v>2575</v>
      </c>
      <c r="C93" s="133">
        <v>44353.573958333334</v>
      </c>
      <c r="D93" s="133" t="s">
        <v>2180</v>
      </c>
      <c r="E93" s="121">
        <v>889</v>
      </c>
      <c r="F93" s="150" t="str">
        <f>VLOOKUP(E93,VIP!$A$2:$O13700,2,0)</f>
        <v>DRBR889</v>
      </c>
      <c r="G93" s="150" t="str">
        <f>VLOOKUP(E93,'LISTADO ATM'!$A$2:$B$897,2,0)</f>
        <v>ATM Oficina Plaza Lama Máximo Gómez II</v>
      </c>
      <c r="H93" s="150" t="str">
        <f>VLOOKUP(E93,VIP!$A$2:$O18563,7,FALSE)</f>
        <v>Si</v>
      </c>
      <c r="I93" s="150" t="str">
        <f>VLOOKUP(E93,VIP!$A$2:$O10528,8,FALSE)</f>
        <v>Si</v>
      </c>
      <c r="J93" s="150" t="str">
        <f>VLOOKUP(E93,VIP!$A$2:$O10478,8,FALSE)</f>
        <v>Si</v>
      </c>
      <c r="K93" s="150" t="str">
        <f>VLOOKUP(E93,VIP!$A$2:$O14052,6,0)</f>
        <v>NO</v>
      </c>
      <c r="L93" s="122" t="s">
        <v>2466</v>
      </c>
      <c r="M93" s="149" t="s">
        <v>2553</v>
      </c>
      <c r="N93" s="132" t="s">
        <v>2453</v>
      </c>
      <c r="O93" s="150" t="s">
        <v>2455</v>
      </c>
      <c r="P93" s="132"/>
      <c r="Q93" s="154">
        <v>44354.598865740743</v>
      </c>
    </row>
    <row r="94" spans="1:17" s="93" customFormat="1" ht="18" x14ac:dyDescent="0.25">
      <c r="A94" s="150" t="str">
        <f>VLOOKUP(E94,'LISTADO ATM'!$A$2:$C$898,3,0)</f>
        <v>DISTRITO NACIONAL</v>
      </c>
      <c r="B94" s="126">
        <v>3335910597</v>
      </c>
      <c r="C94" s="133">
        <v>44352.616875</v>
      </c>
      <c r="D94" s="133" t="s">
        <v>2180</v>
      </c>
      <c r="E94" s="121">
        <v>930</v>
      </c>
      <c r="F94" s="150" t="str">
        <f>VLOOKUP(E94,VIP!$A$2:$O13677,2,0)</f>
        <v>DRBR930</v>
      </c>
      <c r="G94" s="150" t="str">
        <f>VLOOKUP(E94,'LISTADO ATM'!$A$2:$B$897,2,0)</f>
        <v>ATM Oficina Plaza Spring Center</v>
      </c>
      <c r="H94" s="150" t="str">
        <f>VLOOKUP(E94,VIP!$A$2:$O18540,7,FALSE)</f>
        <v>Si</v>
      </c>
      <c r="I94" s="150" t="str">
        <f>VLOOKUP(E94,VIP!$A$2:$O10505,8,FALSE)</f>
        <v>Si</v>
      </c>
      <c r="J94" s="150" t="str">
        <f>VLOOKUP(E94,VIP!$A$2:$O10455,8,FALSE)</f>
        <v>Si</v>
      </c>
      <c r="K94" s="150" t="str">
        <f>VLOOKUP(E94,VIP!$A$2:$O14029,6,0)</f>
        <v>NO</v>
      </c>
      <c r="L94" s="122" t="s">
        <v>2466</v>
      </c>
      <c r="M94" s="149" t="s">
        <v>2553</v>
      </c>
      <c r="N94" s="132" t="s">
        <v>2453</v>
      </c>
      <c r="O94" s="150" t="s">
        <v>2455</v>
      </c>
      <c r="P94" s="132"/>
      <c r="Q94" s="154">
        <v>44354.598865740743</v>
      </c>
    </row>
    <row r="95" spans="1:17" s="93" customFormat="1" ht="18" x14ac:dyDescent="0.25">
      <c r="A95" s="150" t="str">
        <f>VLOOKUP(E95,'LISTADO ATM'!$A$2:$C$898,3,0)</f>
        <v>DISTRITO NACIONAL</v>
      </c>
      <c r="B95" s="126" t="s">
        <v>2579</v>
      </c>
      <c r="C95" s="133">
        <v>44353.501250000001</v>
      </c>
      <c r="D95" s="133" t="s">
        <v>2180</v>
      </c>
      <c r="E95" s="121">
        <v>267</v>
      </c>
      <c r="F95" s="150" t="str">
        <f>VLOOKUP(E95,VIP!$A$2:$O13707,2,0)</f>
        <v>DRBR267</v>
      </c>
      <c r="G95" s="150" t="str">
        <f>VLOOKUP(E95,'LISTADO ATM'!$A$2:$B$897,2,0)</f>
        <v xml:space="preserve">ATM Centro de Caja México </v>
      </c>
      <c r="H95" s="150" t="str">
        <f>VLOOKUP(E95,VIP!$A$2:$O18570,7,FALSE)</f>
        <v>Si</v>
      </c>
      <c r="I95" s="150" t="str">
        <f>VLOOKUP(E95,VIP!$A$2:$O10535,8,FALSE)</f>
        <v>Si</v>
      </c>
      <c r="J95" s="150" t="str">
        <f>VLOOKUP(E95,VIP!$A$2:$O10485,8,FALSE)</f>
        <v>Si</v>
      </c>
      <c r="K95" s="150" t="str">
        <f>VLOOKUP(E95,VIP!$A$2:$O14059,6,0)</f>
        <v>NO</v>
      </c>
      <c r="L95" s="122" t="s">
        <v>2466</v>
      </c>
      <c r="M95" s="149" t="s">
        <v>2553</v>
      </c>
      <c r="N95" s="132" t="s">
        <v>2453</v>
      </c>
      <c r="O95" s="150" t="s">
        <v>2455</v>
      </c>
      <c r="P95" s="132"/>
      <c r="Q95" s="144">
        <v>44354.661145833335</v>
      </c>
    </row>
    <row r="96" spans="1:17" s="93" customFormat="1" ht="18" x14ac:dyDescent="0.25">
      <c r="A96" s="150" t="str">
        <f>VLOOKUP(E96,'LISTADO ATM'!$A$2:$C$898,3,0)</f>
        <v>SUR</v>
      </c>
      <c r="B96" s="126">
        <v>3335910415</v>
      </c>
      <c r="C96" s="133">
        <v>44352.449571759258</v>
      </c>
      <c r="D96" s="133" t="s">
        <v>2180</v>
      </c>
      <c r="E96" s="121">
        <v>699</v>
      </c>
      <c r="F96" s="150" t="str">
        <f>VLOOKUP(E96,VIP!$A$2:$O13674,2,0)</f>
        <v>DRBR699</v>
      </c>
      <c r="G96" s="150" t="str">
        <f>VLOOKUP(E96,'LISTADO ATM'!$A$2:$B$897,2,0)</f>
        <v>ATM S/M Bravo Bani</v>
      </c>
      <c r="H96" s="150" t="str">
        <f>VLOOKUP(E96,VIP!$A$2:$O18537,7,FALSE)</f>
        <v>NO</v>
      </c>
      <c r="I96" s="150" t="str">
        <f>VLOOKUP(E96,VIP!$A$2:$O10502,8,FALSE)</f>
        <v>SI</v>
      </c>
      <c r="J96" s="150" t="str">
        <f>VLOOKUP(E96,VIP!$A$2:$O10452,8,FALSE)</f>
        <v>SI</v>
      </c>
      <c r="K96" s="150" t="str">
        <f>VLOOKUP(E96,VIP!$A$2:$O14026,6,0)</f>
        <v>NO</v>
      </c>
      <c r="L96" s="122" t="s">
        <v>2466</v>
      </c>
      <c r="M96" s="149" t="s">
        <v>2553</v>
      </c>
      <c r="N96" s="132" t="s">
        <v>2453</v>
      </c>
      <c r="O96" s="150" t="s">
        <v>2455</v>
      </c>
      <c r="P96" s="132"/>
      <c r="Q96" s="154">
        <v>44354.761805555558</v>
      </c>
    </row>
    <row r="97" spans="1:17" s="93" customFormat="1" ht="18" x14ac:dyDescent="0.25">
      <c r="A97" s="150" t="str">
        <f>VLOOKUP(E97,'LISTADO ATM'!$A$2:$C$898,3,0)</f>
        <v>DISTRITO NACIONAL</v>
      </c>
      <c r="B97" s="126" t="s">
        <v>2576</v>
      </c>
      <c r="C97" s="133">
        <v>44353.571967592594</v>
      </c>
      <c r="D97" s="133" t="s">
        <v>2180</v>
      </c>
      <c r="E97" s="121">
        <v>527</v>
      </c>
      <c r="F97" s="150" t="str">
        <f>VLOOKUP(E97,VIP!$A$2:$O13701,2,0)</f>
        <v>DRBR527</v>
      </c>
      <c r="G97" s="150" t="str">
        <f>VLOOKUP(E97,'LISTADO ATM'!$A$2:$B$897,2,0)</f>
        <v>ATM Oficina Zona Oriental II</v>
      </c>
      <c r="H97" s="150" t="str">
        <f>VLOOKUP(E97,VIP!$A$2:$O18564,7,FALSE)</f>
        <v>Si</v>
      </c>
      <c r="I97" s="150" t="str">
        <f>VLOOKUP(E97,VIP!$A$2:$O10529,8,FALSE)</f>
        <v>Si</v>
      </c>
      <c r="J97" s="150" t="str">
        <f>VLOOKUP(E97,VIP!$A$2:$O10479,8,FALSE)</f>
        <v>Si</v>
      </c>
      <c r="K97" s="150" t="str">
        <f>VLOOKUP(E97,VIP!$A$2:$O14053,6,0)</f>
        <v>SI</v>
      </c>
      <c r="L97" s="122" t="s">
        <v>2466</v>
      </c>
      <c r="M97" s="149" t="s">
        <v>2553</v>
      </c>
      <c r="N97" s="132" t="s">
        <v>2453</v>
      </c>
      <c r="O97" s="150" t="s">
        <v>2455</v>
      </c>
      <c r="P97" s="132"/>
      <c r="Q97" s="154">
        <v>44354.786805555559</v>
      </c>
    </row>
    <row r="98" spans="1:17" s="93" customFormat="1" ht="18" x14ac:dyDescent="0.25">
      <c r="A98" s="150" t="str">
        <f>VLOOKUP(E98,'LISTADO ATM'!$A$2:$C$898,3,0)</f>
        <v>NORTE</v>
      </c>
      <c r="B98" s="126" t="s">
        <v>2666</v>
      </c>
      <c r="C98" s="133">
        <v>44354.597858796296</v>
      </c>
      <c r="D98" s="133" t="s">
        <v>2181</v>
      </c>
      <c r="E98" s="121">
        <v>636</v>
      </c>
      <c r="F98" s="150" t="str">
        <f>VLOOKUP(E98,VIP!$A$2:$O13733,2,0)</f>
        <v>DRBR110</v>
      </c>
      <c r="G98" s="150" t="str">
        <f>VLOOKUP(E98,'LISTADO ATM'!$A$2:$B$897,2,0)</f>
        <v xml:space="preserve">ATM Oficina Tamboríl </v>
      </c>
      <c r="H98" s="150" t="str">
        <f>VLOOKUP(E98,VIP!$A$2:$O18596,7,FALSE)</f>
        <v>Si</v>
      </c>
      <c r="I98" s="150" t="str">
        <f>VLOOKUP(E98,VIP!$A$2:$O10561,8,FALSE)</f>
        <v>Si</v>
      </c>
      <c r="J98" s="150" t="str">
        <f>VLOOKUP(E98,VIP!$A$2:$O10511,8,FALSE)</f>
        <v>Si</v>
      </c>
      <c r="K98" s="150" t="str">
        <f>VLOOKUP(E98,VIP!$A$2:$O14085,6,0)</f>
        <v>SI</v>
      </c>
      <c r="L98" s="122" t="s">
        <v>2668</v>
      </c>
      <c r="M98" s="149" t="s">
        <v>2553</v>
      </c>
      <c r="N98" s="132" t="s">
        <v>2570</v>
      </c>
      <c r="O98" s="150" t="s">
        <v>2669</v>
      </c>
      <c r="P98" s="132"/>
      <c r="Q98" s="144">
        <v>44354.709722222222</v>
      </c>
    </row>
    <row r="99" spans="1:17" s="93" customFormat="1" ht="18" x14ac:dyDescent="0.25">
      <c r="A99" s="150" t="str">
        <f>VLOOKUP(E99,'LISTADO ATM'!$A$2:$C$898,3,0)</f>
        <v>ESTE</v>
      </c>
      <c r="B99" s="126" t="s">
        <v>2680</v>
      </c>
      <c r="C99" s="133">
        <v>44354.738333333335</v>
      </c>
      <c r="D99" s="133" t="s">
        <v>2180</v>
      </c>
      <c r="E99" s="121">
        <v>211</v>
      </c>
      <c r="F99" s="150" t="str">
        <f>VLOOKUP(E99,VIP!$A$2:$O13748,2,0)</f>
        <v>DRBR211</v>
      </c>
      <c r="G99" s="150" t="str">
        <f>VLOOKUP(E99,'LISTADO ATM'!$A$2:$B$897,2,0)</f>
        <v xml:space="preserve">ATM Oficina La Romana I </v>
      </c>
      <c r="H99" s="150" t="str">
        <f>VLOOKUP(E99,VIP!$A$2:$O18611,7,FALSE)</f>
        <v>Si</v>
      </c>
      <c r="I99" s="150" t="str">
        <f>VLOOKUP(E99,VIP!$A$2:$O10576,8,FALSE)</f>
        <v>Si</v>
      </c>
      <c r="J99" s="150" t="str">
        <f>VLOOKUP(E99,VIP!$A$2:$O10526,8,FALSE)</f>
        <v>Si</v>
      </c>
      <c r="K99" s="150" t="str">
        <f>VLOOKUP(E99,VIP!$A$2:$O14100,6,0)</f>
        <v>NO</v>
      </c>
      <c r="L99" s="122" t="s">
        <v>2681</v>
      </c>
      <c r="M99" s="132" t="s">
        <v>2446</v>
      </c>
      <c r="N99" s="132" t="s">
        <v>2453</v>
      </c>
      <c r="O99" s="150" t="s">
        <v>2455</v>
      </c>
      <c r="P99" s="132"/>
      <c r="Q99" s="143" t="s">
        <v>2681</v>
      </c>
    </row>
    <row r="100" spans="1:17" s="93" customFormat="1" ht="18" x14ac:dyDescent="0.25">
      <c r="A100" s="150" t="str">
        <f>VLOOKUP(E100,'LISTADO ATM'!$A$2:$C$898,3,0)</f>
        <v>DISTRITO NACIONAL</v>
      </c>
      <c r="B100" s="126">
        <v>3335908293</v>
      </c>
      <c r="C100" s="133">
        <v>44349.569814814815</v>
      </c>
      <c r="D100" s="133" t="s">
        <v>2180</v>
      </c>
      <c r="E100" s="121">
        <v>10</v>
      </c>
      <c r="F100" s="150" t="str">
        <f>VLOOKUP(E100,VIP!$A$2:$O13680,2,0)</f>
        <v>DRBR010</v>
      </c>
      <c r="G100" s="150" t="str">
        <f>VLOOKUP(E100,'LISTADO ATM'!$A$2:$B$897,2,0)</f>
        <v xml:space="preserve">ATM Ministerio Salud Pública </v>
      </c>
      <c r="H100" s="150" t="str">
        <f>VLOOKUP(E100,VIP!$A$2:$O18543,7,FALSE)</f>
        <v>Si</v>
      </c>
      <c r="I100" s="150" t="str">
        <f>VLOOKUP(E100,VIP!$A$2:$O10508,8,FALSE)</f>
        <v>Si</v>
      </c>
      <c r="J100" s="150" t="str">
        <f>VLOOKUP(E100,VIP!$A$2:$O10458,8,FALSE)</f>
        <v>Si</v>
      </c>
      <c r="K100" s="150" t="str">
        <f>VLOOKUP(E100,VIP!$A$2:$O14032,6,0)</f>
        <v>NO</v>
      </c>
      <c r="L100" s="122" t="s">
        <v>2219</v>
      </c>
      <c r="M100" s="132" t="s">
        <v>2446</v>
      </c>
      <c r="N100" s="132" t="s">
        <v>2561</v>
      </c>
      <c r="O100" s="150" t="s">
        <v>2455</v>
      </c>
      <c r="P100" s="157"/>
      <c r="Q100" s="143" t="s">
        <v>2219</v>
      </c>
    </row>
    <row r="101" spans="1:17" s="93" customFormat="1" ht="18" x14ac:dyDescent="0.25">
      <c r="A101" s="150" t="str">
        <f>VLOOKUP(E101,'LISTADO ATM'!$A$2:$C$898,3,0)</f>
        <v>DISTRITO NACIONAL</v>
      </c>
      <c r="B101" s="126" t="s">
        <v>2645</v>
      </c>
      <c r="C101" s="133">
        <v>44354.498541666668</v>
      </c>
      <c r="D101" s="133" t="s">
        <v>2180</v>
      </c>
      <c r="E101" s="121">
        <v>35</v>
      </c>
      <c r="F101" s="150" t="str">
        <f>VLOOKUP(E101,VIP!$A$2:$O13729,2,0)</f>
        <v>DRBR035</v>
      </c>
      <c r="G101" s="150" t="str">
        <f>VLOOKUP(E101,'LISTADO ATM'!$A$2:$B$897,2,0)</f>
        <v xml:space="preserve">ATM Dirección General de Aduanas I </v>
      </c>
      <c r="H101" s="150" t="str">
        <f>VLOOKUP(E101,VIP!$A$2:$O18592,7,FALSE)</f>
        <v>Si</v>
      </c>
      <c r="I101" s="150" t="str">
        <f>VLOOKUP(E101,VIP!$A$2:$O10557,8,FALSE)</f>
        <v>Si</v>
      </c>
      <c r="J101" s="150" t="str">
        <f>VLOOKUP(E101,VIP!$A$2:$O10507,8,FALSE)</f>
        <v>Si</v>
      </c>
      <c r="K101" s="150" t="str">
        <f>VLOOKUP(E101,VIP!$A$2:$O14081,6,0)</f>
        <v>NO</v>
      </c>
      <c r="L101" s="122" t="s">
        <v>2219</v>
      </c>
      <c r="M101" s="132" t="s">
        <v>2446</v>
      </c>
      <c r="N101" s="132" t="s">
        <v>2561</v>
      </c>
      <c r="O101" s="150" t="s">
        <v>2455</v>
      </c>
      <c r="P101" s="132"/>
      <c r="Q101" s="143" t="s">
        <v>2219</v>
      </c>
    </row>
    <row r="102" spans="1:17" s="93" customFormat="1" ht="18" x14ac:dyDescent="0.25">
      <c r="A102" s="150" t="str">
        <f>VLOOKUP(E102,'LISTADO ATM'!$A$2:$C$898,3,0)</f>
        <v>DISTRITO NACIONAL</v>
      </c>
      <c r="B102" s="126" t="s">
        <v>2674</v>
      </c>
      <c r="C102" s="133">
        <v>44354.648738425924</v>
      </c>
      <c r="D102" s="133" t="s">
        <v>2180</v>
      </c>
      <c r="E102" s="121">
        <v>125</v>
      </c>
      <c r="F102" s="150" t="str">
        <f>VLOOKUP(E102,VIP!$A$2:$O13738,2,0)</f>
        <v>DRBR125</v>
      </c>
      <c r="G102" s="150" t="str">
        <f>VLOOKUP(E102,'LISTADO ATM'!$A$2:$B$897,2,0)</f>
        <v xml:space="preserve">ATM Dirección General de Aduanas II </v>
      </c>
      <c r="H102" s="150" t="str">
        <f>VLOOKUP(E102,VIP!$A$2:$O18601,7,FALSE)</f>
        <v>Si</v>
      </c>
      <c r="I102" s="150" t="str">
        <f>VLOOKUP(E102,VIP!$A$2:$O10566,8,FALSE)</f>
        <v>Si</v>
      </c>
      <c r="J102" s="150" t="str">
        <f>VLOOKUP(E102,VIP!$A$2:$O10516,8,FALSE)</f>
        <v>Si</v>
      </c>
      <c r="K102" s="150" t="str">
        <f>VLOOKUP(E102,VIP!$A$2:$O14090,6,0)</f>
        <v>NO</v>
      </c>
      <c r="L102" s="122" t="s">
        <v>2219</v>
      </c>
      <c r="M102" s="132" t="s">
        <v>2446</v>
      </c>
      <c r="N102" s="132" t="s">
        <v>2561</v>
      </c>
      <c r="O102" s="150" t="s">
        <v>2455</v>
      </c>
      <c r="P102" s="132"/>
      <c r="Q102" s="143" t="s">
        <v>2219</v>
      </c>
    </row>
    <row r="103" spans="1:17" s="93" customFormat="1" ht="18" x14ac:dyDescent="0.25">
      <c r="A103" s="150" t="str">
        <f>VLOOKUP(E103,'LISTADO ATM'!$A$2:$C$898,3,0)</f>
        <v>SUR</v>
      </c>
      <c r="B103" s="126" t="s">
        <v>2646</v>
      </c>
      <c r="C103" s="133">
        <v>44354.497546296298</v>
      </c>
      <c r="D103" s="133" t="s">
        <v>2180</v>
      </c>
      <c r="E103" s="121">
        <v>135</v>
      </c>
      <c r="F103" s="150" t="str">
        <f>VLOOKUP(E103,VIP!$A$2:$O13728,2,0)</f>
        <v>DRBR135</v>
      </c>
      <c r="G103" s="150" t="str">
        <f>VLOOKUP(E103,'LISTADO ATM'!$A$2:$B$897,2,0)</f>
        <v xml:space="preserve">ATM Oficina Las Dunas Baní </v>
      </c>
      <c r="H103" s="150" t="str">
        <f>VLOOKUP(E103,VIP!$A$2:$O18591,7,FALSE)</f>
        <v>Si</v>
      </c>
      <c r="I103" s="150" t="str">
        <f>VLOOKUP(E103,VIP!$A$2:$O10556,8,FALSE)</f>
        <v>Si</v>
      </c>
      <c r="J103" s="150" t="str">
        <f>VLOOKUP(E103,VIP!$A$2:$O10506,8,FALSE)</f>
        <v>Si</v>
      </c>
      <c r="K103" s="150" t="str">
        <f>VLOOKUP(E103,VIP!$A$2:$O14080,6,0)</f>
        <v>SI</v>
      </c>
      <c r="L103" s="122" t="s">
        <v>2219</v>
      </c>
      <c r="M103" s="132" t="s">
        <v>2446</v>
      </c>
      <c r="N103" s="132" t="s">
        <v>2561</v>
      </c>
      <c r="O103" s="150" t="s">
        <v>2455</v>
      </c>
      <c r="P103" s="132"/>
      <c r="Q103" s="143" t="s">
        <v>2219</v>
      </c>
    </row>
    <row r="104" spans="1:17" s="93" customFormat="1" ht="18" x14ac:dyDescent="0.25">
      <c r="A104" s="150" t="str">
        <f>VLOOKUP(E104,'LISTADO ATM'!$A$2:$C$898,3,0)</f>
        <v>DISTRITO NACIONAL</v>
      </c>
      <c r="B104" s="126" t="s">
        <v>2644</v>
      </c>
      <c r="C104" s="133">
        <v>44354.516192129631</v>
      </c>
      <c r="D104" s="133" t="s">
        <v>2180</v>
      </c>
      <c r="E104" s="121">
        <v>180</v>
      </c>
      <c r="F104" s="150" t="str">
        <f>VLOOKUP(E104,VIP!$A$2:$O13730,2,0)</f>
        <v>DRBR180</v>
      </c>
      <c r="G104" s="150" t="str">
        <f>VLOOKUP(E104,'LISTADO ATM'!$A$2:$B$897,2,0)</f>
        <v xml:space="preserve">ATM Megacentro II </v>
      </c>
      <c r="H104" s="150" t="str">
        <f>VLOOKUP(E104,VIP!$A$2:$O18593,7,FALSE)</f>
        <v>Si</v>
      </c>
      <c r="I104" s="150" t="str">
        <f>VLOOKUP(E104,VIP!$A$2:$O10558,8,FALSE)</f>
        <v>Si</v>
      </c>
      <c r="J104" s="150" t="str">
        <f>VLOOKUP(E104,VIP!$A$2:$O10508,8,FALSE)</f>
        <v>Si</v>
      </c>
      <c r="K104" s="150" t="str">
        <f>VLOOKUP(E104,VIP!$A$2:$O14082,6,0)</f>
        <v>SI</v>
      </c>
      <c r="L104" s="122" t="s">
        <v>2219</v>
      </c>
      <c r="M104" s="132" t="s">
        <v>2446</v>
      </c>
      <c r="N104" s="132" t="s">
        <v>2561</v>
      </c>
      <c r="O104" s="150" t="s">
        <v>2455</v>
      </c>
      <c r="P104" s="132"/>
      <c r="Q104" s="143" t="s">
        <v>2219</v>
      </c>
    </row>
    <row r="105" spans="1:17" s="93" customFormat="1" ht="18" x14ac:dyDescent="0.25">
      <c r="A105" s="150" t="str">
        <f>VLOOKUP(E105,'LISTADO ATM'!$A$2:$C$898,3,0)</f>
        <v>DISTRITO NACIONAL</v>
      </c>
      <c r="B105" s="126">
        <v>3335908894</v>
      </c>
      <c r="C105" s="133">
        <v>44350.930208333331</v>
      </c>
      <c r="D105" s="133" t="s">
        <v>2180</v>
      </c>
      <c r="E105" s="121">
        <v>184</v>
      </c>
      <c r="F105" s="150" t="str">
        <f>VLOOKUP(E105,VIP!$A$2:$O13670,2,0)</f>
        <v>DRBR184</v>
      </c>
      <c r="G105" s="150" t="str">
        <f>VLOOKUP(E105,'LISTADO ATM'!$A$2:$B$897,2,0)</f>
        <v xml:space="preserve">ATM Hermanas Mirabal </v>
      </c>
      <c r="H105" s="150" t="str">
        <f>VLOOKUP(E105,VIP!$A$2:$O18533,7,FALSE)</f>
        <v>Si</v>
      </c>
      <c r="I105" s="150" t="str">
        <f>VLOOKUP(E105,VIP!$A$2:$O10498,8,FALSE)</f>
        <v>Si</v>
      </c>
      <c r="J105" s="150" t="str">
        <f>VLOOKUP(E105,VIP!$A$2:$O10448,8,FALSE)</f>
        <v>Si</v>
      </c>
      <c r="K105" s="150" t="str">
        <f>VLOOKUP(E105,VIP!$A$2:$O14022,6,0)</f>
        <v>SI</v>
      </c>
      <c r="L105" s="122" t="s">
        <v>2219</v>
      </c>
      <c r="M105" s="132" t="s">
        <v>2446</v>
      </c>
      <c r="N105" s="132" t="s">
        <v>2453</v>
      </c>
      <c r="O105" s="150" t="s">
        <v>2455</v>
      </c>
      <c r="P105" s="132"/>
      <c r="Q105" s="143" t="s">
        <v>2219</v>
      </c>
    </row>
    <row r="106" spans="1:17" s="93" customFormat="1" ht="18" x14ac:dyDescent="0.25">
      <c r="A106" s="150" t="str">
        <f>VLOOKUP(E106,'LISTADO ATM'!$A$2:$C$898,3,0)</f>
        <v>NORTE</v>
      </c>
      <c r="B106" s="126" t="s">
        <v>2618</v>
      </c>
      <c r="C106" s="133">
        <v>44354.397291666668</v>
      </c>
      <c r="D106" s="133" t="s">
        <v>2181</v>
      </c>
      <c r="E106" s="121">
        <v>257</v>
      </c>
      <c r="F106" s="150" t="str">
        <f>VLOOKUP(E106,VIP!$A$2:$O13715,2,0)</f>
        <v>DRBR257</v>
      </c>
      <c r="G106" s="150" t="str">
        <f>VLOOKUP(E106,'LISTADO ATM'!$A$2:$B$897,2,0)</f>
        <v xml:space="preserve">ATM S/M Pola (Santiago) </v>
      </c>
      <c r="H106" s="150" t="str">
        <f>VLOOKUP(E106,VIP!$A$2:$O18578,7,FALSE)</f>
        <v>Si</v>
      </c>
      <c r="I106" s="150" t="str">
        <f>VLOOKUP(E106,VIP!$A$2:$O10543,8,FALSE)</f>
        <v>Si</v>
      </c>
      <c r="J106" s="150" t="str">
        <f>VLOOKUP(E106,VIP!$A$2:$O10493,8,FALSE)</f>
        <v>Si</v>
      </c>
      <c r="K106" s="150" t="str">
        <f>VLOOKUP(E106,VIP!$A$2:$O14067,6,0)</f>
        <v>NO</v>
      </c>
      <c r="L106" s="122" t="s">
        <v>2219</v>
      </c>
      <c r="M106" s="132" t="s">
        <v>2446</v>
      </c>
      <c r="N106" s="132" t="s">
        <v>2453</v>
      </c>
      <c r="O106" s="150" t="s">
        <v>2563</v>
      </c>
      <c r="P106" s="132"/>
      <c r="Q106" s="143" t="s">
        <v>2219</v>
      </c>
    </row>
    <row r="107" spans="1:17" s="93" customFormat="1" ht="18" x14ac:dyDescent="0.25">
      <c r="A107" s="150" t="str">
        <f>VLOOKUP(E107,'LISTADO ATM'!$A$2:$C$898,3,0)</f>
        <v>DISTRITO NACIONAL</v>
      </c>
      <c r="B107" s="126" t="s">
        <v>2580</v>
      </c>
      <c r="C107" s="133">
        <v>44353.498391203706</v>
      </c>
      <c r="D107" s="133" t="s">
        <v>2180</v>
      </c>
      <c r="E107" s="121">
        <v>416</v>
      </c>
      <c r="F107" s="150" t="str">
        <f>VLOOKUP(E107,VIP!$A$2:$O13708,2,0)</f>
        <v>DRBR416</v>
      </c>
      <c r="G107" s="150" t="str">
        <f>VLOOKUP(E107,'LISTADO ATM'!$A$2:$B$897,2,0)</f>
        <v xml:space="preserve">ATM Autobanco San Martín II </v>
      </c>
      <c r="H107" s="150" t="str">
        <f>VLOOKUP(E107,VIP!$A$2:$O18571,7,FALSE)</f>
        <v>Si</v>
      </c>
      <c r="I107" s="150" t="str">
        <f>VLOOKUP(E107,VIP!$A$2:$O10536,8,FALSE)</f>
        <v>Si</v>
      </c>
      <c r="J107" s="150" t="str">
        <f>VLOOKUP(E107,VIP!$A$2:$O10486,8,FALSE)</f>
        <v>Si</v>
      </c>
      <c r="K107" s="150" t="str">
        <f>VLOOKUP(E107,VIP!$A$2:$O14060,6,0)</f>
        <v>NO</v>
      </c>
      <c r="L107" s="122" t="s">
        <v>2219</v>
      </c>
      <c r="M107" s="132" t="s">
        <v>2446</v>
      </c>
      <c r="N107" s="132" t="s">
        <v>2453</v>
      </c>
      <c r="O107" s="150" t="s">
        <v>2455</v>
      </c>
      <c r="P107" s="132"/>
      <c r="Q107" s="143" t="s">
        <v>2219</v>
      </c>
    </row>
    <row r="108" spans="1:17" s="93" customFormat="1" ht="18" x14ac:dyDescent="0.25">
      <c r="A108" s="150" t="str">
        <f>VLOOKUP(E108,'LISTADO ATM'!$A$2:$C$898,3,0)</f>
        <v>DISTRITO NACIONAL</v>
      </c>
      <c r="B108" s="126">
        <v>3335910291</v>
      </c>
      <c r="C108" s="133">
        <v>44352.376388888886</v>
      </c>
      <c r="D108" s="133" t="s">
        <v>2180</v>
      </c>
      <c r="E108" s="121">
        <v>487</v>
      </c>
      <c r="F108" s="150" t="str">
        <f>VLOOKUP(E108,VIP!$A$2:$O13684,2,0)</f>
        <v>DRBR487</v>
      </c>
      <c r="G108" s="150" t="str">
        <f>VLOOKUP(E108,'LISTADO ATM'!$A$2:$B$897,2,0)</f>
        <v xml:space="preserve">ATM Olé Hainamosa </v>
      </c>
      <c r="H108" s="150" t="str">
        <f>VLOOKUP(E108,VIP!$A$2:$O18547,7,FALSE)</f>
        <v>Si</v>
      </c>
      <c r="I108" s="150" t="str">
        <f>VLOOKUP(E108,VIP!$A$2:$O10512,8,FALSE)</f>
        <v>Si</v>
      </c>
      <c r="J108" s="150" t="str">
        <f>VLOOKUP(E108,VIP!$A$2:$O10462,8,FALSE)</f>
        <v>Si</v>
      </c>
      <c r="K108" s="150" t="str">
        <f>VLOOKUP(E108,VIP!$A$2:$O14036,6,0)</f>
        <v>SI</v>
      </c>
      <c r="L108" s="122" t="s">
        <v>2219</v>
      </c>
      <c r="M108" s="132" t="s">
        <v>2446</v>
      </c>
      <c r="N108" s="132" t="s">
        <v>2453</v>
      </c>
      <c r="O108" s="150" t="s">
        <v>2455</v>
      </c>
      <c r="P108" s="132"/>
      <c r="Q108" s="143" t="s">
        <v>2219</v>
      </c>
    </row>
    <row r="109" spans="1:17" s="93" customFormat="1" ht="18" x14ac:dyDescent="0.25">
      <c r="A109" s="150" t="str">
        <f>VLOOKUP(E109,'LISTADO ATM'!$A$2:$C$898,3,0)</f>
        <v>NORTE</v>
      </c>
      <c r="B109" s="126" t="s">
        <v>2627</v>
      </c>
      <c r="C109" s="133">
        <v>44354.372129629628</v>
      </c>
      <c r="D109" s="133" t="s">
        <v>2181</v>
      </c>
      <c r="E109" s="121">
        <v>510</v>
      </c>
      <c r="F109" s="150" t="str">
        <f>VLOOKUP(E109,VIP!$A$2:$O13724,2,0)</f>
        <v>DRBR510</v>
      </c>
      <c r="G109" s="150" t="str">
        <f>VLOOKUP(E109,'LISTADO ATM'!$A$2:$B$897,2,0)</f>
        <v xml:space="preserve">ATM Ferretería Bellón (Santiago) </v>
      </c>
      <c r="H109" s="150" t="str">
        <f>VLOOKUP(E109,VIP!$A$2:$O18587,7,FALSE)</f>
        <v>Si</v>
      </c>
      <c r="I109" s="150" t="str">
        <f>VLOOKUP(E109,VIP!$A$2:$O10552,8,FALSE)</f>
        <v>Si</v>
      </c>
      <c r="J109" s="150" t="str">
        <f>VLOOKUP(E109,VIP!$A$2:$O10502,8,FALSE)</f>
        <v>Si</v>
      </c>
      <c r="K109" s="150" t="str">
        <f>VLOOKUP(E109,VIP!$A$2:$O14076,6,0)</f>
        <v>NO</v>
      </c>
      <c r="L109" s="122" t="s">
        <v>2219</v>
      </c>
      <c r="M109" s="132" t="s">
        <v>2446</v>
      </c>
      <c r="N109" s="132" t="s">
        <v>2453</v>
      </c>
      <c r="O109" s="150" t="s">
        <v>2563</v>
      </c>
      <c r="P109" s="132"/>
      <c r="Q109" s="143" t="s">
        <v>2219</v>
      </c>
    </row>
    <row r="110" spans="1:17" s="93" customFormat="1" ht="18" x14ac:dyDescent="0.25">
      <c r="A110" s="150" t="str">
        <f>VLOOKUP(E110,'LISTADO ATM'!$A$2:$C$898,3,0)</f>
        <v>DISTRITO NACIONAL</v>
      </c>
      <c r="B110" s="126" t="s">
        <v>2604</v>
      </c>
      <c r="C110" s="133">
        <v>44354.336423611108</v>
      </c>
      <c r="D110" s="133" t="s">
        <v>2180</v>
      </c>
      <c r="E110" s="121">
        <v>522</v>
      </c>
      <c r="F110" s="150" t="str">
        <f>VLOOKUP(E110,VIP!$A$2:$O13703,2,0)</f>
        <v>DRBR522</v>
      </c>
      <c r="G110" s="150" t="str">
        <f>VLOOKUP(E110,'LISTADO ATM'!$A$2:$B$897,2,0)</f>
        <v xml:space="preserve">ATM Oficina Galería 360 </v>
      </c>
      <c r="H110" s="150" t="str">
        <f>VLOOKUP(E110,VIP!$A$2:$O18566,7,FALSE)</f>
        <v>Si</v>
      </c>
      <c r="I110" s="150" t="str">
        <f>VLOOKUP(E110,VIP!$A$2:$O10531,8,FALSE)</f>
        <v>Si</v>
      </c>
      <c r="J110" s="150" t="str">
        <f>VLOOKUP(E110,VIP!$A$2:$O10481,8,FALSE)</f>
        <v>Si</v>
      </c>
      <c r="K110" s="150" t="str">
        <f>VLOOKUP(E110,VIP!$A$2:$O14055,6,0)</f>
        <v>SI</v>
      </c>
      <c r="L110" s="122" t="s">
        <v>2219</v>
      </c>
      <c r="M110" s="132" t="s">
        <v>2446</v>
      </c>
      <c r="N110" s="132" t="s">
        <v>2453</v>
      </c>
      <c r="O110" s="150" t="s">
        <v>2455</v>
      </c>
      <c r="P110" s="132"/>
      <c r="Q110" s="143" t="s">
        <v>2219</v>
      </c>
    </row>
    <row r="111" spans="1:17" s="93" customFormat="1" ht="18" x14ac:dyDescent="0.25">
      <c r="A111" s="150" t="str">
        <f>VLOOKUP(E111,'LISTADO ATM'!$A$2:$C$898,3,0)</f>
        <v>DISTRITO NACIONAL</v>
      </c>
      <c r="B111" s="126" t="s">
        <v>2673</v>
      </c>
      <c r="C111" s="133">
        <v>44354.650324074071</v>
      </c>
      <c r="D111" s="133" t="s">
        <v>2180</v>
      </c>
      <c r="E111" s="121">
        <v>586</v>
      </c>
      <c r="F111" s="150" t="str">
        <f>VLOOKUP(E111,VIP!$A$2:$O13737,2,0)</f>
        <v>DRBR01Q</v>
      </c>
      <c r="G111" s="150" t="str">
        <f>VLOOKUP(E111,'LISTADO ATM'!$A$2:$B$897,2,0)</f>
        <v xml:space="preserve">ATM Palacio de Justicia D.N. </v>
      </c>
      <c r="H111" s="150" t="str">
        <f>VLOOKUP(E111,VIP!$A$2:$O18600,7,FALSE)</f>
        <v>Si</v>
      </c>
      <c r="I111" s="150" t="str">
        <f>VLOOKUP(E111,VIP!$A$2:$O10565,8,FALSE)</f>
        <v>Si</v>
      </c>
      <c r="J111" s="150" t="str">
        <f>VLOOKUP(E111,VIP!$A$2:$O10515,8,FALSE)</f>
        <v>Si</v>
      </c>
      <c r="K111" s="150" t="str">
        <f>VLOOKUP(E111,VIP!$A$2:$O14089,6,0)</f>
        <v>NO</v>
      </c>
      <c r="L111" s="122" t="s">
        <v>2219</v>
      </c>
      <c r="M111" s="132" t="s">
        <v>2446</v>
      </c>
      <c r="N111" s="132" t="s">
        <v>2561</v>
      </c>
      <c r="O111" s="150" t="s">
        <v>2455</v>
      </c>
      <c r="P111" s="132"/>
      <c r="Q111" s="143" t="s">
        <v>2219</v>
      </c>
    </row>
    <row r="112" spans="1:17" s="93" customFormat="1" ht="18" x14ac:dyDescent="0.25">
      <c r="A112" s="150" t="str">
        <f>VLOOKUP(E112,'LISTADO ATM'!$A$2:$C$898,3,0)</f>
        <v>DISTRITO NACIONAL</v>
      </c>
      <c r="B112" s="126" t="s">
        <v>2662</v>
      </c>
      <c r="C112" s="133">
        <v>44354.556990740741</v>
      </c>
      <c r="D112" s="133" t="s">
        <v>2180</v>
      </c>
      <c r="E112" s="121">
        <v>620</v>
      </c>
      <c r="F112" s="150" t="str">
        <f>VLOOKUP(E112,VIP!$A$2:$O13742,2,0)</f>
        <v>DRBR620</v>
      </c>
      <c r="G112" s="150" t="str">
        <f>VLOOKUP(E112,'LISTADO ATM'!$A$2:$B$897,2,0)</f>
        <v xml:space="preserve">ATM Ministerio de Medio Ambiente </v>
      </c>
      <c r="H112" s="150" t="str">
        <f>VLOOKUP(E112,VIP!$A$2:$O18605,7,FALSE)</f>
        <v>Si</v>
      </c>
      <c r="I112" s="150" t="str">
        <f>VLOOKUP(E112,VIP!$A$2:$O10570,8,FALSE)</f>
        <v>No</v>
      </c>
      <c r="J112" s="150" t="str">
        <f>VLOOKUP(E112,VIP!$A$2:$O10520,8,FALSE)</f>
        <v>No</v>
      </c>
      <c r="K112" s="150" t="str">
        <f>VLOOKUP(E112,VIP!$A$2:$O14094,6,0)</f>
        <v>NO</v>
      </c>
      <c r="L112" s="122" t="s">
        <v>2219</v>
      </c>
      <c r="M112" s="132" t="s">
        <v>2446</v>
      </c>
      <c r="N112" s="132" t="s">
        <v>2561</v>
      </c>
      <c r="O112" s="150" t="s">
        <v>2455</v>
      </c>
      <c r="P112" s="132"/>
      <c r="Q112" s="143" t="s">
        <v>2219</v>
      </c>
    </row>
    <row r="113" spans="1:17" s="93" customFormat="1" ht="18" x14ac:dyDescent="0.25">
      <c r="A113" s="150" t="str">
        <f>VLOOKUP(E113,'LISTADO ATM'!$A$2:$C$898,3,0)</f>
        <v>DISTRITO NACIONAL</v>
      </c>
      <c r="B113" s="126" t="s">
        <v>2648</v>
      </c>
      <c r="C113" s="133">
        <v>44354.491655092592</v>
      </c>
      <c r="D113" s="133" t="s">
        <v>2180</v>
      </c>
      <c r="E113" s="121">
        <v>935</v>
      </c>
      <c r="F113" s="150" t="str">
        <f>VLOOKUP(E113,VIP!$A$2:$O13726,2,0)</f>
        <v>DRBR16J</v>
      </c>
      <c r="G113" s="150" t="str">
        <f>VLOOKUP(E113,'LISTADO ATM'!$A$2:$B$897,2,0)</f>
        <v xml:space="preserve">ATM Oficina John F. Kennedy </v>
      </c>
      <c r="H113" s="150" t="str">
        <f>VLOOKUP(E113,VIP!$A$2:$O18589,7,FALSE)</f>
        <v>Si</v>
      </c>
      <c r="I113" s="150" t="str">
        <f>VLOOKUP(E113,VIP!$A$2:$O10554,8,FALSE)</f>
        <v>Si</v>
      </c>
      <c r="J113" s="150" t="str">
        <f>VLOOKUP(E113,VIP!$A$2:$O10504,8,FALSE)</f>
        <v>Si</v>
      </c>
      <c r="K113" s="150" t="str">
        <f>VLOOKUP(E113,VIP!$A$2:$O14078,6,0)</f>
        <v>SI</v>
      </c>
      <c r="L113" s="122" t="s">
        <v>2219</v>
      </c>
      <c r="M113" s="132" t="s">
        <v>2446</v>
      </c>
      <c r="N113" s="132" t="s">
        <v>2561</v>
      </c>
      <c r="O113" s="150" t="s">
        <v>2455</v>
      </c>
      <c r="P113" s="132"/>
      <c r="Q113" s="143" t="s">
        <v>2219</v>
      </c>
    </row>
    <row r="114" spans="1:17" s="93" customFormat="1" ht="18" x14ac:dyDescent="0.25">
      <c r="A114" s="150" t="str">
        <f>VLOOKUP(E114,'LISTADO ATM'!$A$2:$C$898,3,0)</f>
        <v>DISTRITO NACIONAL</v>
      </c>
      <c r="B114" s="126" t="s">
        <v>2647</v>
      </c>
      <c r="C114" s="133">
        <v>44354.49559027778</v>
      </c>
      <c r="D114" s="133" t="s">
        <v>2180</v>
      </c>
      <c r="E114" s="121">
        <v>952</v>
      </c>
      <c r="F114" s="150" t="str">
        <f>VLOOKUP(E114,VIP!$A$2:$O13727,2,0)</f>
        <v>DRBR16L</v>
      </c>
      <c r="G114" s="150" t="str">
        <f>VLOOKUP(E114,'LISTADO ATM'!$A$2:$B$897,2,0)</f>
        <v xml:space="preserve">ATM Alvarez Rivas </v>
      </c>
      <c r="H114" s="150" t="str">
        <f>VLOOKUP(E114,VIP!$A$2:$O18590,7,FALSE)</f>
        <v>Si</v>
      </c>
      <c r="I114" s="150" t="str">
        <f>VLOOKUP(E114,VIP!$A$2:$O10555,8,FALSE)</f>
        <v>Si</v>
      </c>
      <c r="J114" s="150" t="str">
        <f>VLOOKUP(E114,VIP!$A$2:$O10505,8,FALSE)</f>
        <v>Si</v>
      </c>
      <c r="K114" s="150" t="str">
        <f>VLOOKUP(E114,VIP!$A$2:$O14079,6,0)</f>
        <v>NO</v>
      </c>
      <c r="L114" s="122" t="s">
        <v>2219</v>
      </c>
      <c r="M114" s="132" t="s">
        <v>2446</v>
      </c>
      <c r="N114" s="132" t="s">
        <v>2561</v>
      </c>
      <c r="O114" s="150" t="s">
        <v>2455</v>
      </c>
      <c r="P114" s="132"/>
      <c r="Q114" s="143" t="s">
        <v>2219</v>
      </c>
    </row>
    <row r="115" spans="1:17" s="93" customFormat="1" ht="18" x14ac:dyDescent="0.25">
      <c r="A115" s="150" t="str">
        <f>VLOOKUP(E115,'LISTADO ATM'!$A$2:$C$898,3,0)</f>
        <v>SUR</v>
      </c>
      <c r="B115" s="126">
        <v>3335909249</v>
      </c>
      <c r="C115" s="133">
        <v>44351.40824074074</v>
      </c>
      <c r="D115" s="133" t="s">
        <v>2180</v>
      </c>
      <c r="E115" s="121">
        <v>50</v>
      </c>
      <c r="F115" s="150" t="str">
        <f>VLOOKUP(E115,VIP!$A$2:$O13675,2,0)</f>
        <v>DRBR050</v>
      </c>
      <c r="G115" s="150" t="str">
        <f>VLOOKUP(E115,'LISTADO ATM'!$A$2:$B$897,2,0)</f>
        <v xml:space="preserve">ATM Oficina Padre Las Casas (Azua) </v>
      </c>
      <c r="H115" s="150" t="str">
        <f>VLOOKUP(E115,VIP!$A$2:$O18538,7,FALSE)</f>
        <v>Si</v>
      </c>
      <c r="I115" s="150" t="str">
        <f>VLOOKUP(E115,VIP!$A$2:$O10503,8,FALSE)</f>
        <v>Si</v>
      </c>
      <c r="J115" s="150" t="str">
        <f>VLOOKUP(E115,VIP!$A$2:$O10453,8,FALSE)</f>
        <v>Si</v>
      </c>
      <c r="K115" s="150" t="str">
        <f>VLOOKUP(E115,VIP!$A$2:$O14027,6,0)</f>
        <v>NO</v>
      </c>
      <c r="L115" s="122" t="s">
        <v>2245</v>
      </c>
      <c r="M115" s="132" t="s">
        <v>2446</v>
      </c>
      <c r="N115" s="132" t="s">
        <v>2453</v>
      </c>
      <c r="O115" s="150" t="s">
        <v>2455</v>
      </c>
      <c r="P115" s="132"/>
      <c r="Q115" s="143" t="s">
        <v>2245</v>
      </c>
    </row>
    <row r="116" spans="1:17" s="93" customFormat="1" ht="18" x14ac:dyDescent="0.25">
      <c r="A116" s="150" t="str">
        <f>VLOOKUP(E116,'LISTADO ATM'!$A$2:$C$898,3,0)</f>
        <v>ESTE</v>
      </c>
      <c r="B116" s="126" t="s">
        <v>2587</v>
      </c>
      <c r="C116" s="133">
        <v>44353.685543981483</v>
      </c>
      <c r="D116" s="133" t="s">
        <v>2180</v>
      </c>
      <c r="E116" s="121">
        <v>368</v>
      </c>
      <c r="F116" s="150" t="str">
        <f>VLOOKUP(E116,VIP!$A$2:$O13705,2,0)</f>
        <v xml:space="preserve">DRBR368 </v>
      </c>
      <c r="G116" s="150" t="str">
        <f>VLOOKUP(E116,'LISTADO ATM'!$A$2:$B$897,2,0)</f>
        <v>ATM Ayuntamiento Peralvillo</v>
      </c>
      <c r="H116" s="150" t="str">
        <f>VLOOKUP(E116,VIP!$A$2:$O18568,7,FALSE)</f>
        <v>N/A</v>
      </c>
      <c r="I116" s="150" t="str">
        <f>VLOOKUP(E116,VIP!$A$2:$O10533,8,FALSE)</f>
        <v>N/A</v>
      </c>
      <c r="J116" s="150" t="str">
        <f>VLOOKUP(E116,VIP!$A$2:$O10483,8,FALSE)</f>
        <v>N/A</v>
      </c>
      <c r="K116" s="150" t="str">
        <f>VLOOKUP(E116,VIP!$A$2:$O14057,6,0)</f>
        <v>N/A</v>
      </c>
      <c r="L116" s="122" t="s">
        <v>2245</v>
      </c>
      <c r="M116" s="132" t="s">
        <v>2446</v>
      </c>
      <c r="N116" s="132" t="s">
        <v>2453</v>
      </c>
      <c r="O116" s="150" t="s">
        <v>2455</v>
      </c>
      <c r="P116" s="132"/>
      <c r="Q116" s="143" t="s">
        <v>2245</v>
      </c>
    </row>
    <row r="117" spans="1:17" s="93" customFormat="1" ht="18" x14ac:dyDescent="0.25">
      <c r="A117" s="150" t="str">
        <f>VLOOKUP(E117,'LISTADO ATM'!$A$2:$C$898,3,0)</f>
        <v>ESTE</v>
      </c>
      <c r="B117" s="126">
        <v>3335910296</v>
      </c>
      <c r="C117" s="133">
        <v>44352.378472222219</v>
      </c>
      <c r="D117" s="133" t="s">
        <v>2180</v>
      </c>
      <c r="E117" s="121">
        <v>519</v>
      </c>
      <c r="F117" s="150" t="str">
        <f>VLOOKUP(E117,VIP!$A$2:$O13681,2,0)</f>
        <v>DRBR519</v>
      </c>
      <c r="G117" s="150" t="str">
        <f>VLOOKUP(E117,'LISTADO ATM'!$A$2:$B$897,2,0)</f>
        <v xml:space="preserve">ATM Plaza Estrella (Bávaro) </v>
      </c>
      <c r="H117" s="150" t="str">
        <f>VLOOKUP(E117,VIP!$A$2:$O18544,7,FALSE)</f>
        <v>Si</v>
      </c>
      <c r="I117" s="150" t="str">
        <f>VLOOKUP(E117,VIP!$A$2:$O10509,8,FALSE)</f>
        <v>Si</v>
      </c>
      <c r="J117" s="150" t="str">
        <f>VLOOKUP(E117,VIP!$A$2:$O10459,8,FALSE)</f>
        <v>Si</v>
      </c>
      <c r="K117" s="150" t="str">
        <f>VLOOKUP(E117,VIP!$A$2:$O14033,6,0)</f>
        <v>NO</v>
      </c>
      <c r="L117" s="122" t="s">
        <v>2245</v>
      </c>
      <c r="M117" s="132" t="s">
        <v>2446</v>
      </c>
      <c r="N117" s="132" t="s">
        <v>2453</v>
      </c>
      <c r="O117" s="150" t="s">
        <v>2455</v>
      </c>
      <c r="P117" s="132"/>
      <c r="Q117" s="143" t="s">
        <v>2245</v>
      </c>
    </row>
    <row r="118" spans="1:17" s="93" customFormat="1" ht="18" x14ac:dyDescent="0.25">
      <c r="A118" s="150" t="str">
        <f>VLOOKUP(E118,'LISTADO ATM'!$A$2:$C$898,3,0)</f>
        <v>SUR</v>
      </c>
      <c r="B118" s="126" t="s">
        <v>2651</v>
      </c>
      <c r="C118" s="133">
        <v>44354.464108796295</v>
      </c>
      <c r="D118" s="133" t="s">
        <v>2180</v>
      </c>
      <c r="E118" s="121">
        <v>582</v>
      </c>
      <c r="F118" s="150" t="str">
        <f>VLOOKUP(E118,VIP!$A$2:$O13732,2,0)</f>
        <v xml:space="preserve">DRBR582 </v>
      </c>
      <c r="G118" s="150" t="str">
        <f>VLOOKUP(E118,'LISTADO ATM'!$A$2:$B$897,2,0)</f>
        <v>ATM Estación Sabana Yegua</v>
      </c>
      <c r="H118" s="150" t="str">
        <f>VLOOKUP(E118,VIP!$A$2:$O18595,7,FALSE)</f>
        <v>N/A</v>
      </c>
      <c r="I118" s="150" t="str">
        <f>VLOOKUP(E118,VIP!$A$2:$O10560,8,FALSE)</f>
        <v>N/A</v>
      </c>
      <c r="J118" s="150" t="str">
        <f>VLOOKUP(E118,VIP!$A$2:$O10510,8,FALSE)</f>
        <v>N/A</v>
      </c>
      <c r="K118" s="150" t="str">
        <f>VLOOKUP(E118,VIP!$A$2:$O14084,6,0)</f>
        <v>N/A</v>
      </c>
      <c r="L118" s="122" t="s">
        <v>2245</v>
      </c>
      <c r="M118" s="132" t="s">
        <v>2446</v>
      </c>
      <c r="N118" s="132" t="s">
        <v>2561</v>
      </c>
      <c r="O118" s="150" t="s">
        <v>2455</v>
      </c>
      <c r="P118" s="132"/>
      <c r="Q118" s="143" t="s">
        <v>2245</v>
      </c>
    </row>
    <row r="119" spans="1:17" s="93" customFormat="1" ht="18" x14ac:dyDescent="0.25">
      <c r="A119" s="150" t="str">
        <f>VLOOKUP(E119,'LISTADO ATM'!$A$2:$C$898,3,0)</f>
        <v>DISTRITO NACIONAL</v>
      </c>
      <c r="B119" s="126">
        <v>3335909211</v>
      </c>
      <c r="C119" s="133">
        <v>44351.397013888891</v>
      </c>
      <c r="D119" s="133" t="s">
        <v>2180</v>
      </c>
      <c r="E119" s="121">
        <v>617</v>
      </c>
      <c r="F119" s="150" t="str">
        <f>VLOOKUP(E119,VIP!$A$2:$O13677,2,0)</f>
        <v>DRBR617</v>
      </c>
      <c r="G119" s="150" t="str">
        <f>VLOOKUP(E119,'LISTADO ATM'!$A$2:$B$897,2,0)</f>
        <v xml:space="preserve">ATM Guardia Presidencial </v>
      </c>
      <c r="H119" s="150" t="str">
        <f>VLOOKUP(E119,VIP!$A$2:$O18540,7,FALSE)</f>
        <v>Si</v>
      </c>
      <c r="I119" s="150" t="str">
        <f>VLOOKUP(E119,VIP!$A$2:$O10505,8,FALSE)</f>
        <v>Si</v>
      </c>
      <c r="J119" s="150" t="str">
        <f>VLOOKUP(E119,VIP!$A$2:$O10455,8,FALSE)</f>
        <v>Si</v>
      </c>
      <c r="K119" s="150" t="str">
        <f>VLOOKUP(E119,VIP!$A$2:$O14029,6,0)</f>
        <v>NO</v>
      </c>
      <c r="L119" s="122" t="s">
        <v>2245</v>
      </c>
      <c r="M119" s="132" t="s">
        <v>2446</v>
      </c>
      <c r="N119" s="132" t="s">
        <v>2453</v>
      </c>
      <c r="O119" s="150" t="s">
        <v>2455</v>
      </c>
      <c r="P119" s="132"/>
      <c r="Q119" s="143" t="s">
        <v>2245</v>
      </c>
    </row>
    <row r="120" spans="1:17" s="93" customFormat="1" ht="18" x14ac:dyDescent="0.25">
      <c r="A120" s="150" t="str">
        <f>VLOOKUP(E120,'LISTADO ATM'!$A$2:$C$898,3,0)</f>
        <v>SUR</v>
      </c>
      <c r="B120" s="126">
        <v>3335908770</v>
      </c>
      <c r="C120" s="133">
        <v>44349.842523148145</v>
      </c>
      <c r="D120" s="133" t="s">
        <v>2180</v>
      </c>
      <c r="E120" s="121">
        <v>619</v>
      </c>
      <c r="F120" s="150" t="str">
        <f>VLOOKUP(E120,VIP!$A$2:$O13700,2,0)</f>
        <v>DRBR619</v>
      </c>
      <c r="G120" s="150" t="str">
        <f>VLOOKUP(E120,'LISTADO ATM'!$A$2:$B$897,2,0)</f>
        <v xml:space="preserve">ATM Academia P.N. Hatillo (San Cristóbal) </v>
      </c>
      <c r="H120" s="150" t="str">
        <f>VLOOKUP(E120,VIP!$A$2:$O18563,7,FALSE)</f>
        <v>Si</v>
      </c>
      <c r="I120" s="150" t="str">
        <f>VLOOKUP(E120,VIP!$A$2:$O10528,8,FALSE)</f>
        <v>Si</v>
      </c>
      <c r="J120" s="150" t="str">
        <f>VLOOKUP(E120,VIP!$A$2:$O10478,8,FALSE)</f>
        <v>Si</v>
      </c>
      <c r="K120" s="150" t="str">
        <f>VLOOKUP(E120,VIP!$A$2:$O14052,6,0)</f>
        <v>NO</v>
      </c>
      <c r="L120" s="122" t="s">
        <v>2245</v>
      </c>
      <c r="M120" s="132" t="s">
        <v>2446</v>
      </c>
      <c r="N120" s="132" t="s">
        <v>2453</v>
      </c>
      <c r="O120" s="150" t="s">
        <v>2455</v>
      </c>
      <c r="P120" s="157"/>
      <c r="Q120" s="143" t="s">
        <v>2245</v>
      </c>
    </row>
    <row r="121" spans="1:17" s="93" customFormat="1" ht="18" x14ac:dyDescent="0.25">
      <c r="A121" s="150" t="str">
        <f>VLOOKUP(E121,'LISTADO ATM'!$A$2:$C$898,3,0)</f>
        <v>DISTRITO NACIONAL</v>
      </c>
      <c r="B121" s="126">
        <v>3335910002</v>
      </c>
      <c r="C121" s="133">
        <v>44351.65902777778</v>
      </c>
      <c r="D121" s="133" t="s">
        <v>2180</v>
      </c>
      <c r="E121" s="121">
        <v>744</v>
      </c>
      <c r="F121" s="150" t="str">
        <f>VLOOKUP(E121,VIP!$A$2:$O13694,2,0)</f>
        <v>DRBR289</v>
      </c>
      <c r="G121" s="150" t="str">
        <f>VLOOKUP(E121,'LISTADO ATM'!$A$2:$B$897,2,0)</f>
        <v xml:space="preserve">ATM Multicentro La Sirena Venezuela </v>
      </c>
      <c r="H121" s="150" t="str">
        <f>VLOOKUP(E121,VIP!$A$2:$O18557,7,FALSE)</f>
        <v>Si</v>
      </c>
      <c r="I121" s="150" t="str">
        <f>VLOOKUP(E121,VIP!$A$2:$O10522,8,FALSE)</f>
        <v>Si</v>
      </c>
      <c r="J121" s="150" t="str">
        <f>VLOOKUP(E121,VIP!$A$2:$O10472,8,FALSE)</f>
        <v>Si</v>
      </c>
      <c r="K121" s="150" t="str">
        <f>VLOOKUP(E121,VIP!$A$2:$O14046,6,0)</f>
        <v>SI</v>
      </c>
      <c r="L121" s="122" t="s">
        <v>2245</v>
      </c>
      <c r="M121" s="132" t="s">
        <v>2446</v>
      </c>
      <c r="N121" s="132" t="s">
        <v>2561</v>
      </c>
      <c r="O121" s="150" t="s">
        <v>2455</v>
      </c>
      <c r="P121" s="132"/>
      <c r="Q121" s="143" t="s">
        <v>2245</v>
      </c>
    </row>
    <row r="122" spans="1:17" s="93" customFormat="1" ht="18" x14ac:dyDescent="0.25">
      <c r="A122" s="150" t="str">
        <f>VLOOKUP(E122,'LISTADO ATM'!$A$2:$C$898,3,0)</f>
        <v>DISTRITO NACIONAL</v>
      </c>
      <c r="B122" s="126">
        <v>3335909648</v>
      </c>
      <c r="C122" s="133">
        <v>44351.513564814813</v>
      </c>
      <c r="D122" s="133" t="s">
        <v>2180</v>
      </c>
      <c r="E122" s="121">
        <v>839</v>
      </c>
      <c r="F122" s="150" t="str">
        <f>VLOOKUP(E122,VIP!$A$2:$O13677,2,0)</f>
        <v>DRBR839</v>
      </c>
      <c r="G122" s="150" t="str">
        <f>VLOOKUP(E122,'LISTADO ATM'!$A$2:$B$897,2,0)</f>
        <v xml:space="preserve">ATM INAPA </v>
      </c>
      <c r="H122" s="150" t="str">
        <f>VLOOKUP(E122,VIP!$A$2:$O18540,7,FALSE)</f>
        <v>Si</v>
      </c>
      <c r="I122" s="150" t="str">
        <f>VLOOKUP(E122,VIP!$A$2:$O10505,8,FALSE)</f>
        <v>Si</v>
      </c>
      <c r="J122" s="150" t="str">
        <f>VLOOKUP(E122,VIP!$A$2:$O10455,8,FALSE)</f>
        <v>Si</v>
      </c>
      <c r="K122" s="150" t="str">
        <f>VLOOKUP(E122,VIP!$A$2:$O14029,6,0)</f>
        <v>NO</v>
      </c>
      <c r="L122" s="122" t="s">
        <v>2245</v>
      </c>
      <c r="M122" s="132" t="s">
        <v>2446</v>
      </c>
      <c r="N122" s="132" t="s">
        <v>2561</v>
      </c>
      <c r="O122" s="150" t="s">
        <v>2455</v>
      </c>
      <c r="P122" s="132"/>
      <c r="Q122" s="143" t="s">
        <v>2245</v>
      </c>
    </row>
    <row r="123" spans="1:17" s="93" customFormat="1" ht="18" x14ac:dyDescent="0.25">
      <c r="A123" s="150" t="str">
        <f>VLOOKUP(E123,'LISTADO ATM'!$A$2:$C$898,3,0)</f>
        <v>DISTRITO NACIONAL</v>
      </c>
      <c r="B123" s="126" t="s">
        <v>2703</v>
      </c>
      <c r="C123" s="133">
        <v>44354.875555555554</v>
      </c>
      <c r="D123" s="133" t="s">
        <v>2180</v>
      </c>
      <c r="E123" s="121">
        <v>883</v>
      </c>
      <c r="F123" s="150" t="str">
        <f>VLOOKUP(E123,VIP!$A$2:$O13739,2,0)</f>
        <v>DRBR883</v>
      </c>
      <c r="G123" s="150" t="str">
        <f>VLOOKUP(E123,'LISTADO ATM'!$A$2:$B$897,2,0)</f>
        <v xml:space="preserve">ATM Oficina Filadelfia Plaza </v>
      </c>
      <c r="H123" s="150" t="str">
        <f>VLOOKUP(E123,VIP!$A$2:$O18602,7,FALSE)</f>
        <v>Si</v>
      </c>
      <c r="I123" s="150" t="str">
        <f>VLOOKUP(E123,VIP!$A$2:$O10567,8,FALSE)</f>
        <v>Si</v>
      </c>
      <c r="J123" s="150" t="str">
        <f>VLOOKUP(E123,VIP!$A$2:$O10517,8,FALSE)</f>
        <v>Si</v>
      </c>
      <c r="K123" s="150" t="str">
        <f>VLOOKUP(E123,VIP!$A$2:$O14091,6,0)</f>
        <v>NO</v>
      </c>
      <c r="L123" s="122" t="s">
        <v>2245</v>
      </c>
      <c r="M123" s="132" t="s">
        <v>2446</v>
      </c>
      <c r="N123" s="132" t="s">
        <v>2453</v>
      </c>
      <c r="O123" s="150" t="s">
        <v>2455</v>
      </c>
      <c r="P123" s="132"/>
      <c r="Q123" s="143" t="s">
        <v>2245</v>
      </c>
    </row>
    <row r="124" spans="1:17" s="93" customFormat="1" ht="18" x14ac:dyDescent="0.25">
      <c r="A124" s="150" t="str">
        <f>VLOOKUP(E124,'LISTADO ATM'!$A$2:$C$898,3,0)</f>
        <v>DISTRITO NACIONAL</v>
      </c>
      <c r="B124" s="126" t="s">
        <v>2676</v>
      </c>
      <c r="C124" s="133">
        <v>44354.753506944442</v>
      </c>
      <c r="D124" s="133" t="s">
        <v>2180</v>
      </c>
      <c r="E124" s="121">
        <v>896</v>
      </c>
      <c r="F124" s="150" t="str">
        <f>VLOOKUP(E124,VIP!$A$2:$O13739,2,0)</f>
        <v>DRBR896</v>
      </c>
      <c r="G124" s="150" t="str">
        <f>VLOOKUP(E124,'LISTADO ATM'!$A$2:$B$897,2,0)</f>
        <v xml:space="preserve">ATM Campamento Militar 16 de Agosto I </v>
      </c>
      <c r="H124" s="150" t="str">
        <f>VLOOKUP(E124,VIP!$A$2:$O18602,7,FALSE)</f>
        <v>Si</v>
      </c>
      <c r="I124" s="150" t="str">
        <f>VLOOKUP(E124,VIP!$A$2:$O10567,8,FALSE)</f>
        <v>Si</v>
      </c>
      <c r="J124" s="150" t="str">
        <f>VLOOKUP(E124,VIP!$A$2:$O10517,8,FALSE)</f>
        <v>Si</v>
      </c>
      <c r="K124" s="150" t="str">
        <f>VLOOKUP(E124,VIP!$A$2:$O14091,6,0)</f>
        <v>NO</v>
      </c>
      <c r="L124" s="122" t="s">
        <v>2245</v>
      </c>
      <c r="M124" s="132" t="s">
        <v>2446</v>
      </c>
      <c r="N124" s="132" t="s">
        <v>2453</v>
      </c>
      <c r="O124" s="150" t="s">
        <v>2455</v>
      </c>
      <c r="P124" s="132"/>
      <c r="Q124" s="143" t="s">
        <v>2245</v>
      </c>
    </row>
    <row r="125" spans="1:17" s="93" customFormat="1" ht="18" x14ac:dyDescent="0.25">
      <c r="A125" s="150" t="str">
        <f>VLOOKUP(E125,'LISTADO ATM'!$A$2:$C$898,3,0)</f>
        <v>NORTE</v>
      </c>
      <c r="B125" s="126">
        <v>3335910633</v>
      </c>
      <c r="C125" s="133">
        <v>44352.920266203706</v>
      </c>
      <c r="D125" s="133" t="s">
        <v>2470</v>
      </c>
      <c r="E125" s="121">
        <v>431</v>
      </c>
      <c r="F125" s="150" t="str">
        <f>VLOOKUP(E125,VIP!$A$2:$O13675,2,0)</f>
        <v>DRBR583</v>
      </c>
      <c r="G125" s="150" t="str">
        <f>VLOOKUP(E125,'LISTADO ATM'!$A$2:$B$897,2,0)</f>
        <v xml:space="preserve">ATM Autoservicio Sol (Santiago) </v>
      </c>
      <c r="H125" s="150" t="str">
        <f>VLOOKUP(E125,VIP!$A$2:$O18538,7,FALSE)</f>
        <v>Si</v>
      </c>
      <c r="I125" s="150" t="str">
        <f>VLOOKUP(E125,VIP!$A$2:$O10503,8,FALSE)</f>
        <v>Si</v>
      </c>
      <c r="J125" s="150" t="str">
        <f>VLOOKUP(E125,VIP!$A$2:$O10453,8,FALSE)</f>
        <v>Si</v>
      </c>
      <c r="K125" s="150" t="str">
        <f>VLOOKUP(E125,VIP!$A$2:$O14027,6,0)</f>
        <v>SI</v>
      </c>
      <c r="L125" s="122" t="s">
        <v>2549</v>
      </c>
      <c r="M125" s="132" t="s">
        <v>2446</v>
      </c>
      <c r="N125" s="132" t="s">
        <v>2453</v>
      </c>
      <c r="O125" s="150" t="s">
        <v>2471</v>
      </c>
      <c r="P125" s="157"/>
      <c r="Q125" s="155" t="s">
        <v>2549</v>
      </c>
    </row>
    <row r="126" spans="1:17" s="93" customFormat="1" ht="18" x14ac:dyDescent="0.25">
      <c r="A126" s="150" t="str">
        <f>VLOOKUP(E126,'LISTADO ATM'!$A$2:$C$898,3,0)</f>
        <v>ESTE</v>
      </c>
      <c r="B126" s="126">
        <v>3335910019</v>
      </c>
      <c r="C126" s="133">
        <v>44351.66479166667</v>
      </c>
      <c r="D126" s="133" t="s">
        <v>2470</v>
      </c>
      <c r="E126" s="121">
        <v>608</v>
      </c>
      <c r="F126" s="150" t="str">
        <f>VLOOKUP(E126,VIP!$A$2:$O13690,2,0)</f>
        <v>DRBR305</v>
      </c>
      <c r="G126" s="150" t="str">
        <f>VLOOKUP(E126,'LISTADO ATM'!$A$2:$B$897,2,0)</f>
        <v xml:space="preserve">ATM Oficina Jumbo (San Pedro) </v>
      </c>
      <c r="H126" s="150" t="str">
        <f>VLOOKUP(E126,VIP!$A$2:$O18553,7,FALSE)</f>
        <v>Si</v>
      </c>
      <c r="I126" s="150" t="str">
        <f>VLOOKUP(E126,VIP!$A$2:$O10518,8,FALSE)</f>
        <v>Si</v>
      </c>
      <c r="J126" s="150" t="str">
        <f>VLOOKUP(E126,VIP!$A$2:$O10468,8,FALSE)</f>
        <v>Si</v>
      </c>
      <c r="K126" s="150" t="str">
        <f>VLOOKUP(E126,VIP!$A$2:$O14042,6,0)</f>
        <v>SI</v>
      </c>
      <c r="L126" s="122" t="s">
        <v>2549</v>
      </c>
      <c r="M126" s="132" t="s">
        <v>2446</v>
      </c>
      <c r="N126" s="132" t="s">
        <v>2453</v>
      </c>
      <c r="O126" s="150" t="s">
        <v>2471</v>
      </c>
      <c r="P126" s="132"/>
      <c r="Q126" s="143" t="s">
        <v>2549</v>
      </c>
    </row>
    <row r="127" spans="1:17" s="93" customFormat="1" ht="18" x14ac:dyDescent="0.25">
      <c r="A127" s="150" t="str">
        <f>VLOOKUP(E127,'LISTADO ATM'!$A$2:$C$898,3,0)</f>
        <v>DISTRITO NACIONAL</v>
      </c>
      <c r="B127" s="126" t="s">
        <v>2689</v>
      </c>
      <c r="C127" s="133">
        <v>44354.695173611108</v>
      </c>
      <c r="D127" s="133" t="s">
        <v>2449</v>
      </c>
      <c r="E127" s="121">
        <v>165</v>
      </c>
      <c r="F127" s="150" t="str">
        <f>VLOOKUP(E127,VIP!$A$2:$O13750,2,0)</f>
        <v>DRBR165</v>
      </c>
      <c r="G127" s="150" t="str">
        <f>VLOOKUP(E127,'LISTADO ATM'!$A$2:$B$897,2,0)</f>
        <v>ATM Autoservicio Megacentro</v>
      </c>
      <c r="H127" s="150" t="str">
        <f>VLOOKUP(E127,VIP!$A$2:$O18613,7,FALSE)</f>
        <v>Si</v>
      </c>
      <c r="I127" s="150" t="str">
        <f>VLOOKUP(E127,VIP!$A$2:$O10578,8,FALSE)</f>
        <v>Si</v>
      </c>
      <c r="J127" s="150" t="str">
        <f>VLOOKUP(E127,VIP!$A$2:$O10528,8,FALSE)</f>
        <v>Si</v>
      </c>
      <c r="K127" s="150" t="str">
        <f>VLOOKUP(E127,VIP!$A$2:$O14102,6,0)</f>
        <v>SI</v>
      </c>
      <c r="L127" s="122" t="s">
        <v>2678</v>
      </c>
      <c r="M127" s="132" t="s">
        <v>2446</v>
      </c>
      <c r="N127" s="132" t="s">
        <v>2453</v>
      </c>
      <c r="O127" s="150" t="s">
        <v>2454</v>
      </c>
      <c r="P127" s="132"/>
      <c r="Q127" s="143" t="s">
        <v>2678</v>
      </c>
    </row>
    <row r="128" spans="1:17" s="93" customFormat="1" ht="18" x14ac:dyDescent="0.25">
      <c r="A128" s="150" t="str">
        <f>VLOOKUP(E128,'LISTADO ATM'!$A$2:$C$898,3,0)</f>
        <v>NORTE</v>
      </c>
      <c r="B128" s="126" t="s">
        <v>2677</v>
      </c>
      <c r="C128" s="133">
        <v>44354.752002314817</v>
      </c>
      <c r="D128" s="133" t="s">
        <v>2470</v>
      </c>
      <c r="E128" s="121">
        <v>944</v>
      </c>
      <c r="F128" s="150" t="str">
        <f>VLOOKUP(E128,VIP!$A$2:$O13740,2,0)</f>
        <v>DRBR944</v>
      </c>
      <c r="G128" s="150" t="str">
        <f>VLOOKUP(E128,'LISTADO ATM'!$A$2:$B$897,2,0)</f>
        <v xml:space="preserve">ATM UNP Mao </v>
      </c>
      <c r="H128" s="150" t="str">
        <f>VLOOKUP(E128,VIP!$A$2:$O18603,7,FALSE)</f>
        <v>Si</v>
      </c>
      <c r="I128" s="150" t="str">
        <f>VLOOKUP(E128,VIP!$A$2:$O10568,8,FALSE)</f>
        <v>Si</v>
      </c>
      <c r="J128" s="150" t="str">
        <f>VLOOKUP(E128,VIP!$A$2:$O10518,8,FALSE)</f>
        <v>Si</v>
      </c>
      <c r="K128" s="150" t="str">
        <f>VLOOKUP(E128,VIP!$A$2:$O14092,6,0)</f>
        <v>NO</v>
      </c>
      <c r="L128" s="122" t="s">
        <v>2678</v>
      </c>
      <c r="M128" s="132" t="s">
        <v>2446</v>
      </c>
      <c r="N128" s="132" t="s">
        <v>2453</v>
      </c>
      <c r="O128" s="150" t="s">
        <v>2471</v>
      </c>
      <c r="P128" s="132"/>
      <c r="Q128" s="143" t="s">
        <v>2678</v>
      </c>
    </row>
    <row r="129" spans="1:22" s="93" customFormat="1" ht="18" x14ac:dyDescent="0.25">
      <c r="A129" s="150" t="str">
        <f>VLOOKUP(E129,'LISTADO ATM'!$A$2:$C$898,3,0)</f>
        <v>DISTRITO NACIONAL</v>
      </c>
      <c r="B129" s="126" t="s">
        <v>2672</v>
      </c>
      <c r="C129" s="133">
        <v>44354.652384259258</v>
      </c>
      <c r="D129" s="133" t="s">
        <v>2470</v>
      </c>
      <c r="E129" s="121">
        <v>39</v>
      </c>
      <c r="F129" s="150" t="str">
        <f>VLOOKUP(E129,VIP!$A$2:$O13736,2,0)</f>
        <v>DRBR039</v>
      </c>
      <c r="G129" s="150" t="str">
        <f>VLOOKUP(E129,'LISTADO ATM'!$A$2:$B$897,2,0)</f>
        <v xml:space="preserve">ATM Oficina Ovando </v>
      </c>
      <c r="H129" s="150" t="str">
        <f>VLOOKUP(E129,VIP!$A$2:$O18599,7,FALSE)</f>
        <v>Si</v>
      </c>
      <c r="I129" s="150" t="str">
        <f>VLOOKUP(E129,VIP!$A$2:$O10564,8,FALSE)</f>
        <v>No</v>
      </c>
      <c r="J129" s="150" t="str">
        <f>VLOOKUP(E129,VIP!$A$2:$O10514,8,FALSE)</f>
        <v>No</v>
      </c>
      <c r="K129" s="150" t="str">
        <f>VLOOKUP(E129,VIP!$A$2:$O14088,6,0)</f>
        <v>NO</v>
      </c>
      <c r="L129" s="122" t="s">
        <v>2548</v>
      </c>
      <c r="M129" s="132" t="s">
        <v>2446</v>
      </c>
      <c r="N129" s="132" t="s">
        <v>2453</v>
      </c>
      <c r="O129" s="150" t="s">
        <v>2471</v>
      </c>
      <c r="P129" s="132"/>
      <c r="Q129" s="143" t="s">
        <v>2548</v>
      </c>
    </row>
    <row r="130" spans="1:22" ht="18" x14ac:dyDescent="0.25">
      <c r="A130" s="153" t="str">
        <f>VLOOKUP(E130,'LISTADO ATM'!$A$2:$C$898,3,0)</f>
        <v>DISTRITO NACIONAL</v>
      </c>
      <c r="B130" s="126">
        <v>3335909007</v>
      </c>
      <c r="C130" s="133">
        <v>44351.347037037034</v>
      </c>
      <c r="D130" s="133" t="s">
        <v>2449</v>
      </c>
      <c r="E130" s="121">
        <v>113</v>
      </c>
      <c r="F130" s="153" t="str">
        <f>VLOOKUP(E130,VIP!$A$2:$O13681,2,0)</f>
        <v>DRBR113</v>
      </c>
      <c r="G130" s="153" t="str">
        <f>VLOOKUP(E130,'LISTADO ATM'!$A$2:$B$897,2,0)</f>
        <v xml:space="preserve">ATM Autoservicio Atalaya del Mar </v>
      </c>
      <c r="H130" s="153" t="str">
        <f>VLOOKUP(E130,VIP!$A$2:$O18544,7,FALSE)</f>
        <v>Si</v>
      </c>
      <c r="I130" s="153" t="str">
        <f>VLOOKUP(E130,VIP!$A$2:$O10509,8,FALSE)</f>
        <v>No</v>
      </c>
      <c r="J130" s="153" t="str">
        <f>VLOOKUP(E130,VIP!$A$2:$O10459,8,FALSE)</f>
        <v>No</v>
      </c>
      <c r="K130" s="153" t="str">
        <f>VLOOKUP(E130,VIP!$A$2:$O14033,6,0)</f>
        <v>NO</v>
      </c>
      <c r="L130" s="122" t="s">
        <v>2548</v>
      </c>
      <c r="M130" s="132" t="s">
        <v>2446</v>
      </c>
      <c r="N130" s="132" t="s">
        <v>2561</v>
      </c>
      <c r="O130" s="153" t="s">
        <v>2454</v>
      </c>
      <c r="P130" s="132"/>
      <c r="Q130" s="143" t="s">
        <v>2548</v>
      </c>
      <c r="R130" s="87"/>
      <c r="S130" s="87"/>
      <c r="T130" s="87"/>
      <c r="U130" s="89"/>
      <c r="V130" s="75"/>
    </row>
    <row r="131" spans="1:22" ht="18" x14ac:dyDescent="0.25">
      <c r="A131" s="153" t="str">
        <f>VLOOKUP(E131,'LISTADO ATM'!$A$2:$C$898,3,0)</f>
        <v>NORTE</v>
      </c>
      <c r="B131" s="126" t="s">
        <v>2690</v>
      </c>
      <c r="C131" s="133">
        <v>44354.693124999998</v>
      </c>
      <c r="D131" s="133" t="s">
        <v>2470</v>
      </c>
      <c r="E131" s="121">
        <v>154</v>
      </c>
      <c r="F131" s="153" t="str">
        <f>VLOOKUP(E131,VIP!$A$2:$O13751,2,0)</f>
        <v>DRBR154</v>
      </c>
      <c r="G131" s="153" t="str">
        <f>VLOOKUP(E131,'LISTADO ATM'!$A$2:$B$897,2,0)</f>
        <v xml:space="preserve">ATM Oficina Sánchez </v>
      </c>
      <c r="H131" s="153" t="str">
        <f>VLOOKUP(E131,VIP!$A$2:$O18614,7,FALSE)</f>
        <v>Si</v>
      </c>
      <c r="I131" s="153" t="str">
        <f>VLOOKUP(E131,VIP!$A$2:$O10579,8,FALSE)</f>
        <v>Si</v>
      </c>
      <c r="J131" s="153" t="str">
        <f>VLOOKUP(E131,VIP!$A$2:$O10529,8,FALSE)</f>
        <v>Si</v>
      </c>
      <c r="K131" s="153" t="str">
        <f>VLOOKUP(E131,VIP!$A$2:$O14103,6,0)</f>
        <v>SI</v>
      </c>
      <c r="L131" s="122" t="s">
        <v>2548</v>
      </c>
      <c r="M131" s="132" t="s">
        <v>2446</v>
      </c>
      <c r="N131" s="132" t="s">
        <v>2453</v>
      </c>
      <c r="O131" s="153" t="s">
        <v>2471</v>
      </c>
      <c r="P131" s="132"/>
      <c r="Q131" s="143" t="s">
        <v>2548</v>
      </c>
      <c r="R131" s="87"/>
      <c r="S131" s="87"/>
      <c r="T131" s="87"/>
      <c r="U131" s="89"/>
      <c r="V131" s="75"/>
    </row>
    <row r="132" spans="1:22" ht="18" x14ac:dyDescent="0.25">
      <c r="A132" s="153" t="str">
        <f>VLOOKUP(E132,'LISTADO ATM'!$A$2:$C$898,3,0)</f>
        <v>ESTE</v>
      </c>
      <c r="B132" s="126" t="s">
        <v>2704</v>
      </c>
      <c r="C132" s="133">
        <v>44354.809027777781</v>
      </c>
      <c r="D132" s="133" t="s">
        <v>2470</v>
      </c>
      <c r="E132" s="121">
        <v>386</v>
      </c>
      <c r="F132" s="153" t="str">
        <f>VLOOKUP(E132,VIP!$A$2:$O13740,2,0)</f>
        <v>DRBR386</v>
      </c>
      <c r="G132" s="153" t="str">
        <f>VLOOKUP(E132,'LISTADO ATM'!$A$2:$B$897,2,0)</f>
        <v xml:space="preserve">ATM Plaza Verón II </v>
      </c>
      <c r="H132" s="153" t="str">
        <f>VLOOKUP(E132,VIP!$A$2:$O18603,7,FALSE)</f>
        <v>Si</v>
      </c>
      <c r="I132" s="153" t="str">
        <f>VLOOKUP(E132,VIP!$A$2:$O10568,8,FALSE)</f>
        <v>Si</v>
      </c>
      <c r="J132" s="153" t="str">
        <f>VLOOKUP(E132,VIP!$A$2:$O10518,8,FALSE)</f>
        <v>Si</v>
      </c>
      <c r="K132" s="153" t="str">
        <f>VLOOKUP(E132,VIP!$A$2:$O14092,6,0)</f>
        <v>NO</v>
      </c>
      <c r="L132" s="122" t="s">
        <v>2548</v>
      </c>
      <c r="M132" s="132" t="s">
        <v>2446</v>
      </c>
      <c r="N132" s="132" t="s">
        <v>2453</v>
      </c>
      <c r="O132" s="153" t="s">
        <v>2471</v>
      </c>
      <c r="P132" s="132"/>
      <c r="Q132" s="143" t="s">
        <v>2548</v>
      </c>
      <c r="R132" s="87"/>
      <c r="S132" s="87"/>
      <c r="T132" s="87"/>
      <c r="U132" s="89"/>
      <c r="V132" s="75"/>
    </row>
    <row r="133" spans="1:22" ht="18" x14ac:dyDescent="0.25">
      <c r="A133" s="153" t="str">
        <f>VLOOKUP(E133,'LISTADO ATM'!$A$2:$C$898,3,0)</f>
        <v>SUR</v>
      </c>
      <c r="B133" s="126" t="s">
        <v>2691</v>
      </c>
      <c r="C133" s="133">
        <v>44354.690486111111</v>
      </c>
      <c r="D133" s="133" t="s">
        <v>2470</v>
      </c>
      <c r="E133" s="121">
        <v>871</v>
      </c>
      <c r="F133" s="153" t="str">
        <f>VLOOKUP(E133,VIP!$A$2:$O13752,2,0)</f>
        <v>DRBR871</v>
      </c>
      <c r="G133" s="153" t="str">
        <f>VLOOKUP(E133,'LISTADO ATM'!$A$2:$B$897,2,0)</f>
        <v>ATM Plaza Cultural San Juan</v>
      </c>
      <c r="H133" s="153" t="str">
        <f>VLOOKUP(E133,VIP!$A$2:$O18615,7,FALSE)</f>
        <v>N/A</v>
      </c>
      <c r="I133" s="153" t="str">
        <f>VLOOKUP(E133,VIP!$A$2:$O10580,8,FALSE)</f>
        <v>N/A</v>
      </c>
      <c r="J133" s="153" t="str">
        <f>VLOOKUP(E133,VIP!$A$2:$O10530,8,FALSE)</f>
        <v>N/A</v>
      </c>
      <c r="K133" s="153" t="str">
        <f>VLOOKUP(E133,VIP!$A$2:$O14104,6,0)</f>
        <v>N/A</v>
      </c>
      <c r="L133" s="122" t="s">
        <v>2548</v>
      </c>
      <c r="M133" s="132" t="s">
        <v>2446</v>
      </c>
      <c r="N133" s="132" t="s">
        <v>2453</v>
      </c>
      <c r="O133" s="153" t="s">
        <v>2471</v>
      </c>
      <c r="P133" s="132"/>
      <c r="Q133" s="143" t="s">
        <v>2548</v>
      </c>
      <c r="R133" s="87"/>
      <c r="S133" s="87"/>
      <c r="T133" s="87"/>
      <c r="U133" s="89"/>
      <c r="V133" s="75"/>
    </row>
    <row r="134" spans="1:22" ht="18" x14ac:dyDescent="0.25">
      <c r="A134" s="153" t="str">
        <f>VLOOKUP(E134,'LISTADO ATM'!$A$2:$C$898,3,0)</f>
        <v>DISTRITO NACIONAL</v>
      </c>
      <c r="B134" s="126" t="s">
        <v>2699</v>
      </c>
      <c r="C134" s="133">
        <v>44354.921446759261</v>
      </c>
      <c r="D134" s="133" t="s">
        <v>2449</v>
      </c>
      <c r="E134" s="121">
        <v>717</v>
      </c>
      <c r="F134" s="153" t="str">
        <f>VLOOKUP(E134,VIP!$A$2:$O13736,2,0)</f>
        <v>DRBR24K</v>
      </c>
      <c r="G134" s="153" t="str">
        <f>VLOOKUP(E134,'LISTADO ATM'!$A$2:$B$897,2,0)</f>
        <v xml:space="preserve">ATM Oficina Los Alcarrizos </v>
      </c>
      <c r="H134" s="153" t="str">
        <f>VLOOKUP(E134,VIP!$A$2:$O18599,7,FALSE)</f>
        <v>Si</v>
      </c>
      <c r="I134" s="153" t="str">
        <f>VLOOKUP(E134,VIP!$A$2:$O10564,8,FALSE)</f>
        <v>Si</v>
      </c>
      <c r="J134" s="153" t="str">
        <f>VLOOKUP(E134,VIP!$A$2:$O10514,8,FALSE)</f>
        <v>Si</v>
      </c>
      <c r="K134" s="153" t="str">
        <f>VLOOKUP(E134,VIP!$A$2:$O14088,6,0)</f>
        <v>SI</v>
      </c>
      <c r="L134" s="122" t="s">
        <v>2442</v>
      </c>
      <c r="M134" s="132" t="s">
        <v>2446</v>
      </c>
      <c r="N134" s="132" t="s">
        <v>2453</v>
      </c>
      <c r="O134" s="153" t="s">
        <v>2454</v>
      </c>
      <c r="P134" s="132"/>
      <c r="Q134" s="143" t="s">
        <v>2700</v>
      </c>
      <c r="R134" s="87"/>
      <c r="S134" s="87"/>
      <c r="T134" s="87"/>
      <c r="U134" s="89"/>
      <c r="V134" s="75"/>
    </row>
    <row r="135" spans="1:22" ht="18" x14ac:dyDescent="0.25">
      <c r="A135" s="153" t="str">
        <f>VLOOKUP(E135,'LISTADO ATM'!$A$2:$C$898,3,0)</f>
        <v>ESTE</v>
      </c>
      <c r="B135" s="126" t="s">
        <v>2706</v>
      </c>
      <c r="C135" s="133">
        <v>44354.805821759262</v>
      </c>
      <c r="D135" s="133" t="s">
        <v>2470</v>
      </c>
      <c r="E135" s="121">
        <v>385</v>
      </c>
      <c r="F135" s="153" t="str">
        <f>VLOOKUP(E135,VIP!$A$2:$O13742,2,0)</f>
        <v>DRBR385</v>
      </c>
      <c r="G135" s="153" t="str">
        <f>VLOOKUP(E135,'LISTADO ATM'!$A$2:$B$897,2,0)</f>
        <v xml:space="preserve">ATM Plaza Verón I </v>
      </c>
      <c r="H135" s="153" t="str">
        <f>VLOOKUP(E135,VIP!$A$2:$O18605,7,FALSE)</f>
        <v>Si</v>
      </c>
      <c r="I135" s="153" t="str">
        <f>VLOOKUP(E135,VIP!$A$2:$O10570,8,FALSE)</f>
        <v>Si</v>
      </c>
      <c r="J135" s="153" t="str">
        <f>VLOOKUP(E135,VIP!$A$2:$O10520,8,FALSE)</f>
        <v>Si</v>
      </c>
      <c r="K135" s="153" t="str">
        <f>VLOOKUP(E135,VIP!$A$2:$O14094,6,0)</f>
        <v>NO</v>
      </c>
      <c r="L135" s="122" t="s">
        <v>2442</v>
      </c>
      <c r="M135" s="132" t="s">
        <v>2446</v>
      </c>
      <c r="N135" s="132" t="s">
        <v>2453</v>
      </c>
      <c r="O135" s="153" t="s">
        <v>2471</v>
      </c>
      <c r="P135" s="132"/>
      <c r="Q135" s="143" t="s">
        <v>2442</v>
      </c>
      <c r="R135" s="87"/>
      <c r="S135" s="87"/>
      <c r="T135" s="87"/>
      <c r="U135" s="89"/>
      <c r="V135" s="75"/>
    </row>
    <row r="136" spans="1:22" ht="18" x14ac:dyDescent="0.25">
      <c r="A136" s="153" t="str">
        <f>VLOOKUP(E136,'LISTADO ATM'!$A$2:$C$898,3,0)</f>
        <v>DISTRITO NACIONAL</v>
      </c>
      <c r="B136" s="126">
        <v>3335910615</v>
      </c>
      <c r="C136" s="133">
        <v>44352.692337962966</v>
      </c>
      <c r="D136" s="133" t="s">
        <v>2449</v>
      </c>
      <c r="E136" s="121">
        <v>577</v>
      </c>
      <c r="F136" s="153" t="str">
        <f>VLOOKUP(E136,VIP!$A$2:$O13680,2,0)</f>
        <v>DRBR173</v>
      </c>
      <c r="G136" s="153" t="str">
        <f>VLOOKUP(E136,'LISTADO ATM'!$A$2:$B$897,2,0)</f>
        <v xml:space="preserve">ATM Olé Ave. Duarte </v>
      </c>
      <c r="H136" s="153" t="str">
        <f>VLOOKUP(E136,VIP!$A$2:$O18543,7,FALSE)</f>
        <v>Si</v>
      </c>
      <c r="I136" s="153" t="str">
        <f>VLOOKUP(E136,VIP!$A$2:$O10508,8,FALSE)</f>
        <v>Si</v>
      </c>
      <c r="J136" s="153" t="str">
        <f>VLOOKUP(E136,VIP!$A$2:$O10458,8,FALSE)</f>
        <v>Si</v>
      </c>
      <c r="K136" s="153" t="str">
        <f>VLOOKUP(E136,VIP!$A$2:$O14032,6,0)</f>
        <v>SI</v>
      </c>
      <c r="L136" s="122" t="s">
        <v>2442</v>
      </c>
      <c r="M136" s="132" t="s">
        <v>2446</v>
      </c>
      <c r="N136" s="132" t="s">
        <v>2453</v>
      </c>
      <c r="O136" s="153" t="s">
        <v>2454</v>
      </c>
      <c r="P136" s="157"/>
      <c r="Q136" s="143" t="s">
        <v>2442</v>
      </c>
      <c r="R136" s="87"/>
      <c r="S136" s="87"/>
      <c r="T136" s="87"/>
      <c r="U136" s="89"/>
      <c r="V136" s="75"/>
    </row>
    <row r="137" spans="1:22" ht="18" x14ac:dyDescent="0.25">
      <c r="A137" s="153" t="str">
        <f>VLOOKUP(E137,'LISTADO ATM'!$A$2:$C$898,3,0)</f>
        <v>ESTE</v>
      </c>
      <c r="B137" s="126">
        <v>3335910638</v>
      </c>
      <c r="C137" s="133">
        <v>44353.056944444441</v>
      </c>
      <c r="D137" s="133" t="s">
        <v>2449</v>
      </c>
      <c r="E137" s="121">
        <v>673</v>
      </c>
      <c r="F137" s="153" t="str">
        <f>VLOOKUP(E137,VIP!$A$2:$O13685,2,0)</f>
        <v>DRBR673</v>
      </c>
      <c r="G137" s="153" t="str">
        <f>VLOOKUP(E137,'LISTADO ATM'!$A$2:$B$897,2,0)</f>
        <v>ATM Clínica Dr. Cruz Jiminián</v>
      </c>
      <c r="H137" s="153" t="str">
        <f>VLOOKUP(E137,VIP!$A$2:$O18548,7,FALSE)</f>
        <v>Si</v>
      </c>
      <c r="I137" s="153" t="str">
        <f>VLOOKUP(E137,VIP!$A$2:$O10513,8,FALSE)</f>
        <v>Si</v>
      </c>
      <c r="J137" s="153" t="str">
        <f>VLOOKUP(E137,VIP!$A$2:$O10463,8,FALSE)</f>
        <v>Si</v>
      </c>
      <c r="K137" s="153" t="str">
        <f>VLOOKUP(E137,VIP!$A$2:$O14037,6,0)</f>
        <v>NO</v>
      </c>
      <c r="L137" s="122" t="s">
        <v>2442</v>
      </c>
      <c r="M137" s="132" t="s">
        <v>2446</v>
      </c>
      <c r="N137" s="132" t="s">
        <v>2453</v>
      </c>
      <c r="O137" s="153" t="s">
        <v>2454</v>
      </c>
      <c r="P137" s="132"/>
      <c r="Q137" s="143" t="s">
        <v>2442</v>
      </c>
      <c r="R137" s="87"/>
      <c r="S137" s="87"/>
      <c r="T137" s="87"/>
      <c r="U137" s="89"/>
      <c r="V137" s="75"/>
    </row>
    <row r="138" spans="1:22" ht="18" x14ac:dyDescent="0.25">
      <c r="A138" s="153" t="str">
        <f>VLOOKUP(E138,'LISTADO ATM'!$A$2:$C$898,3,0)</f>
        <v>ESTE</v>
      </c>
      <c r="B138" s="126" t="s">
        <v>2685</v>
      </c>
      <c r="C138" s="133">
        <v>44354.710092592592</v>
      </c>
      <c r="D138" s="133" t="s">
        <v>2470</v>
      </c>
      <c r="E138" s="121">
        <v>844</v>
      </c>
      <c r="F138" s="153" t="str">
        <f>VLOOKUP(E138,VIP!$A$2:$O13746,2,0)</f>
        <v>DRBR844</v>
      </c>
      <c r="G138" s="153" t="str">
        <f>VLOOKUP(E138,'LISTADO ATM'!$A$2:$B$897,2,0)</f>
        <v xml:space="preserve">ATM San Juan Shopping Center (Bávaro) </v>
      </c>
      <c r="H138" s="153" t="str">
        <f>VLOOKUP(E138,VIP!$A$2:$O18609,7,FALSE)</f>
        <v>Si</v>
      </c>
      <c r="I138" s="153" t="str">
        <f>VLOOKUP(E138,VIP!$A$2:$O10574,8,FALSE)</f>
        <v>Si</v>
      </c>
      <c r="J138" s="153" t="str">
        <f>VLOOKUP(E138,VIP!$A$2:$O10524,8,FALSE)</f>
        <v>Si</v>
      </c>
      <c r="K138" s="153" t="str">
        <f>VLOOKUP(E138,VIP!$A$2:$O14098,6,0)</f>
        <v>NO</v>
      </c>
      <c r="L138" s="122" t="s">
        <v>2442</v>
      </c>
      <c r="M138" s="132" t="s">
        <v>2446</v>
      </c>
      <c r="N138" s="132" t="s">
        <v>2453</v>
      </c>
      <c r="O138" s="153" t="s">
        <v>2471</v>
      </c>
      <c r="P138" s="132"/>
      <c r="Q138" s="143" t="s">
        <v>2442</v>
      </c>
      <c r="R138" s="87"/>
      <c r="S138" s="87"/>
      <c r="T138" s="87"/>
      <c r="U138" s="89"/>
      <c r="V138" s="75"/>
    </row>
    <row r="139" spans="1:22" ht="18" x14ac:dyDescent="0.25">
      <c r="A139" s="153" t="str">
        <f>VLOOKUP(E139,'LISTADO ATM'!$A$2:$C$898,3,0)</f>
        <v>DISTRITO NACIONAL</v>
      </c>
      <c r="B139" s="126" t="s">
        <v>2654</v>
      </c>
      <c r="C139" s="133">
        <v>44354.585231481484</v>
      </c>
      <c r="D139" s="133" t="s">
        <v>2449</v>
      </c>
      <c r="E139" s="121">
        <v>909</v>
      </c>
      <c r="F139" s="153" t="str">
        <f>VLOOKUP(E139,VIP!$A$2:$O13734,2,0)</f>
        <v>DRBR01A</v>
      </c>
      <c r="G139" s="153" t="str">
        <f>VLOOKUP(E139,'LISTADO ATM'!$A$2:$B$897,2,0)</f>
        <v xml:space="preserve">ATM UNP UASD </v>
      </c>
      <c r="H139" s="153" t="str">
        <f>VLOOKUP(E139,VIP!$A$2:$O18597,7,FALSE)</f>
        <v>Si</v>
      </c>
      <c r="I139" s="153" t="str">
        <f>VLOOKUP(E139,VIP!$A$2:$O10562,8,FALSE)</f>
        <v>Si</v>
      </c>
      <c r="J139" s="153" t="str">
        <f>VLOOKUP(E139,VIP!$A$2:$O10512,8,FALSE)</f>
        <v>Si</v>
      </c>
      <c r="K139" s="153" t="str">
        <f>VLOOKUP(E139,VIP!$A$2:$O14086,6,0)</f>
        <v>SI</v>
      </c>
      <c r="L139" s="122" t="s">
        <v>2442</v>
      </c>
      <c r="M139" s="132" t="s">
        <v>2446</v>
      </c>
      <c r="N139" s="132" t="s">
        <v>2453</v>
      </c>
      <c r="O139" s="153" t="s">
        <v>2454</v>
      </c>
      <c r="P139" s="132"/>
      <c r="Q139" s="143" t="s">
        <v>2442</v>
      </c>
      <c r="R139" s="87"/>
      <c r="S139" s="87"/>
      <c r="T139" s="87"/>
      <c r="U139" s="89"/>
      <c r="V139" s="75"/>
    </row>
    <row r="140" spans="1:22" ht="18" x14ac:dyDescent="0.25">
      <c r="A140" s="153" t="str">
        <f>VLOOKUP(E140,'LISTADO ATM'!$A$2:$C$898,3,0)</f>
        <v>DISTRITO NACIONAL</v>
      </c>
      <c r="B140" s="126" t="s">
        <v>2659</v>
      </c>
      <c r="C140" s="133">
        <v>44354.572627314818</v>
      </c>
      <c r="D140" s="133" t="s">
        <v>2180</v>
      </c>
      <c r="E140" s="121">
        <v>719</v>
      </c>
      <c r="F140" s="153" t="str">
        <f>VLOOKUP(E140,VIP!$A$2:$O13739,2,0)</f>
        <v>DRBR419</v>
      </c>
      <c r="G140" s="153" t="str">
        <f>VLOOKUP(E140,'LISTADO ATM'!$A$2:$B$897,2,0)</f>
        <v xml:space="preserve">ATM Ayuntamiento Municipal San Luís </v>
      </c>
      <c r="H140" s="153" t="str">
        <f>VLOOKUP(E140,VIP!$A$2:$O18602,7,FALSE)</f>
        <v>Si</v>
      </c>
      <c r="I140" s="153" t="str">
        <f>VLOOKUP(E140,VIP!$A$2:$O10567,8,FALSE)</f>
        <v>Si</v>
      </c>
      <c r="J140" s="153" t="str">
        <f>VLOOKUP(E140,VIP!$A$2:$O10517,8,FALSE)</f>
        <v>Si</v>
      </c>
      <c r="K140" s="153" t="str">
        <f>VLOOKUP(E140,VIP!$A$2:$O14091,6,0)</f>
        <v>NO</v>
      </c>
      <c r="L140" s="122" t="s">
        <v>2633</v>
      </c>
      <c r="M140" s="132" t="s">
        <v>2446</v>
      </c>
      <c r="N140" s="132" t="s">
        <v>2561</v>
      </c>
      <c r="O140" s="153" t="s">
        <v>2455</v>
      </c>
      <c r="P140" s="132"/>
      <c r="Q140" s="143" t="s">
        <v>2633</v>
      </c>
      <c r="R140" s="87"/>
      <c r="S140" s="87"/>
      <c r="T140" s="87"/>
      <c r="U140" s="89"/>
      <c r="V140" s="75"/>
    </row>
    <row r="141" spans="1:22" ht="18" x14ac:dyDescent="0.25">
      <c r="A141" s="153" t="str">
        <f>VLOOKUP(E141,'LISTADO ATM'!$A$2:$C$898,3,0)</f>
        <v>DISTRITO NACIONAL</v>
      </c>
      <c r="B141" s="126" t="s">
        <v>2619</v>
      </c>
      <c r="C141" s="133">
        <v>44354.395254629628</v>
      </c>
      <c r="D141" s="133" t="s">
        <v>2180</v>
      </c>
      <c r="E141" s="121">
        <v>900</v>
      </c>
      <c r="F141" s="153" t="str">
        <f>VLOOKUP(E141,VIP!$A$2:$O13716,2,0)</f>
        <v>DRBR900</v>
      </c>
      <c r="G141" s="153" t="str">
        <f>VLOOKUP(E141,'LISTADO ATM'!$A$2:$B$897,2,0)</f>
        <v xml:space="preserve">ATM UNP Merca Santo Domingo </v>
      </c>
      <c r="H141" s="153" t="str">
        <f>VLOOKUP(E141,VIP!$A$2:$O18579,7,FALSE)</f>
        <v>Si</v>
      </c>
      <c r="I141" s="153" t="str">
        <f>VLOOKUP(E141,VIP!$A$2:$O10544,8,FALSE)</f>
        <v>Si</v>
      </c>
      <c r="J141" s="153" t="str">
        <f>VLOOKUP(E141,VIP!$A$2:$O10494,8,FALSE)</f>
        <v>Si</v>
      </c>
      <c r="K141" s="153" t="str">
        <f>VLOOKUP(E141,VIP!$A$2:$O14068,6,0)</f>
        <v>NO</v>
      </c>
      <c r="L141" s="122" t="s">
        <v>2633</v>
      </c>
      <c r="M141" s="132" t="s">
        <v>2446</v>
      </c>
      <c r="N141" s="132" t="s">
        <v>2453</v>
      </c>
      <c r="O141" s="153" t="s">
        <v>2455</v>
      </c>
      <c r="P141" s="132"/>
      <c r="Q141" s="143" t="s">
        <v>2633</v>
      </c>
      <c r="R141" s="87"/>
      <c r="S141" s="87"/>
      <c r="T141" s="87"/>
      <c r="U141" s="89"/>
      <c r="V141" s="75"/>
    </row>
    <row r="142" spans="1:22" ht="18" x14ac:dyDescent="0.25">
      <c r="A142" s="153" t="str">
        <f>VLOOKUP(E142,'LISTADO ATM'!$A$2:$C$898,3,0)</f>
        <v>SUR</v>
      </c>
      <c r="B142" s="126" t="s">
        <v>2582</v>
      </c>
      <c r="C142" s="133">
        <v>44353.49486111111</v>
      </c>
      <c r="D142" s="133" t="s">
        <v>2180</v>
      </c>
      <c r="E142" s="121">
        <v>6</v>
      </c>
      <c r="F142" s="153" t="str">
        <f>VLOOKUP(E142,VIP!$A$2:$O13710,2,0)</f>
        <v>DRBR006</v>
      </c>
      <c r="G142" s="153" t="str">
        <f>VLOOKUP(E142,'LISTADO ATM'!$A$2:$B$897,2,0)</f>
        <v xml:space="preserve">ATM Plaza WAO San Juan </v>
      </c>
      <c r="H142" s="153" t="str">
        <f>VLOOKUP(E142,VIP!$A$2:$O18573,7,FALSE)</f>
        <v>N/A</v>
      </c>
      <c r="I142" s="153" t="str">
        <f>VLOOKUP(E142,VIP!$A$2:$O10538,8,FALSE)</f>
        <v>N/A</v>
      </c>
      <c r="J142" s="153" t="str">
        <f>VLOOKUP(E142,VIP!$A$2:$O10488,8,FALSE)</f>
        <v>N/A</v>
      </c>
      <c r="K142" s="153" t="str">
        <f>VLOOKUP(E142,VIP!$A$2:$O14062,6,0)</f>
        <v/>
      </c>
      <c r="L142" s="122" t="s">
        <v>2564</v>
      </c>
      <c r="M142" s="132" t="s">
        <v>2446</v>
      </c>
      <c r="N142" s="132" t="s">
        <v>2453</v>
      </c>
      <c r="O142" s="153" t="s">
        <v>2455</v>
      </c>
      <c r="P142" s="132"/>
      <c r="Q142" s="143" t="s">
        <v>2564</v>
      </c>
      <c r="R142" s="87"/>
      <c r="S142" s="87"/>
      <c r="T142" s="87"/>
      <c r="U142" s="89"/>
      <c r="V142" s="75"/>
    </row>
    <row r="143" spans="1:22" ht="18" x14ac:dyDescent="0.25">
      <c r="A143" s="153" t="str">
        <f>VLOOKUP(E143,'LISTADO ATM'!$A$2:$C$898,3,0)</f>
        <v>DISTRITO NACIONAL</v>
      </c>
      <c r="B143" s="126" t="s">
        <v>2655</v>
      </c>
      <c r="C143" s="133">
        <v>44354.582233796296</v>
      </c>
      <c r="D143" s="133" t="s">
        <v>2180</v>
      </c>
      <c r="E143" s="121">
        <v>629</v>
      </c>
      <c r="F143" s="153" t="str">
        <f>VLOOKUP(E143,VIP!$A$2:$O13735,2,0)</f>
        <v>DRBR24M</v>
      </c>
      <c r="G143" s="153" t="str">
        <f>VLOOKUP(E143,'LISTADO ATM'!$A$2:$B$897,2,0)</f>
        <v xml:space="preserve">ATM Oficina Americana Independencia I </v>
      </c>
      <c r="H143" s="153" t="str">
        <f>VLOOKUP(E143,VIP!$A$2:$O18598,7,FALSE)</f>
        <v>Si</v>
      </c>
      <c r="I143" s="153" t="str">
        <f>VLOOKUP(E143,VIP!$A$2:$O10563,8,FALSE)</f>
        <v>Si</v>
      </c>
      <c r="J143" s="153" t="str">
        <f>VLOOKUP(E143,VIP!$A$2:$O10513,8,FALSE)</f>
        <v>Si</v>
      </c>
      <c r="K143" s="153" t="str">
        <f>VLOOKUP(E143,VIP!$A$2:$O14087,6,0)</f>
        <v>SI</v>
      </c>
      <c r="L143" s="122" t="s">
        <v>2564</v>
      </c>
      <c r="M143" s="132" t="s">
        <v>2446</v>
      </c>
      <c r="N143" s="132" t="s">
        <v>2561</v>
      </c>
      <c r="O143" s="153" t="s">
        <v>2455</v>
      </c>
      <c r="P143" s="132"/>
      <c r="Q143" s="143" t="s">
        <v>2564</v>
      </c>
      <c r="R143" s="87"/>
      <c r="S143" s="87"/>
      <c r="T143" s="87"/>
      <c r="U143" s="89"/>
      <c r="V143" s="75"/>
    </row>
    <row r="144" spans="1:22" ht="18" x14ac:dyDescent="0.25">
      <c r="A144" s="153" t="str">
        <f>VLOOKUP(E144,'LISTADO ATM'!$A$2:$C$898,3,0)</f>
        <v>SUR</v>
      </c>
      <c r="B144" s="126">
        <v>3335910446</v>
      </c>
      <c r="C144" s="133">
        <v>44352.464918981481</v>
      </c>
      <c r="D144" s="133" t="s">
        <v>2180</v>
      </c>
      <c r="E144" s="121">
        <v>750</v>
      </c>
      <c r="F144" s="153" t="str">
        <f>VLOOKUP(E144,VIP!$A$2:$O13685,2,0)</f>
        <v>DRBR265</v>
      </c>
      <c r="G144" s="153" t="str">
        <f>VLOOKUP(E144,'LISTADO ATM'!$A$2:$B$897,2,0)</f>
        <v xml:space="preserve">ATM UNP Duvergé </v>
      </c>
      <c r="H144" s="153" t="str">
        <f>VLOOKUP(E144,VIP!$A$2:$O18548,7,FALSE)</f>
        <v>Si</v>
      </c>
      <c r="I144" s="153" t="str">
        <f>VLOOKUP(E144,VIP!$A$2:$O10513,8,FALSE)</f>
        <v>Si</v>
      </c>
      <c r="J144" s="153" t="str">
        <f>VLOOKUP(E144,VIP!$A$2:$O10463,8,FALSE)</f>
        <v>Si</v>
      </c>
      <c r="K144" s="153" t="str">
        <f>VLOOKUP(E144,VIP!$A$2:$O14037,6,0)</f>
        <v>SI</v>
      </c>
      <c r="L144" s="122" t="s">
        <v>2564</v>
      </c>
      <c r="M144" s="132" t="s">
        <v>2446</v>
      </c>
      <c r="N144" s="132" t="s">
        <v>2453</v>
      </c>
      <c r="O144" s="153" t="s">
        <v>2455</v>
      </c>
      <c r="P144" s="132"/>
      <c r="Q144" s="143" t="s">
        <v>2564</v>
      </c>
      <c r="R144" s="87"/>
      <c r="S144" s="87"/>
      <c r="T144" s="87"/>
      <c r="U144" s="89"/>
      <c r="V144" s="75"/>
    </row>
    <row r="145" spans="1:22" ht="18" x14ac:dyDescent="0.25">
      <c r="A145" s="153" t="str">
        <f>VLOOKUP(E145,'LISTADO ATM'!$A$2:$C$898,3,0)</f>
        <v>SUR</v>
      </c>
      <c r="B145" s="126" t="s">
        <v>2688</v>
      </c>
      <c r="C145" s="133">
        <v>44354.703206018516</v>
      </c>
      <c r="D145" s="133" t="s">
        <v>2470</v>
      </c>
      <c r="E145" s="121">
        <v>182</v>
      </c>
      <c r="F145" s="153" t="str">
        <f>VLOOKUP(E145,VIP!$A$2:$O13749,2,0)</f>
        <v>DRBR182</v>
      </c>
      <c r="G145" s="153" t="str">
        <f>VLOOKUP(E145,'LISTADO ATM'!$A$2:$B$897,2,0)</f>
        <v xml:space="preserve">ATM Barahona Comb </v>
      </c>
      <c r="H145" s="153" t="str">
        <f>VLOOKUP(E145,VIP!$A$2:$O18612,7,FALSE)</f>
        <v>Si</v>
      </c>
      <c r="I145" s="153" t="str">
        <f>VLOOKUP(E145,VIP!$A$2:$O10577,8,FALSE)</f>
        <v>Si</v>
      </c>
      <c r="J145" s="153" t="str">
        <f>VLOOKUP(E145,VIP!$A$2:$O10527,8,FALSE)</f>
        <v>Si</v>
      </c>
      <c r="K145" s="153" t="str">
        <f>VLOOKUP(E145,VIP!$A$2:$O14101,6,0)</f>
        <v>NO</v>
      </c>
      <c r="L145" s="122" t="s">
        <v>2418</v>
      </c>
      <c r="M145" s="132" t="s">
        <v>2446</v>
      </c>
      <c r="N145" s="132" t="s">
        <v>2453</v>
      </c>
      <c r="O145" s="153" t="s">
        <v>2471</v>
      </c>
      <c r="P145" s="132"/>
      <c r="Q145" s="143" t="s">
        <v>2418</v>
      </c>
      <c r="R145" s="87"/>
      <c r="S145" s="87"/>
      <c r="T145" s="87"/>
      <c r="U145" s="89"/>
      <c r="V145" s="75"/>
    </row>
    <row r="146" spans="1:22" ht="18" x14ac:dyDescent="0.25">
      <c r="A146" s="153" t="str">
        <f>VLOOKUP(E146,'LISTADO ATM'!$A$2:$C$898,3,0)</f>
        <v>NORTE</v>
      </c>
      <c r="B146" s="126">
        <v>3335910608</v>
      </c>
      <c r="C146" s="133">
        <v>44352.641585648147</v>
      </c>
      <c r="D146" s="133" t="s">
        <v>2566</v>
      </c>
      <c r="E146" s="121">
        <v>361</v>
      </c>
      <c r="F146" s="153" t="str">
        <f>VLOOKUP(E146,VIP!$A$2:$O13685,2,0)</f>
        <v>DRBR361</v>
      </c>
      <c r="G146" s="153" t="str">
        <f>VLOOKUP(E146,'LISTADO ATM'!$A$2:$B$897,2,0)</f>
        <v xml:space="preserve">ATM estacion Next Cumbre </v>
      </c>
      <c r="H146" s="153" t="str">
        <f>VLOOKUP(E146,VIP!$A$2:$O18548,7,FALSE)</f>
        <v>N/A</v>
      </c>
      <c r="I146" s="153" t="str">
        <f>VLOOKUP(E146,VIP!$A$2:$O10513,8,FALSE)</f>
        <v>N/A</v>
      </c>
      <c r="J146" s="153" t="str">
        <f>VLOOKUP(E146,VIP!$A$2:$O10463,8,FALSE)</f>
        <v>N/A</v>
      </c>
      <c r="K146" s="153" t="str">
        <f>VLOOKUP(E146,VIP!$A$2:$O14037,6,0)</f>
        <v>N/A</v>
      </c>
      <c r="L146" s="122" t="s">
        <v>2418</v>
      </c>
      <c r="M146" s="132" t="s">
        <v>2446</v>
      </c>
      <c r="N146" s="132" t="s">
        <v>2453</v>
      </c>
      <c r="O146" s="153" t="s">
        <v>2567</v>
      </c>
      <c r="P146" s="157"/>
      <c r="Q146" s="143" t="s">
        <v>2418</v>
      </c>
      <c r="R146" s="87"/>
      <c r="S146" s="87"/>
      <c r="T146" s="87"/>
      <c r="U146" s="89"/>
      <c r="V146" s="75"/>
    </row>
    <row r="147" spans="1:22" ht="18" x14ac:dyDescent="0.25">
      <c r="A147" s="153" t="str">
        <f>VLOOKUP(E147,'LISTADO ATM'!$A$2:$C$898,3,0)</f>
        <v>SUR</v>
      </c>
      <c r="B147" s="126" t="s">
        <v>2586</v>
      </c>
      <c r="C147" s="133">
        <v>44353.692418981482</v>
      </c>
      <c r="D147" s="133" t="s">
        <v>2449</v>
      </c>
      <c r="E147" s="121">
        <v>592</v>
      </c>
      <c r="F147" s="153" t="str">
        <f>VLOOKUP(E147,VIP!$A$2:$O13703,2,0)</f>
        <v>DRBR081</v>
      </c>
      <c r="G147" s="153" t="str">
        <f>VLOOKUP(E147,'LISTADO ATM'!$A$2:$B$897,2,0)</f>
        <v xml:space="preserve">ATM Centro de Caja San Cristóbal I </v>
      </c>
      <c r="H147" s="153" t="str">
        <f>VLOOKUP(E147,VIP!$A$2:$O18566,7,FALSE)</f>
        <v>Si</v>
      </c>
      <c r="I147" s="153" t="str">
        <f>VLOOKUP(E147,VIP!$A$2:$O10531,8,FALSE)</f>
        <v>Si</v>
      </c>
      <c r="J147" s="153" t="str">
        <f>VLOOKUP(E147,VIP!$A$2:$O10481,8,FALSE)</f>
        <v>Si</v>
      </c>
      <c r="K147" s="153" t="str">
        <f>VLOOKUP(E147,VIP!$A$2:$O14055,6,0)</f>
        <v>SI</v>
      </c>
      <c r="L147" s="122" t="s">
        <v>2418</v>
      </c>
      <c r="M147" s="132" t="s">
        <v>2446</v>
      </c>
      <c r="N147" s="132" t="s">
        <v>2453</v>
      </c>
      <c r="O147" s="153" t="s">
        <v>2454</v>
      </c>
      <c r="P147" s="132"/>
      <c r="Q147" s="143" t="s">
        <v>2418</v>
      </c>
      <c r="R147" s="87"/>
      <c r="S147" s="87"/>
      <c r="T147" s="87"/>
      <c r="U147" s="89"/>
      <c r="V147" s="75"/>
    </row>
    <row r="148" spans="1:22" ht="18" x14ac:dyDescent="0.25">
      <c r="A148" s="153" t="str">
        <f>VLOOKUP(E148,'LISTADO ATM'!$A$2:$C$898,3,0)</f>
        <v>DISTRITO NACIONAL</v>
      </c>
      <c r="B148" s="126">
        <v>3335908779</v>
      </c>
      <c r="C148" s="133">
        <v>44349.924745370372</v>
      </c>
      <c r="D148" s="133" t="s">
        <v>2449</v>
      </c>
      <c r="E148" s="121">
        <v>593</v>
      </c>
      <c r="F148" s="153" t="str">
        <f>VLOOKUP(E148,VIP!$A$2:$O13706,2,0)</f>
        <v>DRBR242</v>
      </c>
      <c r="G148" s="153" t="str">
        <f>VLOOKUP(E148,'LISTADO ATM'!$A$2:$B$897,2,0)</f>
        <v xml:space="preserve">ATM Ministerio Fuerzas Armadas II </v>
      </c>
      <c r="H148" s="153" t="str">
        <f>VLOOKUP(E148,VIP!$A$2:$O18569,7,FALSE)</f>
        <v>Si</v>
      </c>
      <c r="I148" s="153" t="str">
        <f>VLOOKUP(E148,VIP!$A$2:$O10534,8,FALSE)</f>
        <v>Si</v>
      </c>
      <c r="J148" s="153" t="str">
        <f>VLOOKUP(E148,VIP!$A$2:$O10484,8,FALSE)</f>
        <v>Si</v>
      </c>
      <c r="K148" s="153" t="str">
        <f>VLOOKUP(E148,VIP!$A$2:$O14058,6,0)</f>
        <v>NO</v>
      </c>
      <c r="L148" s="122" t="s">
        <v>2418</v>
      </c>
      <c r="M148" s="132" t="s">
        <v>2446</v>
      </c>
      <c r="N148" s="132" t="s">
        <v>2570</v>
      </c>
      <c r="O148" s="153" t="s">
        <v>2454</v>
      </c>
      <c r="P148" s="157"/>
      <c r="Q148" s="143" t="s">
        <v>2418</v>
      </c>
      <c r="R148" s="87"/>
      <c r="S148" s="87"/>
      <c r="T148" s="87"/>
      <c r="U148" s="89"/>
      <c r="V148" s="75"/>
    </row>
    <row r="149" spans="1:22" ht="18" x14ac:dyDescent="0.25">
      <c r="A149" s="153" t="str">
        <f>VLOOKUP(E149,'LISTADO ATM'!$A$2:$C$898,3,0)</f>
        <v>NORTE</v>
      </c>
      <c r="B149" s="126" t="s">
        <v>2687</v>
      </c>
      <c r="C149" s="133">
        <v>44354.706759259258</v>
      </c>
      <c r="D149" s="133" t="s">
        <v>2470</v>
      </c>
      <c r="E149" s="121">
        <v>645</v>
      </c>
      <c r="F149" s="153" t="str">
        <f>VLOOKUP(E149,VIP!$A$2:$O13748,2,0)</f>
        <v>DRBR329</v>
      </c>
      <c r="G149" s="153" t="str">
        <f>VLOOKUP(E149,'LISTADO ATM'!$A$2:$B$897,2,0)</f>
        <v xml:space="preserve">ATM UNP Cabrera </v>
      </c>
      <c r="H149" s="153" t="str">
        <f>VLOOKUP(E149,VIP!$A$2:$O18611,7,FALSE)</f>
        <v>Si</v>
      </c>
      <c r="I149" s="153" t="str">
        <f>VLOOKUP(E149,VIP!$A$2:$O10576,8,FALSE)</f>
        <v>Si</v>
      </c>
      <c r="J149" s="153" t="str">
        <f>VLOOKUP(E149,VIP!$A$2:$O10526,8,FALSE)</f>
        <v>Si</v>
      </c>
      <c r="K149" s="153" t="str">
        <f>VLOOKUP(E149,VIP!$A$2:$O14100,6,0)</f>
        <v>NO</v>
      </c>
      <c r="L149" s="122" t="s">
        <v>2418</v>
      </c>
      <c r="M149" s="132" t="s">
        <v>2446</v>
      </c>
      <c r="N149" s="132" t="s">
        <v>2453</v>
      </c>
      <c r="O149" s="153" t="s">
        <v>2471</v>
      </c>
      <c r="P149" s="132"/>
      <c r="Q149" s="143" t="s">
        <v>2418</v>
      </c>
      <c r="R149" s="87"/>
      <c r="S149" s="87"/>
      <c r="T149" s="87"/>
      <c r="U149" s="89"/>
      <c r="V149" s="75"/>
    </row>
    <row r="150" spans="1:22" ht="18" x14ac:dyDescent="0.25">
      <c r="A150" s="153" t="str">
        <f>VLOOKUP(E150,'LISTADO ATM'!$A$2:$C$898,3,0)</f>
        <v>SUR</v>
      </c>
      <c r="B150" s="126" t="s">
        <v>2679</v>
      </c>
      <c r="C150" s="133">
        <v>44354.746990740743</v>
      </c>
      <c r="D150" s="133" t="s">
        <v>2470</v>
      </c>
      <c r="E150" s="121">
        <v>677</v>
      </c>
      <c r="F150" s="153" t="str">
        <f>VLOOKUP(E150,VIP!$A$2:$O13747,2,0)</f>
        <v>DRBR677</v>
      </c>
      <c r="G150" s="153" t="str">
        <f>VLOOKUP(E150,'LISTADO ATM'!$A$2:$B$897,2,0)</f>
        <v>ATM PBG Villa Jaragua</v>
      </c>
      <c r="H150" s="153" t="str">
        <f>VLOOKUP(E150,VIP!$A$2:$O18610,7,FALSE)</f>
        <v>Si</v>
      </c>
      <c r="I150" s="153" t="str">
        <f>VLOOKUP(E150,VIP!$A$2:$O10575,8,FALSE)</f>
        <v>Si</v>
      </c>
      <c r="J150" s="153" t="str">
        <f>VLOOKUP(E150,VIP!$A$2:$O10525,8,FALSE)</f>
        <v>Si</v>
      </c>
      <c r="K150" s="153" t="str">
        <f>VLOOKUP(E150,VIP!$A$2:$O14099,6,0)</f>
        <v>SI</v>
      </c>
      <c r="L150" s="122" t="s">
        <v>2418</v>
      </c>
      <c r="M150" s="132" t="s">
        <v>2446</v>
      </c>
      <c r="N150" s="132" t="s">
        <v>2453</v>
      </c>
      <c r="O150" s="153" t="s">
        <v>2471</v>
      </c>
      <c r="P150" s="132"/>
      <c r="Q150" s="143" t="s">
        <v>2418</v>
      </c>
      <c r="R150" s="87"/>
      <c r="S150" s="87"/>
      <c r="T150" s="87"/>
      <c r="U150" s="89"/>
      <c r="V150" s="75"/>
    </row>
    <row r="151" spans="1:22" ht="18" x14ac:dyDescent="0.25">
      <c r="A151" s="153" t="str">
        <f>VLOOKUP(E151,'LISTADO ATM'!$A$2:$C$898,3,0)</f>
        <v>NORTE</v>
      </c>
      <c r="B151" s="126" t="s">
        <v>2705</v>
      </c>
      <c r="C151" s="133">
        <v>44354.807627314818</v>
      </c>
      <c r="D151" s="133" t="s">
        <v>2470</v>
      </c>
      <c r="E151" s="121">
        <v>687</v>
      </c>
      <c r="F151" s="153" t="str">
        <f>VLOOKUP(E151,VIP!$A$2:$O13741,2,0)</f>
        <v>DRBR687</v>
      </c>
      <c r="G151" s="153" t="str">
        <f>VLOOKUP(E151,'LISTADO ATM'!$A$2:$B$897,2,0)</f>
        <v>ATM Oficina Monterrico II</v>
      </c>
      <c r="H151" s="153" t="str">
        <f>VLOOKUP(E151,VIP!$A$2:$O18604,7,FALSE)</f>
        <v>NO</v>
      </c>
      <c r="I151" s="153" t="str">
        <f>VLOOKUP(E151,VIP!$A$2:$O10569,8,FALSE)</f>
        <v>NO</v>
      </c>
      <c r="J151" s="153" t="str">
        <f>VLOOKUP(E151,VIP!$A$2:$O10519,8,FALSE)</f>
        <v>NO</v>
      </c>
      <c r="K151" s="153" t="str">
        <f>VLOOKUP(E151,VIP!$A$2:$O14093,6,0)</f>
        <v>SI</v>
      </c>
      <c r="L151" s="122" t="s">
        <v>2418</v>
      </c>
      <c r="M151" s="132" t="s">
        <v>2446</v>
      </c>
      <c r="N151" s="132" t="s">
        <v>2453</v>
      </c>
      <c r="O151" s="153" t="s">
        <v>2471</v>
      </c>
      <c r="P151" s="132"/>
      <c r="Q151" s="143" t="s">
        <v>2418</v>
      </c>
      <c r="R151" s="87"/>
      <c r="S151" s="87"/>
      <c r="T151" s="87"/>
      <c r="U151" s="89"/>
      <c r="V151" s="75"/>
    </row>
    <row r="152" spans="1:22" ht="18" x14ac:dyDescent="0.25">
      <c r="A152" s="157" t="str">
        <f>VLOOKUP(E152,'LISTADO ATM'!$A$2:$C$898,3,0)</f>
        <v>DISTRITO NACIONAL</v>
      </c>
      <c r="B152" s="126" t="s">
        <v>2623</v>
      </c>
      <c r="C152" s="133">
        <v>44354.388182870367</v>
      </c>
      <c r="D152" s="133" t="s">
        <v>2470</v>
      </c>
      <c r="E152" s="121">
        <v>721</v>
      </c>
      <c r="F152" s="157" t="str">
        <f>VLOOKUP(E152,VIP!$A$2:$O13720,2,0)</f>
        <v>DRBR23A</v>
      </c>
      <c r="G152" s="157" t="str">
        <f>VLOOKUP(E152,'LISTADO ATM'!$A$2:$B$897,2,0)</f>
        <v xml:space="preserve">ATM Oficina Charles de Gaulle II </v>
      </c>
      <c r="H152" s="157" t="str">
        <f>VLOOKUP(E152,VIP!$A$2:$O18583,7,FALSE)</f>
        <v>Si</v>
      </c>
      <c r="I152" s="157" t="str">
        <f>VLOOKUP(E152,VIP!$A$2:$O10548,8,FALSE)</f>
        <v>Si</v>
      </c>
      <c r="J152" s="157" t="str">
        <f>VLOOKUP(E152,VIP!$A$2:$O10498,8,FALSE)</f>
        <v>Si</v>
      </c>
      <c r="K152" s="157" t="str">
        <f>VLOOKUP(E152,VIP!$A$2:$O14072,6,0)</f>
        <v>NO</v>
      </c>
      <c r="L152" s="122" t="s">
        <v>2418</v>
      </c>
      <c r="M152" s="132" t="s">
        <v>2446</v>
      </c>
      <c r="N152" s="132" t="s">
        <v>2453</v>
      </c>
      <c r="O152" s="157" t="s">
        <v>2471</v>
      </c>
      <c r="P152" s="132"/>
      <c r="Q152" s="143" t="s">
        <v>2418</v>
      </c>
    </row>
    <row r="153" spans="1:22" ht="18" x14ac:dyDescent="0.25">
      <c r="A153" s="157" t="str">
        <f>VLOOKUP(E153,'LISTADO ATM'!$A$2:$C$898,3,0)</f>
        <v>SUR</v>
      </c>
      <c r="B153" s="126" t="s">
        <v>2686</v>
      </c>
      <c r="C153" s="133">
        <v>44354.708020833335</v>
      </c>
      <c r="D153" s="133" t="s">
        <v>2449</v>
      </c>
      <c r="E153" s="121">
        <v>873</v>
      </c>
      <c r="F153" s="157" t="str">
        <f>VLOOKUP(E153,VIP!$A$2:$O13747,2,0)</f>
        <v>DRBR873</v>
      </c>
      <c r="G153" s="157" t="str">
        <f>VLOOKUP(E153,'LISTADO ATM'!$A$2:$B$897,2,0)</f>
        <v xml:space="preserve">ATM Centro de Caja San Cristóbal II </v>
      </c>
      <c r="H153" s="157" t="str">
        <f>VLOOKUP(E153,VIP!$A$2:$O18610,7,FALSE)</f>
        <v>Si</v>
      </c>
      <c r="I153" s="157" t="str">
        <f>VLOOKUP(E153,VIP!$A$2:$O10575,8,FALSE)</f>
        <v>Si</v>
      </c>
      <c r="J153" s="157" t="str">
        <f>VLOOKUP(E153,VIP!$A$2:$O10525,8,FALSE)</f>
        <v>Si</v>
      </c>
      <c r="K153" s="157" t="str">
        <f>VLOOKUP(E153,VIP!$A$2:$O14099,6,0)</f>
        <v>SI</v>
      </c>
      <c r="L153" s="122" t="s">
        <v>2418</v>
      </c>
      <c r="M153" s="132" t="s">
        <v>2446</v>
      </c>
      <c r="N153" s="132" t="s">
        <v>2453</v>
      </c>
      <c r="O153" s="157" t="s">
        <v>2454</v>
      </c>
      <c r="P153" s="132"/>
      <c r="Q153" s="143" t="s">
        <v>2418</v>
      </c>
    </row>
    <row r="154" spans="1:22" ht="18" x14ac:dyDescent="0.25">
      <c r="A154" s="157" t="str">
        <f>VLOOKUP(E154,'LISTADO ATM'!$A$2:$C$898,3,0)</f>
        <v>DISTRITO NACIONAL</v>
      </c>
      <c r="B154" s="126">
        <v>3335910595</v>
      </c>
      <c r="C154" s="133">
        <v>44352.603472222225</v>
      </c>
      <c r="D154" s="133" t="s">
        <v>2449</v>
      </c>
      <c r="E154" s="121">
        <v>949</v>
      </c>
      <c r="F154" s="157" t="str">
        <f>VLOOKUP(E154,VIP!$A$2:$O13679,2,0)</f>
        <v>DRBR23D</v>
      </c>
      <c r="G154" s="157" t="str">
        <f>VLOOKUP(E154,'LISTADO ATM'!$A$2:$B$897,2,0)</f>
        <v xml:space="preserve">ATM S/M Bravo San Isidro Coral Mall </v>
      </c>
      <c r="H154" s="157" t="str">
        <f>VLOOKUP(E154,VIP!$A$2:$O18542,7,FALSE)</f>
        <v>Si</v>
      </c>
      <c r="I154" s="157" t="str">
        <f>VLOOKUP(E154,VIP!$A$2:$O10507,8,FALSE)</f>
        <v>No</v>
      </c>
      <c r="J154" s="157" t="str">
        <f>VLOOKUP(E154,VIP!$A$2:$O10457,8,FALSE)</f>
        <v>No</v>
      </c>
      <c r="K154" s="157" t="str">
        <f>VLOOKUP(E154,VIP!$A$2:$O14031,6,0)</f>
        <v>NO</v>
      </c>
      <c r="L154" s="122" t="s">
        <v>2418</v>
      </c>
      <c r="M154" s="132" t="s">
        <v>2446</v>
      </c>
      <c r="N154" s="132" t="s">
        <v>2453</v>
      </c>
      <c r="O154" s="157" t="s">
        <v>2454</v>
      </c>
      <c r="P154" s="132"/>
      <c r="Q154" s="143" t="s">
        <v>2418</v>
      </c>
    </row>
    <row r="155" spans="1:22" ht="18" x14ac:dyDescent="0.25">
      <c r="A155" s="157" t="str">
        <f>VLOOKUP(E155,'LISTADO ATM'!$A$2:$C$898,3,0)</f>
        <v>NORTE</v>
      </c>
      <c r="B155" s="126" t="s">
        <v>2683</v>
      </c>
      <c r="C155" s="133">
        <v>44354.713969907411</v>
      </c>
      <c r="D155" s="133" t="s">
        <v>2566</v>
      </c>
      <c r="E155" s="121">
        <v>950</v>
      </c>
      <c r="F155" s="157" t="str">
        <f>VLOOKUP(E155,VIP!$A$2:$O13744,2,0)</f>
        <v>DRBR12G</v>
      </c>
      <c r="G155" s="157" t="str">
        <f>VLOOKUP(E155,'LISTADO ATM'!$A$2:$B$897,2,0)</f>
        <v xml:space="preserve">ATM Oficina Monterrico </v>
      </c>
      <c r="H155" s="157" t="str">
        <f>VLOOKUP(E155,VIP!$A$2:$O18607,7,FALSE)</f>
        <v>Si</v>
      </c>
      <c r="I155" s="157" t="str">
        <f>VLOOKUP(E155,VIP!$A$2:$O10572,8,FALSE)</f>
        <v>Si</v>
      </c>
      <c r="J155" s="157" t="str">
        <f>VLOOKUP(E155,VIP!$A$2:$O10522,8,FALSE)</f>
        <v>Si</v>
      </c>
      <c r="K155" s="157" t="str">
        <f>VLOOKUP(E155,VIP!$A$2:$O14096,6,0)</f>
        <v>SI</v>
      </c>
      <c r="L155" s="122" t="s">
        <v>2418</v>
      </c>
      <c r="M155" s="132" t="s">
        <v>2446</v>
      </c>
      <c r="N155" s="132" t="s">
        <v>2453</v>
      </c>
      <c r="O155" s="157" t="s">
        <v>2567</v>
      </c>
      <c r="P155" s="132"/>
      <c r="Q155" s="143" t="s">
        <v>2418</v>
      </c>
    </row>
    <row r="156" spans="1:22" ht="18" x14ac:dyDescent="0.25">
      <c r="A156" s="157" t="str">
        <f>VLOOKUP(E156,'LISTADO ATM'!$A$2:$C$898,3,0)</f>
        <v>NORTE</v>
      </c>
      <c r="B156" s="126" t="s">
        <v>2701</v>
      </c>
      <c r="C156" s="133">
        <v>44354.918680555558</v>
      </c>
      <c r="D156" s="133" t="s">
        <v>2566</v>
      </c>
      <c r="E156" s="121">
        <v>986</v>
      </c>
      <c r="F156" s="157" t="str">
        <f>VLOOKUP(E156,VIP!$A$2:$O13737,2,0)</f>
        <v>DRBR986</v>
      </c>
      <c r="G156" s="157" t="str">
        <f>VLOOKUP(E156,'LISTADO ATM'!$A$2:$B$897,2,0)</f>
        <v xml:space="preserve">ATM S/M Jumbo (La Vega) </v>
      </c>
      <c r="H156" s="157" t="str">
        <f>VLOOKUP(E156,VIP!$A$2:$O18600,7,FALSE)</f>
        <v>Si</v>
      </c>
      <c r="I156" s="157" t="str">
        <f>VLOOKUP(E156,VIP!$A$2:$O10565,8,FALSE)</f>
        <v>Si</v>
      </c>
      <c r="J156" s="157" t="str">
        <f>VLOOKUP(E156,VIP!$A$2:$O10515,8,FALSE)</f>
        <v>Si</v>
      </c>
      <c r="K156" s="157" t="str">
        <f>VLOOKUP(E156,VIP!$A$2:$O14089,6,0)</f>
        <v>NO</v>
      </c>
      <c r="L156" s="122" t="s">
        <v>2418</v>
      </c>
      <c r="M156" s="132" t="s">
        <v>2446</v>
      </c>
      <c r="N156" s="132" t="s">
        <v>2453</v>
      </c>
      <c r="O156" s="157" t="s">
        <v>2567</v>
      </c>
      <c r="P156" s="132"/>
      <c r="Q156" s="143" t="s">
        <v>2418</v>
      </c>
    </row>
    <row r="157" spans="1:22" ht="18" x14ac:dyDescent="0.25">
      <c r="A157" s="157" t="str">
        <f>VLOOKUP(E157,'LISTADO ATM'!$A$2:$C$898,3,0)</f>
        <v>DISTRITO NACIONAL</v>
      </c>
      <c r="B157" s="126" t="s">
        <v>2572</v>
      </c>
      <c r="C157" s="133">
        <v>44353.419224537036</v>
      </c>
      <c r="D157" s="133" t="s">
        <v>2180</v>
      </c>
      <c r="E157" s="121">
        <v>96</v>
      </c>
      <c r="F157" s="157" t="str">
        <f>VLOOKUP(E157,VIP!$A$2:$O13693,2,0)</f>
        <v>DRBR096</v>
      </c>
      <c r="G157" s="157" t="str">
        <f>VLOOKUP(E157,'LISTADO ATM'!$A$2:$B$897,2,0)</f>
        <v>ATM S/M Caribe Av. Charles de Gaulle</v>
      </c>
      <c r="H157" s="157" t="str">
        <f>VLOOKUP(E157,VIP!$A$2:$O18556,7,FALSE)</f>
        <v>Si</v>
      </c>
      <c r="I157" s="157" t="str">
        <f>VLOOKUP(E157,VIP!$A$2:$O10521,8,FALSE)</f>
        <v>No</v>
      </c>
      <c r="J157" s="157" t="str">
        <f>VLOOKUP(E157,VIP!$A$2:$O10471,8,FALSE)</f>
        <v>No</v>
      </c>
      <c r="K157" s="157" t="str">
        <f>VLOOKUP(E157,VIP!$A$2:$O14045,6,0)</f>
        <v>NO</v>
      </c>
      <c r="L157" s="122" t="s">
        <v>2466</v>
      </c>
      <c r="M157" s="132" t="s">
        <v>2446</v>
      </c>
      <c r="N157" s="132" t="s">
        <v>2453</v>
      </c>
      <c r="O157" s="157" t="s">
        <v>2455</v>
      </c>
      <c r="P157" s="132"/>
      <c r="Q157" s="143" t="s">
        <v>2466</v>
      </c>
    </row>
    <row r="158" spans="1:22" ht="18" x14ac:dyDescent="0.25">
      <c r="A158" s="157" t="str">
        <f>VLOOKUP(E158,'LISTADO ATM'!$A$2:$C$898,3,0)</f>
        <v>NORTE</v>
      </c>
      <c r="B158" s="126" t="s">
        <v>2702</v>
      </c>
      <c r="C158" s="133">
        <v>44354.903923611113</v>
      </c>
      <c r="D158" s="133" t="s">
        <v>2181</v>
      </c>
      <c r="E158" s="121">
        <v>136</v>
      </c>
      <c r="F158" s="157" t="str">
        <f>VLOOKUP(E158,VIP!$A$2:$O13738,2,0)</f>
        <v>DRBR136</v>
      </c>
      <c r="G158" s="157" t="str">
        <f>VLOOKUP(E158,'LISTADO ATM'!$A$2:$B$897,2,0)</f>
        <v>ATM S/M Xtra (Santiago)</v>
      </c>
      <c r="H158" s="157" t="str">
        <f>VLOOKUP(E158,VIP!$A$2:$O18601,7,FALSE)</f>
        <v>Si</v>
      </c>
      <c r="I158" s="157" t="str">
        <f>VLOOKUP(E158,VIP!$A$2:$O10566,8,FALSE)</f>
        <v>Si</v>
      </c>
      <c r="J158" s="157" t="str">
        <f>VLOOKUP(E158,VIP!$A$2:$O10516,8,FALSE)</f>
        <v>Si</v>
      </c>
      <c r="K158" s="157" t="str">
        <f>VLOOKUP(E158,VIP!$A$2:$O14090,6,0)</f>
        <v>NO</v>
      </c>
      <c r="L158" s="122" t="s">
        <v>2466</v>
      </c>
      <c r="M158" s="132" t="s">
        <v>2446</v>
      </c>
      <c r="N158" s="132" t="s">
        <v>2453</v>
      </c>
      <c r="O158" s="157" t="s">
        <v>2563</v>
      </c>
      <c r="P158" s="132"/>
      <c r="Q158" s="143" t="s">
        <v>2466</v>
      </c>
    </row>
    <row r="159" spans="1:22" ht="18" x14ac:dyDescent="0.25">
      <c r="A159" s="157" t="str">
        <f>VLOOKUP(E159,'LISTADO ATM'!$A$2:$C$898,3,0)</f>
        <v>DISTRITO NACIONAL</v>
      </c>
      <c r="B159" s="126" t="s">
        <v>2661</v>
      </c>
      <c r="C159" s="133">
        <v>44354.558946759258</v>
      </c>
      <c r="D159" s="133" t="s">
        <v>2180</v>
      </c>
      <c r="E159" s="121">
        <v>238</v>
      </c>
      <c r="F159" s="157" t="str">
        <f>VLOOKUP(E159,VIP!$A$2:$O13741,2,0)</f>
        <v>DRBR238</v>
      </c>
      <c r="G159" s="157" t="str">
        <f>VLOOKUP(E159,'LISTADO ATM'!$A$2:$B$897,2,0)</f>
        <v xml:space="preserve">ATM Multicentro La Sirena Charles de Gaulle </v>
      </c>
      <c r="H159" s="157" t="str">
        <f>VLOOKUP(E159,VIP!$A$2:$O18604,7,FALSE)</f>
        <v>Si</v>
      </c>
      <c r="I159" s="157" t="str">
        <f>VLOOKUP(E159,VIP!$A$2:$O10569,8,FALSE)</f>
        <v>Si</v>
      </c>
      <c r="J159" s="157" t="str">
        <f>VLOOKUP(E159,VIP!$A$2:$O10519,8,FALSE)</f>
        <v>Si</v>
      </c>
      <c r="K159" s="157" t="str">
        <f>VLOOKUP(E159,VIP!$A$2:$O14093,6,0)</f>
        <v>No</v>
      </c>
      <c r="L159" s="122" t="s">
        <v>2466</v>
      </c>
      <c r="M159" s="132" t="s">
        <v>2446</v>
      </c>
      <c r="N159" s="132" t="s">
        <v>2561</v>
      </c>
      <c r="O159" s="157" t="s">
        <v>2455</v>
      </c>
      <c r="P159" s="132"/>
      <c r="Q159" s="143" t="s">
        <v>2466</v>
      </c>
    </row>
    <row r="160" spans="1:22" ht="18" x14ac:dyDescent="0.25">
      <c r="A160" s="157" t="str">
        <f>VLOOKUP(E160,'LISTADO ATM'!$A$2:$C$898,3,0)</f>
        <v>NORTE</v>
      </c>
      <c r="B160" s="126" t="s">
        <v>2660</v>
      </c>
      <c r="C160" s="133">
        <v>44354.567881944444</v>
      </c>
      <c r="D160" s="133" t="s">
        <v>2181</v>
      </c>
      <c r="E160" s="121">
        <v>245</v>
      </c>
      <c r="F160" s="157" t="str">
        <f>VLOOKUP(E160,VIP!$A$2:$O13740,2,0)</f>
        <v>DRBR245</v>
      </c>
      <c r="G160" s="157" t="str">
        <f>VLOOKUP(E160,'LISTADO ATM'!$A$2:$B$897,2,0)</f>
        <v>ATM Boombah Zona Franca Victor Mera</v>
      </c>
      <c r="H160" s="157" t="str">
        <f>VLOOKUP(E160,VIP!$A$2:$O18603,7,FALSE)</f>
        <v>Si</v>
      </c>
      <c r="I160" s="157" t="str">
        <f>VLOOKUP(E160,VIP!$A$2:$O10568,8,FALSE)</f>
        <v>Si</v>
      </c>
      <c r="J160" s="157" t="str">
        <f>VLOOKUP(E160,VIP!$A$2:$O10518,8,FALSE)</f>
        <v>Si</v>
      </c>
      <c r="K160" s="157" t="str">
        <f>VLOOKUP(E160,VIP!$A$2:$O14092,6,0)</f>
        <v>NO</v>
      </c>
      <c r="L160" s="122" t="s">
        <v>2466</v>
      </c>
      <c r="M160" s="132" t="s">
        <v>2446</v>
      </c>
      <c r="N160" s="132" t="s">
        <v>2453</v>
      </c>
      <c r="O160" s="157" t="s">
        <v>2550</v>
      </c>
      <c r="P160" s="132"/>
      <c r="Q160" s="143" t="s">
        <v>2466</v>
      </c>
    </row>
    <row r="161" spans="1:17" ht="18" x14ac:dyDescent="0.25">
      <c r="A161" s="157" t="str">
        <f>VLOOKUP(E161,'LISTADO ATM'!$A$2:$C$898,3,0)</f>
        <v>NORTE</v>
      </c>
      <c r="B161" s="126" t="s">
        <v>2698</v>
      </c>
      <c r="C161" s="133">
        <v>44354.937372685185</v>
      </c>
      <c r="D161" s="133" t="s">
        <v>2181</v>
      </c>
      <c r="E161" s="121">
        <v>351</v>
      </c>
      <c r="F161" s="157" t="str">
        <f>VLOOKUP(E161,VIP!$A$2:$O13735,2,0)</f>
        <v>DRBR351</v>
      </c>
      <c r="G161" s="157" t="str">
        <f>VLOOKUP(E161,'LISTADO ATM'!$A$2:$B$897,2,0)</f>
        <v xml:space="preserve">ATM S/M José Luís (Puerto Plata) </v>
      </c>
      <c r="H161" s="157" t="str">
        <f>VLOOKUP(E161,VIP!$A$2:$O18598,7,FALSE)</f>
        <v>Si</v>
      </c>
      <c r="I161" s="157" t="str">
        <f>VLOOKUP(E161,VIP!$A$2:$O10563,8,FALSE)</f>
        <v>Si</v>
      </c>
      <c r="J161" s="157" t="str">
        <f>VLOOKUP(E161,VIP!$A$2:$O10513,8,FALSE)</f>
        <v>Si</v>
      </c>
      <c r="K161" s="157" t="str">
        <f>VLOOKUP(E161,VIP!$A$2:$O14087,6,0)</f>
        <v>NO</v>
      </c>
      <c r="L161" s="122" t="s">
        <v>2466</v>
      </c>
      <c r="M161" s="132" t="s">
        <v>2446</v>
      </c>
      <c r="N161" s="132" t="s">
        <v>2453</v>
      </c>
      <c r="O161" s="157" t="s">
        <v>2563</v>
      </c>
      <c r="P161" s="132"/>
      <c r="Q161" s="143" t="s">
        <v>2466</v>
      </c>
    </row>
    <row r="162" spans="1:17" ht="18" x14ac:dyDescent="0.25">
      <c r="A162" s="157" t="str">
        <f>VLOOKUP(E162,'LISTADO ATM'!$A$2:$C$898,3,0)</f>
        <v>DISTRITO NACIONAL</v>
      </c>
      <c r="B162" s="126" t="s">
        <v>2624</v>
      </c>
      <c r="C162" s="133">
        <v>44354.386840277781</v>
      </c>
      <c r="D162" s="133" t="s">
        <v>2180</v>
      </c>
      <c r="E162" s="121">
        <v>515</v>
      </c>
      <c r="F162" s="157" t="str">
        <f>VLOOKUP(E162,VIP!$A$2:$O13721,2,0)</f>
        <v>DRBR515</v>
      </c>
      <c r="G162" s="157" t="str">
        <f>VLOOKUP(E162,'LISTADO ATM'!$A$2:$B$897,2,0)</f>
        <v xml:space="preserve">ATM Oficina Agora Mall I </v>
      </c>
      <c r="H162" s="157" t="str">
        <f>VLOOKUP(E162,VIP!$A$2:$O18584,7,FALSE)</f>
        <v>Si</v>
      </c>
      <c r="I162" s="157" t="str">
        <f>VLOOKUP(E162,VIP!$A$2:$O10549,8,FALSE)</f>
        <v>Si</v>
      </c>
      <c r="J162" s="157" t="str">
        <f>VLOOKUP(E162,VIP!$A$2:$O10499,8,FALSE)</f>
        <v>Si</v>
      </c>
      <c r="K162" s="157" t="str">
        <f>VLOOKUP(E162,VIP!$A$2:$O14073,6,0)</f>
        <v>SI</v>
      </c>
      <c r="L162" s="122" t="s">
        <v>2466</v>
      </c>
      <c r="M162" s="132" t="s">
        <v>2446</v>
      </c>
      <c r="N162" s="132" t="s">
        <v>2453</v>
      </c>
      <c r="O162" s="157" t="s">
        <v>2455</v>
      </c>
      <c r="P162" s="132"/>
      <c r="Q162" s="143" t="s">
        <v>2466</v>
      </c>
    </row>
    <row r="163" spans="1:17" ht="18" x14ac:dyDescent="0.25">
      <c r="A163" s="157" t="str">
        <f>VLOOKUP(E163,'LISTADO ATM'!$A$2:$C$898,3,0)</f>
        <v>SUR</v>
      </c>
      <c r="B163" s="126" t="s">
        <v>2630</v>
      </c>
      <c r="C163" s="133">
        <v>44354.367025462961</v>
      </c>
      <c r="D163" s="133" t="s">
        <v>2180</v>
      </c>
      <c r="E163" s="121">
        <v>584</v>
      </c>
      <c r="F163" s="157" t="str">
        <f>VLOOKUP(E163,VIP!$A$2:$O13727,2,0)</f>
        <v>DRBR404</v>
      </c>
      <c r="G163" s="157" t="str">
        <f>VLOOKUP(E163,'LISTADO ATM'!$A$2:$B$897,2,0)</f>
        <v xml:space="preserve">ATM Oficina San Cristóbal I </v>
      </c>
      <c r="H163" s="157" t="str">
        <f>VLOOKUP(E163,VIP!$A$2:$O18590,7,FALSE)</f>
        <v>Si</v>
      </c>
      <c r="I163" s="157" t="str">
        <f>VLOOKUP(E163,VIP!$A$2:$O10555,8,FALSE)</f>
        <v>Si</v>
      </c>
      <c r="J163" s="157" t="str">
        <f>VLOOKUP(E163,VIP!$A$2:$O10505,8,FALSE)</f>
        <v>Si</v>
      </c>
      <c r="K163" s="157" t="str">
        <f>VLOOKUP(E163,VIP!$A$2:$O14079,6,0)</f>
        <v>SI</v>
      </c>
      <c r="L163" s="122" t="s">
        <v>2466</v>
      </c>
      <c r="M163" s="132" t="s">
        <v>2446</v>
      </c>
      <c r="N163" s="132" t="s">
        <v>2561</v>
      </c>
      <c r="O163" s="157" t="s">
        <v>2455</v>
      </c>
      <c r="P163" s="132"/>
      <c r="Q163" s="143" t="s">
        <v>2466</v>
      </c>
    </row>
    <row r="164" spans="1:17" ht="18" x14ac:dyDescent="0.25">
      <c r="A164" s="157" t="str">
        <f>VLOOKUP(E164,'LISTADO ATM'!$A$2:$C$898,3,0)</f>
        <v>DISTRITO NACIONAL</v>
      </c>
      <c r="B164" s="126" t="s">
        <v>2670</v>
      </c>
      <c r="C164" s="133">
        <v>44354.656608796293</v>
      </c>
      <c r="D164" s="133" t="s">
        <v>2180</v>
      </c>
      <c r="E164" s="121">
        <v>696</v>
      </c>
      <c r="F164" s="157" t="str">
        <f>VLOOKUP(E164,VIP!$A$2:$O13734,2,0)</f>
        <v>DRBR696</v>
      </c>
      <c r="G164" s="157" t="str">
        <f>VLOOKUP(E164,'LISTADO ATM'!$A$2:$B$897,2,0)</f>
        <v>ATM Olé Jacobo Majluta</v>
      </c>
      <c r="H164" s="157" t="str">
        <f>VLOOKUP(E164,VIP!$A$2:$O18597,7,FALSE)</f>
        <v>Si</v>
      </c>
      <c r="I164" s="157" t="str">
        <f>VLOOKUP(E164,VIP!$A$2:$O10562,8,FALSE)</f>
        <v>Si</v>
      </c>
      <c r="J164" s="157" t="str">
        <f>VLOOKUP(E164,VIP!$A$2:$O10512,8,FALSE)</f>
        <v>Si</v>
      </c>
      <c r="K164" s="157" t="str">
        <f>VLOOKUP(E164,VIP!$A$2:$O14086,6,0)</f>
        <v>NO</v>
      </c>
      <c r="L164" s="122" t="s">
        <v>2466</v>
      </c>
      <c r="M164" s="132" t="s">
        <v>2446</v>
      </c>
      <c r="N164" s="132" t="s">
        <v>2453</v>
      </c>
      <c r="O164" s="157" t="s">
        <v>2455</v>
      </c>
      <c r="P164" s="132"/>
      <c r="Q164" s="143" t="s">
        <v>2466</v>
      </c>
    </row>
    <row r="165" spans="1:17" ht="18" x14ac:dyDescent="0.25">
      <c r="A165" s="157" t="str">
        <f>VLOOKUP(E165,'LISTADO ATM'!$A$2:$C$898,3,0)</f>
        <v>SUR</v>
      </c>
      <c r="B165" s="126" t="s">
        <v>2650</v>
      </c>
      <c r="C165" s="133">
        <v>44354.481828703705</v>
      </c>
      <c r="D165" s="133" t="s">
        <v>2180</v>
      </c>
      <c r="E165" s="121">
        <v>962</v>
      </c>
      <c r="F165" s="157" t="str">
        <f>VLOOKUP(E165,VIP!$A$2:$O13733,2,0)</f>
        <v>DRBR962</v>
      </c>
      <c r="G165" s="157" t="str">
        <f>VLOOKUP(E165,'LISTADO ATM'!$A$2:$B$897,2,0)</f>
        <v xml:space="preserve">ATM Oficina Villa Ofelia II (San Juan) </v>
      </c>
      <c r="H165" s="157" t="str">
        <f>VLOOKUP(E165,VIP!$A$2:$O18596,7,FALSE)</f>
        <v>Si</v>
      </c>
      <c r="I165" s="157" t="str">
        <f>VLOOKUP(E165,VIP!$A$2:$O10561,8,FALSE)</f>
        <v>Si</v>
      </c>
      <c r="J165" s="157" t="str">
        <f>VLOOKUP(E165,VIP!$A$2:$O10511,8,FALSE)</f>
        <v>Si</v>
      </c>
      <c r="K165" s="157" t="str">
        <f>VLOOKUP(E165,VIP!$A$2:$O14085,6,0)</f>
        <v>NO</v>
      </c>
      <c r="L165" s="122" t="s">
        <v>2466</v>
      </c>
      <c r="M165" s="132" t="s">
        <v>2446</v>
      </c>
      <c r="N165" s="132" t="s">
        <v>2561</v>
      </c>
      <c r="O165" s="157" t="s">
        <v>2455</v>
      </c>
      <c r="P165" s="132"/>
      <c r="Q165" s="143" t="s">
        <v>2466</v>
      </c>
    </row>
  </sheetData>
  <autoFilter ref="A4:Q151">
    <sortState ref="A5:Q165">
      <sortCondition ref="M4:M1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21" priority="36"/>
  </conditionalFormatting>
  <conditionalFormatting sqref="B166:B1048576 B1:B100">
    <cfRule type="duplicateValues" dxfId="120" priority="35"/>
  </conditionalFormatting>
  <conditionalFormatting sqref="E123">
    <cfRule type="duplicateValues" dxfId="119" priority="25"/>
  </conditionalFormatting>
  <conditionalFormatting sqref="B123">
    <cfRule type="duplicateValues" dxfId="118" priority="24"/>
  </conditionalFormatting>
  <conditionalFormatting sqref="E123">
    <cfRule type="duplicateValues" dxfId="117" priority="23"/>
  </conditionalFormatting>
  <conditionalFormatting sqref="B166:B1048576 B1:B123">
    <cfRule type="duplicateValues" dxfId="116" priority="22"/>
  </conditionalFormatting>
  <conditionalFormatting sqref="E124:E125">
    <cfRule type="duplicateValues" dxfId="115" priority="21"/>
  </conditionalFormatting>
  <conditionalFormatting sqref="B124:B125">
    <cfRule type="duplicateValues" dxfId="114" priority="20"/>
  </conditionalFormatting>
  <conditionalFormatting sqref="E124:E125">
    <cfRule type="duplicateValues" dxfId="113" priority="19"/>
  </conditionalFormatting>
  <conditionalFormatting sqref="B124:B125">
    <cfRule type="duplicateValues" dxfId="112" priority="18"/>
  </conditionalFormatting>
  <conditionalFormatting sqref="E101:E103">
    <cfRule type="duplicateValues" dxfId="111" priority="121665"/>
  </conditionalFormatting>
  <conditionalFormatting sqref="B101:B103">
    <cfRule type="duplicateValues" dxfId="110" priority="121666"/>
  </conditionalFormatting>
  <conditionalFormatting sqref="E113:E122">
    <cfRule type="duplicateValues" dxfId="109" priority="121671"/>
  </conditionalFormatting>
  <conditionalFormatting sqref="B113:B122">
    <cfRule type="duplicateValues" dxfId="108" priority="121672"/>
  </conditionalFormatting>
  <conditionalFormatting sqref="E126:E129">
    <cfRule type="duplicateValues" dxfId="107" priority="121678"/>
  </conditionalFormatting>
  <conditionalFormatting sqref="B126:B129">
    <cfRule type="duplicateValues" dxfId="106" priority="121680"/>
  </conditionalFormatting>
  <conditionalFormatting sqref="E104:E112">
    <cfRule type="duplicateValues" dxfId="105" priority="121685"/>
  </conditionalFormatting>
  <conditionalFormatting sqref="B104:B112">
    <cfRule type="duplicateValues" dxfId="104" priority="121687"/>
  </conditionalFormatting>
  <conditionalFormatting sqref="E130:E151">
    <cfRule type="duplicateValues" dxfId="103" priority="121701"/>
  </conditionalFormatting>
  <conditionalFormatting sqref="B130:B151">
    <cfRule type="duplicateValues" dxfId="102" priority="121703"/>
  </conditionalFormatting>
  <conditionalFormatting sqref="E152:E165">
    <cfRule type="duplicateValues" dxfId="101" priority="121709"/>
  </conditionalFormatting>
  <conditionalFormatting sqref="B152:B165">
    <cfRule type="duplicateValues" dxfId="100" priority="121713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topLeftCell="C1" zoomScale="70" zoomScaleNormal="70" workbookViewId="0">
      <selection activeCell="H4" sqref="H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2558</v>
      </c>
      <c r="G1" s="181"/>
      <c r="H1" s="161">
        <f>COUNTIF(A:E,"2 Gavetas Vacías + 1 Fallando")</f>
        <v>3</v>
      </c>
      <c r="I1" s="161">
        <f>COUNTIF(A:E,("3 Gavetas Vacías"))</f>
        <v>3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41" t="s">
        <v>2557</v>
      </c>
      <c r="G2" s="140">
        <f>G3+G4</f>
        <v>161</v>
      </c>
      <c r="H2" s="141" t="s">
        <v>2716</v>
      </c>
      <c r="I2" s="140">
        <f>COUNTIF(A:E,"Abastecido")</f>
        <v>1</v>
      </c>
    </row>
    <row r="3" spans="1:9" ht="18" x14ac:dyDescent="0.25">
      <c r="B3" s="95"/>
      <c r="C3" s="95"/>
      <c r="D3" s="95"/>
      <c r="E3" s="102"/>
      <c r="F3" s="141" t="s">
        <v>2556</v>
      </c>
      <c r="G3" s="140">
        <f>COUNTIF(REPORTE!A:Q,"fuera de Servicio")</f>
        <v>67</v>
      </c>
      <c r="H3" s="141" t="s">
        <v>2712</v>
      </c>
      <c r="I3" s="140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1" t="s">
        <v>2553</v>
      </c>
      <c r="G4" s="140">
        <f>COUNTIF(REPORTE!A:Q,"En Servicio")</f>
        <v>94</v>
      </c>
      <c r="H4" s="141" t="s">
        <v>2715</v>
      </c>
      <c r="I4" s="140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6"/>
      <c r="D5" s="95"/>
      <c r="E5" s="103"/>
      <c r="F5" s="141" t="s">
        <v>2554</v>
      </c>
      <c r="G5" s="140">
        <f>COUNTIF(REPORTE!A:Q,"reinicio exitoso")</f>
        <v>3</v>
      </c>
      <c r="H5" s="141" t="s">
        <v>2560</v>
      </c>
      <c r="I5" s="140">
        <f>I1+H1</f>
        <v>6</v>
      </c>
    </row>
    <row r="6" spans="1:9" ht="18" x14ac:dyDescent="0.25">
      <c r="B6" s="95"/>
      <c r="C6" s="95"/>
      <c r="D6" s="95"/>
      <c r="E6" s="104"/>
      <c r="F6" s="141" t="s">
        <v>2555</v>
      </c>
      <c r="G6" s="140">
        <f>COUNTIF(REPORTE!A:Q,"carga exitosa")</f>
        <v>4</v>
      </c>
      <c r="H6" s="141" t="s">
        <v>2713</v>
      </c>
      <c r="I6" s="140">
        <f>COUNTIF(A:E,"GAVETA DE RECHAZO LLENA")</f>
        <v>5</v>
      </c>
    </row>
    <row r="7" spans="1:9" ht="18" customHeight="1" x14ac:dyDescent="0.25">
      <c r="A7" s="174" t="s">
        <v>2415</v>
      </c>
      <c r="B7" s="175"/>
      <c r="C7" s="175"/>
      <c r="D7" s="175"/>
      <c r="E7" s="176"/>
      <c r="F7" s="141" t="s">
        <v>2559</v>
      </c>
      <c r="G7" s="140">
        <f>COUNTIF(A:E,"Sin Efectivo")</f>
        <v>12</v>
      </c>
      <c r="H7" s="141" t="s">
        <v>2714</v>
      </c>
      <c r="I7" s="140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8" t="s">
        <v>2642</v>
      </c>
    </row>
    <row r="10" spans="1:9" ht="18.75" thickBot="1" x14ac:dyDescent="0.3">
      <c r="A10" s="97" t="s">
        <v>2473</v>
      </c>
      <c r="B10" s="148">
        <f>COUNT(B9:B9)</f>
        <v>1</v>
      </c>
      <c r="C10" s="171"/>
      <c r="D10" s="172"/>
      <c r="E10" s="173"/>
    </row>
    <row r="11" spans="1:9" x14ac:dyDescent="0.25">
      <c r="B11" s="99"/>
      <c r="E11" s="99"/>
    </row>
    <row r="12" spans="1:9" ht="36" customHeight="1" x14ac:dyDescent="0.25">
      <c r="A12" s="174" t="s">
        <v>2474</v>
      </c>
      <c r="B12" s="175"/>
      <c r="C12" s="175"/>
      <c r="D12" s="175"/>
      <c r="E12" s="176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8">
        <f>COUNT(B14:B14)</f>
        <v>0</v>
      </c>
      <c r="C15" s="171"/>
      <c r="D15" s="172"/>
      <c r="E15" s="173"/>
    </row>
    <row r="16" spans="1:9" ht="15.75" thickBot="1" x14ac:dyDescent="0.3">
      <c r="B16" s="99"/>
      <c r="E16" s="99"/>
    </row>
    <row r="17" spans="1:5" ht="18.75" thickBot="1" x14ac:dyDescent="0.3">
      <c r="A17" s="177" t="s">
        <v>2475</v>
      </c>
      <c r="B17" s="178"/>
      <c r="C17" s="178"/>
      <c r="D17" s="178"/>
      <c r="E17" s="179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9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2597</v>
      </c>
    </row>
    <row r="23" spans="1:5" ht="18" x14ac:dyDescent="0.25">
      <c r="A23" s="139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2641</v>
      </c>
    </row>
    <row r="24" spans="1:5" ht="18" x14ac:dyDescent="0.25">
      <c r="A24" s="139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9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9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9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9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2675</v>
      </c>
    </row>
    <row r="29" spans="1:5" ht="18" x14ac:dyDescent="0.25">
      <c r="A29" s="139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9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58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7" t="s">
        <v>2535</v>
      </c>
      <c r="B33" s="178"/>
      <c r="C33" s="178"/>
      <c r="D33" s="178"/>
      <c r="E33" s="179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2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2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2" t="str">
        <f>VLOOKUP(B37,'[1]LISTADO ATM'!$A$2:$C$822,3,0)</f>
        <v>ESTE</v>
      </c>
      <c r="B37" s="159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8">
        <v>3335912343</v>
      </c>
    </row>
    <row r="38" spans="1:5" ht="18" x14ac:dyDescent="0.25">
      <c r="A38" s="142" t="str">
        <f>VLOOKUP(B38,'[1]LISTADO ATM'!$A$2:$C$822,3,0)</f>
        <v>ESTE</v>
      </c>
      <c r="B38" s="159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8">
        <v>3335912437</v>
      </c>
    </row>
    <row r="39" spans="1:5" ht="18" customHeight="1" x14ac:dyDescent="0.25">
      <c r="A39" s="142" t="str">
        <f>VLOOKUP(B39,'[1]LISTADO ATM'!$A$2:$C$822,3,0)</f>
        <v>DISTRITO NACIONAL</v>
      </c>
      <c r="B39" s="159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8">
        <v>3335912476</v>
      </c>
    </row>
    <row r="40" spans="1:5" ht="18" x14ac:dyDescent="0.25">
      <c r="A40" s="142" t="str">
        <f>VLOOKUP(B40,'[1]LISTADO ATM'!$A$2:$C$822,3,0)</f>
        <v>DISTRITO NACIONAL</v>
      </c>
      <c r="B40" s="159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8">
        <v>3335912346</v>
      </c>
    </row>
    <row r="41" spans="1:5" ht="18" x14ac:dyDescent="0.25">
      <c r="A41" s="116" t="s">
        <v>2473</v>
      </c>
      <c r="B41" s="160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88" t="s">
        <v>2476</v>
      </c>
      <c r="B43" s="189"/>
      <c r="C43" s="189"/>
      <c r="D43" s="189"/>
      <c r="E43" s="190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2689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2711</v>
      </c>
      <c r="E48" s="126" t="s">
        <v>2677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2672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2690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2704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2691</v>
      </c>
    </row>
    <row r="54" spans="1:5" ht="18" x14ac:dyDescent="0.25">
      <c r="A54" s="116" t="s">
        <v>2473</v>
      </c>
      <c r="B54" s="160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91" t="s">
        <v>2477</v>
      </c>
      <c r="B56" s="192"/>
      <c r="C56" s="93" t="s">
        <v>2412</v>
      </c>
      <c r="D56" s="99"/>
      <c r="E56" s="99"/>
    </row>
    <row r="57" spans="1:5" ht="18.75" thickBot="1" x14ac:dyDescent="0.3">
      <c r="A57" s="151">
        <f>+B31+B41+B54</f>
        <v>27</v>
      </c>
      <c r="B57" s="152"/>
    </row>
    <row r="58" spans="1:5" ht="15.75" thickBot="1" x14ac:dyDescent="0.3">
      <c r="B58" s="99"/>
      <c r="E58" s="99"/>
    </row>
    <row r="59" spans="1:5" ht="18.75" thickBot="1" x14ac:dyDescent="0.3">
      <c r="A59" s="177" t="s">
        <v>2478</v>
      </c>
      <c r="B59" s="178"/>
      <c r="C59" s="178"/>
      <c r="D59" s="178"/>
      <c r="E59" s="179"/>
    </row>
    <row r="60" spans="1:5" ht="18" x14ac:dyDescent="0.25">
      <c r="A60" s="100" t="s">
        <v>15</v>
      </c>
      <c r="B60" s="96" t="s">
        <v>2416</v>
      </c>
      <c r="C60" s="98" t="s">
        <v>46</v>
      </c>
      <c r="D60" s="193" t="s">
        <v>2419</v>
      </c>
      <c r="E60" s="194"/>
    </row>
    <row r="61" spans="1:5" ht="18" x14ac:dyDescent="0.25">
      <c r="A61" s="139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95" t="s">
        <v>2552</v>
      </c>
      <c r="E61" s="196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97" t="s">
        <v>2562</v>
      </c>
      <c r="E62" s="197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97" t="s">
        <v>2562</v>
      </c>
      <c r="E63" s="197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97" t="s">
        <v>2562</v>
      </c>
      <c r="E64" s="197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95" t="s">
        <v>2552</v>
      </c>
      <c r="E65" s="196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95" t="s">
        <v>2552</v>
      </c>
      <c r="E66" s="196"/>
    </row>
    <row r="67" spans="1:5" ht="18.75" thickBot="1" x14ac:dyDescent="0.3">
      <c r="A67" s="116" t="s">
        <v>2473</v>
      </c>
      <c r="B67" s="158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D64:E64"/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  <mergeCell ref="F1:G1"/>
    <mergeCell ref="A1:E1"/>
    <mergeCell ref="A2:E2"/>
    <mergeCell ref="A7:E7"/>
  </mergeCells>
  <phoneticPr fontId="46" type="noConversion"/>
  <conditionalFormatting sqref="E22">
    <cfRule type="duplicateValues" dxfId="99" priority="49"/>
  </conditionalFormatting>
  <conditionalFormatting sqref="E62">
    <cfRule type="duplicateValues" dxfId="98" priority="48"/>
  </conditionalFormatting>
  <conditionalFormatting sqref="E61">
    <cfRule type="duplicateValues" dxfId="97" priority="50"/>
  </conditionalFormatting>
  <conditionalFormatting sqref="E23">
    <cfRule type="duplicateValues" dxfId="96" priority="52"/>
  </conditionalFormatting>
  <conditionalFormatting sqref="E63">
    <cfRule type="duplicateValues" dxfId="95" priority="42"/>
  </conditionalFormatting>
  <conditionalFormatting sqref="E64">
    <cfRule type="duplicateValues" dxfId="94" priority="41"/>
  </conditionalFormatting>
  <conditionalFormatting sqref="E64">
    <cfRule type="duplicateValues" dxfId="93" priority="40"/>
  </conditionalFormatting>
  <conditionalFormatting sqref="E63">
    <cfRule type="duplicateValues" dxfId="92" priority="54"/>
  </conditionalFormatting>
  <conditionalFormatting sqref="E24">
    <cfRule type="duplicateValues" dxfId="91" priority="38"/>
  </conditionalFormatting>
  <conditionalFormatting sqref="E24">
    <cfRule type="duplicateValues" dxfId="90" priority="39"/>
  </conditionalFormatting>
  <conditionalFormatting sqref="E65">
    <cfRule type="duplicateValues" dxfId="89" priority="37"/>
  </conditionalFormatting>
  <conditionalFormatting sqref="E65">
    <cfRule type="duplicateValues" dxfId="88" priority="36"/>
  </conditionalFormatting>
  <conditionalFormatting sqref="E66">
    <cfRule type="duplicateValues" dxfId="87" priority="35"/>
  </conditionalFormatting>
  <conditionalFormatting sqref="E66">
    <cfRule type="duplicateValues" dxfId="86" priority="34"/>
  </conditionalFormatting>
  <conditionalFormatting sqref="E25:E26">
    <cfRule type="duplicateValues" dxfId="85" priority="32"/>
  </conditionalFormatting>
  <conditionalFormatting sqref="E25:E26">
    <cfRule type="duplicateValues" dxfId="84" priority="33"/>
  </conditionalFormatting>
  <conditionalFormatting sqref="E27">
    <cfRule type="duplicateValues" dxfId="83" priority="30"/>
  </conditionalFormatting>
  <conditionalFormatting sqref="E27">
    <cfRule type="duplicateValues" dxfId="82" priority="31"/>
  </conditionalFormatting>
  <conditionalFormatting sqref="E28">
    <cfRule type="duplicateValues" dxfId="81" priority="27"/>
  </conditionalFormatting>
  <conditionalFormatting sqref="E28">
    <cfRule type="duplicateValues" dxfId="80" priority="28"/>
  </conditionalFormatting>
  <conditionalFormatting sqref="E38">
    <cfRule type="duplicateValues" dxfId="79" priority="25"/>
  </conditionalFormatting>
  <conditionalFormatting sqref="E38">
    <cfRule type="duplicateValues" dxfId="78" priority="26"/>
  </conditionalFormatting>
  <conditionalFormatting sqref="E30">
    <cfRule type="duplicateValues" dxfId="77" priority="21"/>
  </conditionalFormatting>
  <conditionalFormatting sqref="E30">
    <cfRule type="duplicateValues" dxfId="76" priority="22"/>
  </conditionalFormatting>
  <conditionalFormatting sqref="E37 E40">
    <cfRule type="duplicateValues" dxfId="75" priority="55"/>
  </conditionalFormatting>
  <conditionalFormatting sqref="E29">
    <cfRule type="duplicateValues" dxfId="74" priority="19"/>
  </conditionalFormatting>
  <conditionalFormatting sqref="E29">
    <cfRule type="duplicateValues" dxfId="73" priority="20"/>
  </conditionalFormatting>
  <conditionalFormatting sqref="E39">
    <cfRule type="duplicateValues" dxfId="72" priority="16"/>
  </conditionalFormatting>
  <conditionalFormatting sqref="E39">
    <cfRule type="duplicateValues" dxfId="71" priority="17"/>
  </conditionalFormatting>
  <conditionalFormatting sqref="E110:E169">
    <cfRule type="duplicateValues" dxfId="70" priority="121729"/>
  </conditionalFormatting>
  <conditionalFormatting sqref="E110:E169">
    <cfRule type="duplicateValues" dxfId="69" priority="121730"/>
  </conditionalFormatting>
  <conditionalFormatting sqref="E67:E96 E54:E62 E31:E36 E41:E44 E1:E23">
    <cfRule type="duplicateValues" dxfId="68" priority="121731"/>
  </conditionalFormatting>
  <conditionalFormatting sqref="E67:E96 E35:E36 E19:E21 E31:E33 E41:E43 E54:E60 E1:E12 E14:E17">
    <cfRule type="duplicateValues" dxfId="67" priority="121736"/>
  </conditionalFormatting>
  <conditionalFormatting sqref="B54:B96 B1:B44">
    <cfRule type="duplicateValues" dxfId="66" priority="121793"/>
  </conditionalFormatting>
  <conditionalFormatting sqref="B45:B53">
    <cfRule type="duplicateValues" dxfId="65" priority="10"/>
  </conditionalFormatting>
  <conditionalFormatting sqref="B45">
    <cfRule type="duplicateValues" dxfId="64" priority="9"/>
  </conditionalFormatting>
  <conditionalFormatting sqref="B45">
    <cfRule type="duplicateValues" dxfId="63" priority="8"/>
  </conditionalFormatting>
  <conditionalFormatting sqref="B46:B49">
    <cfRule type="duplicateValues" dxfId="62" priority="7"/>
  </conditionalFormatting>
  <conditionalFormatting sqref="B50:B53">
    <cfRule type="duplicateValues" dxfId="61" priority="6"/>
  </conditionalFormatting>
  <conditionalFormatting sqref="E45">
    <cfRule type="duplicateValues" dxfId="60" priority="5"/>
  </conditionalFormatting>
  <conditionalFormatting sqref="E45">
    <cfRule type="duplicateValues" dxfId="59" priority="4"/>
  </conditionalFormatting>
  <conditionalFormatting sqref="E46:E49">
    <cfRule type="duplicateValues" dxfId="58" priority="3"/>
  </conditionalFormatting>
  <conditionalFormatting sqref="E50:E53">
    <cfRule type="duplicateValues" dxfId="57" priority="2"/>
  </conditionalFormatting>
  <conditionalFormatting sqref="E9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2568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2421</v>
      </c>
      <c r="B1" s="199"/>
      <c r="C1" s="199"/>
      <c r="D1" s="19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2430</v>
      </c>
      <c r="B18" s="199"/>
      <c r="C18" s="199"/>
      <c r="D18" s="19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2569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2021-06-08T03:51:31Z</dcterms:modified>
</cp:coreProperties>
</file>