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1" l="1"/>
  <c r="A93" i="1"/>
  <c r="A92" i="1"/>
  <c r="A91" i="1"/>
  <c r="A90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89" i="1" l="1"/>
  <c r="A88" i="1"/>
  <c r="A87" i="1"/>
  <c r="A86" i="1"/>
  <c r="A85" i="1"/>
  <c r="A84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A72" i="16" s="1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83" i="1"/>
  <c r="A82" i="1"/>
  <c r="A81" i="1"/>
  <c r="A80" i="1"/>
  <c r="F79" i="1"/>
  <c r="G79" i="1"/>
  <c r="H79" i="1"/>
  <c r="I79" i="1"/>
  <c r="J79" i="1"/>
  <c r="F78" i="1"/>
  <c r="G78" i="1"/>
  <c r="H78" i="1"/>
  <c r="I78" i="1"/>
  <c r="J78" i="1"/>
  <c r="F77" i="1"/>
  <c r="G77" i="1"/>
  <c r="H77" i="1"/>
  <c r="I77" i="1"/>
  <c r="J77" i="1"/>
  <c r="F76" i="1"/>
  <c r="G76" i="1"/>
  <c r="H76" i="1"/>
  <c r="I76" i="1"/>
  <c r="J76" i="1"/>
  <c r="F75" i="1"/>
  <c r="G75" i="1"/>
  <c r="H75" i="1"/>
  <c r="I75" i="1"/>
  <c r="J75" i="1"/>
  <c r="F74" i="1"/>
  <c r="G74" i="1"/>
  <c r="H74" i="1"/>
  <c r="I74" i="1"/>
  <c r="J74" i="1"/>
  <c r="F73" i="1"/>
  <c r="G73" i="1"/>
  <c r="H73" i="1"/>
  <c r="I73" i="1"/>
  <c r="J73" i="1"/>
  <c r="F72" i="1"/>
  <c r="G72" i="1"/>
  <c r="H72" i="1"/>
  <c r="I72" i="1"/>
  <c r="J72" i="1"/>
  <c r="F71" i="1"/>
  <c r="G71" i="1"/>
  <c r="H71" i="1"/>
  <c r="I71" i="1"/>
  <c r="J71" i="1"/>
  <c r="K79" i="1"/>
  <c r="K78" i="1"/>
  <c r="K77" i="1"/>
  <c r="K76" i="1"/>
  <c r="K75" i="1"/>
  <c r="K74" i="1"/>
  <c r="K73" i="1"/>
  <c r="K72" i="1"/>
  <c r="K71" i="1"/>
  <c r="A79" i="1"/>
  <c r="A78" i="1"/>
  <c r="A77" i="1"/>
  <c r="A76" i="1"/>
  <c r="A75" i="1"/>
  <c r="A74" i="1"/>
  <c r="A73" i="1"/>
  <c r="A72" i="1"/>
  <c r="A71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70" i="1"/>
  <c r="A69" i="1"/>
  <c r="A68" i="1"/>
  <c r="A67" i="1"/>
  <c r="A66" i="1"/>
  <c r="A65" i="1"/>
  <c r="A64" i="1"/>
  <c r="A63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2" i="1"/>
  <c r="A61" i="1"/>
  <c r="A60" i="1"/>
  <c r="A59" i="1"/>
  <c r="A58" i="1"/>
  <c r="A32" i="1" l="1"/>
  <c r="F32" i="1"/>
  <c r="G32" i="1"/>
  <c r="H32" i="1"/>
  <c r="I32" i="1"/>
  <c r="J32" i="1"/>
  <c r="K32" i="1"/>
  <c r="A28" i="1"/>
  <c r="F28" i="1"/>
  <c r="G28" i="1"/>
  <c r="H28" i="1"/>
  <c r="I28" i="1"/>
  <c r="J28" i="1"/>
  <c r="K28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6" i="1"/>
  <c r="A55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52" i="1"/>
  <c r="A51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3" i="1"/>
  <c r="A42" i="1"/>
  <c r="A4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9" i="1"/>
  <c r="A38" i="1"/>
  <c r="A37" i="1"/>
  <c r="A36" i="1"/>
  <c r="A35" i="1"/>
  <c r="A34" i="1"/>
  <c r="F33" i="1" l="1"/>
  <c r="G33" i="1"/>
  <c r="H33" i="1"/>
  <c r="I33" i="1"/>
  <c r="J33" i="1"/>
  <c r="K33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3" i="1"/>
  <c r="A31" i="1"/>
  <c r="A30" i="1"/>
  <c r="A29" i="1"/>
  <c r="A27" i="1" l="1"/>
  <c r="F27" i="1"/>
  <c r="G27" i="1"/>
  <c r="H27" i="1"/>
  <c r="I27" i="1"/>
  <c r="J27" i="1"/>
  <c r="K27" i="1"/>
  <c r="F26" i="1" l="1"/>
  <c r="G26" i="1"/>
  <c r="H26" i="1"/>
  <c r="I26" i="1"/>
  <c r="J26" i="1"/>
  <c r="K26" i="1"/>
  <c r="F25" i="1"/>
  <c r="G25" i="1"/>
  <c r="H25" i="1"/>
  <c r="I25" i="1"/>
  <c r="J25" i="1"/>
  <c r="K25" i="1"/>
  <c r="A26" i="1"/>
  <c r="A25" i="1"/>
  <c r="G7" i="16" l="1"/>
  <c r="I2" i="16"/>
  <c r="I1" i="16"/>
  <c r="I3" i="16"/>
  <c r="I4" i="16"/>
  <c r="H1" i="16"/>
  <c r="A24" i="1"/>
  <c r="A23" i="1"/>
  <c r="A57" i="1"/>
  <c r="A22" i="1"/>
  <c r="A21" i="1"/>
  <c r="A20" i="1"/>
  <c r="A19" i="1"/>
  <c r="A18" i="1"/>
  <c r="A17" i="1"/>
  <c r="A16" i="1"/>
  <c r="F24" i="1"/>
  <c r="G24" i="1"/>
  <c r="H24" i="1"/>
  <c r="I24" i="1"/>
  <c r="J24" i="1"/>
  <c r="K24" i="1"/>
  <c r="F23" i="1"/>
  <c r="G23" i="1"/>
  <c r="H23" i="1"/>
  <c r="I23" i="1"/>
  <c r="J23" i="1"/>
  <c r="K23" i="1"/>
  <c r="F57" i="1"/>
  <c r="G57" i="1"/>
  <c r="H57" i="1"/>
  <c r="I57" i="1"/>
  <c r="J57" i="1"/>
  <c r="K57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I5" i="16" l="1"/>
  <c r="F15" i="1"/>
  <c r="G15" i="1"/>
  <c r="H15" i="1"/>
  <c r="I15" i="1"/>
  <c r="J15" i="1"/>
  <c r="K15" i="1"/>
  <c r="A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4" i="1"/>
  <c r="A13" i="1"/>
  <c r="A12" i="1"/>
  <c r="A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F5" i="1"/>
  <c r="F6" i="1"/>
  <c r="F7" i="1"/>
  <c r="A7" i="1" l="1"/>
  <c r="A6" i="1"/>
  <c r="A5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<sst xmlns="http://schemas.openxmlformats.org/spreadsheetml/2006/main" count="13571" uniqueCount="2615">
  <si>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</si>
  <si>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</si>
  <si>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</si>
  <si>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</si>
  <si>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</si>
  <si>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</si>
  <si>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</si>
  <si>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</si>
  <si>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</si>
  <si>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</si>
  <si>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</si>
  <si>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</si>
  <si>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</si>
  <si>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</si>
  <si>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</si>
  <si>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</si>
  <si>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</si>
  <si>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</si>
  <si>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</si>
  <si>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</si>
  <si>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</si>
  <si>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</si>
  <si>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</si>
  <si>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</si>
  <si>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</si>
  <si>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</si>
  <si>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</si>
  <si>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</si>
  <si>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</si>
  <si>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</si>
  <si>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</si>
  <si>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</si>
  <si>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</si>
  <si>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</si>
  <si>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</si>
  <si>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</si>
  <si>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</si>
  <si>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</si>
  <si>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</si>
  <si>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</si>
  <si>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</si>
  <si>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</si>
  <si>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</si>
  <si>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</si>
  <si>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</si>
  <si>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</si>
  <si>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</si>
  <si>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</si>
  <si>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</si>
  <si>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</si>
  <si>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</si>
  <si>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</si>
  <si>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</si>
  <si>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</si>
  <si>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</si>
  <si>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</si>
  <si>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</si>
  <si>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</si>
  <si>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</si>
  <si>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</si>
  <si>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</si>
  <si>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</si>
  <si>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</si>
  <si>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</si>
  <si>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</si>
  <si>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</si>
  <si>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</si>
  <si>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</si>
  <si>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</si>
  <si>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</si>
  <si>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</si>
  <si>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</si>
  <si>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</si>
  <si>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</si>
  <si>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</si>
  <si>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</si>
  <si>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</si>
  <si>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</si>
  <si>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</si>
  <si>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</si>
  <si>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</si>
  <si>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</si>
  <si>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</si>
  <si>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</si>
  <si>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</si>
  <si>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</si>
  <si>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</si>
  <si>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</si>
  <si>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</si>
  <si>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</si>
  <si>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</si>
  <si>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</si>
  <si>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</si>
  <si>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</si>
  <si>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</si>
  <si>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</si>
  <si>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</si>
  <si>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</si>
  <si>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</si>
  <si>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</si>
  <si>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</si>
  <si>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</si>
  <si>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</si>
  <si>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</si>
  <si>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</si>
  <si>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</si>
  <si>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</si>
  <si>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</si>
  <si>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</si>
  <si>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</si>
  <si>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</si>
  <si>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</si>
  <si>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</si>
  <si>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</si>
  <si>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</si>
  <si>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</si>
  <si>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</si>
  <si>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</si>
  <si>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</si>
  <si>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</si>
  <si>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</si>
  <si>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</si>
  <si>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</si>
  <si>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</si>
  <si>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</si>
  <si>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</si>
  <si>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</si>
  <si>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</si>
  <si>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</si>
  <si>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</si>
  <si>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</si>
  <si>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</si>
  <si>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</si>
  <si>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</si>
  <si>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</si>
  <si>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</si>
  <si>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</si>
  <si>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</si>
  <si>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</si>
  <si>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</si>
  <si>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</si>
  <si>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</si>
  <si>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</si>
  <si>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</si>
  <si>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</si>
  <si>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</si>
  <si>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</si>
  <si>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</si>
  <si>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</si>
  <si>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</si>
  <si>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</si>
  <si>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</si>
  <si>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</si>
  <si>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</si>
  <si>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</si>
  <si>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</si>
  <si>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</si>
  <si>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</si>
  <si>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</si>
  <si>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</si>
  <si>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</si>
  <si>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</si>
  <si>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</si>
  <si>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</si>
  <si>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</si>
  <si>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</si>
  <si>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</si>
  <si>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</si>
  <si>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</si>
  <si>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</si>
  <si>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</si>
  <si>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</si>
  <si>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</si>
  <si>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</si>
  <si>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</si>
  <si>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</si>
  <si>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</si>
  <si>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</si>
  <si>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</si>
  <si>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</si>
  <si>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</si>
  <si>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</si>
  <si>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</si>
  <si>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</si>
  <si>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</si>
  <si>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</si>
  <si>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</si>
  <si>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</si>
  <si>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</si>
  <si>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</si>
  <si>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</si>
  <si>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</si>
  <si>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</si>
  <si>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</si>
  <si>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</si>
  <si>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</si>
  <si>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</si>
  <si>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</si>
  <si>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</si>
  <si>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</si>
  <si>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</si>
  <si>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</si>
  <si>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</si>
  <si>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</si>
  <si>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</si>
  <si>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</si>
  <si>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</si>
  <si>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</si>
  <si>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</si>
  <si>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</si>
  <si>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</si>
  <si>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</si>
  <si>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</si>
  <si>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</si>
  <si>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</si>
  <si>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</si>
  <si>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</si>
  <si>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</si>
  <si>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</si>
  <si>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</si>
  <si>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</si>
  <si>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</si>
  <si>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</si>
  <si>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</si>
  <si>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</si>
  <si>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</si>
  <si>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</si>
  <si>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</si>
  <si>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</si>
  <si>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</si>
  <si>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</si>
  <si>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</si>
  <si>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</si>
  <si>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</si>
  <si>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</si>
  <si>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</si>
  <si>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</si>
  <si>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</si>
  <si>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</si>
  <si>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</si>
  <si>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</si>
  <si>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</si>
  <si>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</si>
  <si>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</si>
  <si>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</si>
  <si>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</si>
  <si>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</si>
  <si>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</si>
  <si>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</si>
  <si>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</si>
  <si>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</si>
  <si>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</si>
  <si>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</si>
  <si>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</si>
  <si>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</si>
  <si>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</si>
  <si>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</si>
  <si>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</si>
  <si>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</si>
  <si>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</si>
  <si>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</si>
  <si>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</si>
  <si>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</si>
  <si>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</si>
  <si>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</si>
  <si>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</si>
  <si>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</si>
  <si>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</si>
  <si>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</si>
  <si>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</si>
  <si>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</si>
  <si>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</si>
  <si>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</si>
  <si>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</si>
  <si>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</si>
  <si>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</si>
  <si>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</si>
  <si>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</si>
  <si>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</si>
  <si>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</si>
  <si>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</si>
  <si>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</si>
  <si>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</si>
  <si>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</si>
  <si>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</si>
  <si>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</si>
  <si>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</si>
  <si>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</si>
  <si>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</si>
  <si>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</si>
  <si>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</si>
  <si>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</si>
  <si>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</si>
  <si>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</si>
  <si>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</si>
  <si>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</si>
  <si>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</si>
  <si>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</si>
  <si>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</si>
  <si>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</si>
  <si>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</si>
  <si>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</si>
  <si>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</si>
  <si>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</si>
  <si>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</si>
  <si>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</si>
  <si>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</si>
  <si>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</si>
  <si>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</si>
  <si>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</si>
  <si>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</si>
  <si>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</si>
  <si>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</si>
  <si>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</si>
  <si>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</si>
  <si>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</si>
  <si>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</si>
  <si>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</si>
  <si>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</si>
  <si>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</si>
  <si>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</si>
  <si>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</si>
  <si>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</si>
  <si>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</si>
  <si>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</si>
  <si>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</si>
  <si>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</si>
  <si>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</si>
  <si>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</si>
  <si>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</si>
  <si>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</si>
  <si>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</si>
  <si>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</si>
  <si>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</si>
  <si>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</si>
  <si>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</si>
  <si>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</si>
  <si>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</si>
  <si>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</si>
  <si>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</si>
  <si>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</si>
  <si>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</si>
  <si>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</si>
  <si>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</si>
  <si>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</si>
  <si>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</si>
  <si>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</si>
  <si>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</si>
  <si>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</si>
  <si>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</si>
  <si>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</si>
  <si>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</si>
  <si>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</si>
  <si>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</si>
  <si>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</si>
  <si>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</si>
  <si>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</si>
  <si>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</si>
  <si>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</si>
  <si>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</si>
  <si>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</si>
  <si>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</si>
  <si>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</si>
  <si>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</si>
  <si>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</si>
  <si>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</si>
  <si>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</si>
  <si>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</si>
  <si>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</si>
  <si>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</si>
  <si>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</si>
  <si>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</si>
  <si>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</si>
  <si>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</si>
  <si>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</si>
  <si>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</si>
  <si>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</si>
  <si>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</si>
  <si>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</si>
  <si>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</si>
  <si>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</si>
  <si>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</si>
  <si>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</si>
  <si>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</si>
  <si>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</si>
  <si>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</si>
  <si>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</si>
  <si>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</si>
  <si>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</si>
  <si>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</si>
  <si>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</si>
  <si>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</si>
  <si>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</si>
  <si>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</si>
  <si>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</si>
  <si>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</si>
  <si>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</si>
  <si>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</si>
  <si>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</si>
  <si>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</si>
  <si>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</si>
  <si>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</si>
  <si>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</si>
  <si>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</si>
  <si>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</si>
  <si>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</si>
  <si>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</si>
  <si>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</si>
  <si>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</si>
  <si>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</si>
  <si>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</si>
  <si>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</si>
  <si>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</si>
  <si>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</si>
  <si>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</si>
  <si>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</si>
  <si>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</si>
  <si>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</si>
  <si>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</si>
  <si>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</si>
  <si>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</si>
  <si>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</si>
  <si>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</si>
  <si>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</si>
  <si>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</si>
  <si>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</si>
  <si>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</si>
  <si>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</si>
  <si>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</si>
  <si>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</si>
  <si>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</si>
  <si>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</si>
  <si>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</si>
  <si>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</si>
  <si>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</si>
  <si>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</si>
  <si>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</si>
  <si>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</si>
  <si>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</si>
  <si>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</si>
  <si>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</si>
  <si>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</si>
  <si>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</si>
  <si>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</si>
  <si>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</si>
  <si>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</si>
  <si>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</si>
  <si>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</si>
  <si>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</si>
  <si>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</si>
  <si>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</si>
  <si>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</si>
  <si>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</si>
  <si>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</si>
  <si>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</si>
  <si>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</si>
  <si>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</si>
  <si>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</si>
  <si>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</si>
  <si>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</si>
  <si>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</si>
  <si>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</si>
  <si>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</si>
  <si>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</si>
  <si>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</si>
  <si>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</si>
  <si>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</si>
  <si>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</si>
  <si>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</si>
  <si>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</si>
  <si>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</si>
  <si>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</si>
  <si>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</si>
  <si>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</si>
  <si>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</si>
  <si>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</si>
  <si>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</si>
  <si>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</si>
  <si>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</si>
  <si>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</si>
  <si>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</si>
  <si>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</si>
  <si>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</si>
  <si>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</si>
  <si>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</si>
  <si>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</si>
  <si>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</si>
  <si>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</si>
  <si>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</si>
  <si>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</si>
  <si>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</si>
  <si>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</si>
  <si>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</si>
  <si>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</si>
  <si>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</si>
  <si>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</si>
  <si>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</si>
  <si>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</si>
  <si>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</si>
  <si>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</si>
  <si>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</si>
  <si>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</si>
  <si>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</si>
  <si>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</si>
  <si>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</si>
  <si>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</si>
  <si>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</si>
  <si>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</si>
  <si>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</si>
  <si>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</si>
  <si>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</si>
  <si>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</si>
  <si>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</si>
  <si>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</si>
  <si>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</si>
  <si>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</si>
  <si>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</si>
  <si>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</si>
  <si>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</si>
  <si>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</si>
  <si>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</si>
  <si>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</si>
  <si>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</si>
  <si>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</si>
  <si>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</si>
  <si>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</si>
  <si>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</si>
  <si>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</si>
  <si>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</si>
  <si>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</si>
  <si>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</si>
  <si>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</si>
  <si>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</si>
  <si>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</si>
  <si>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</si>
  <si>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</si>
  <si>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</si>
  <si>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</si>
  <si>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</si>
  <si>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</si>
  <si>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</si>
  <si>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</si>
  <si>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</si>
  <si>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</si>
  <si>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</si>
  <si>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</si>
  <si>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</si>
  <si>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</si>
  <si>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</si>
  <si>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</si>
  <si>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</si>
  <si>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</si>
  <si>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</si>
  <si>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</si>
  <si>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</si>
  <si>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</si>
  <si>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</si>
  <si>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</si>
  <si>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</si>
  <si>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</si>
  <si>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</si>
  <si>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</si>
  <si>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</si>
  <si>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</si>
  <si>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</si>
  <si>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</si>
  <si>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</si>
  <si>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</si>
  <si>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</si>
  <si>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</si>
  <si>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</si>
  <si>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</si>
  <si>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</si>
  <si>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</si>
  <si>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</si>
  <si>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</si>
  <si>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</si>
  <si>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</si>
  <si>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</si>
  <si>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</si>
  <si>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</si>
  <si>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</si>
  <si>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</si>
  <si>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</si>
  <si>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</si>
  <si>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</si>
  <si>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</si>
  <si>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</si>
  <si>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</si>
  <si>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</si>
  <si>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</si>
  <si>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</si>
  <si>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</si>
  <si>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</si>
  <si>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</si>
  <si>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</si>
  <si>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</si>
  <si>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</si>
  <si>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</si>
  <si>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</si>
  <si>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</si>
  <si>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</si>
  <si>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</si>
  <si>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</si>
  <si>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</si>
  <si>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</si>
  <si>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</si>
  <si>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</si>
  <si>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</si>
  <si>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</si>
  <si>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</si>
  <si>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</si>
  <si>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</si>
  <si>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</si>
  <si>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</si>
  <si>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</si>
  <si>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</si>
  <si>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</si>
  <si>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</si>
  <si>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</si>
  <si>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</si>
  <si>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</si>
  <si>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</si>
  <si>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</si>
  <si>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</si>
  <si>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</si>
  <si>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</si>
  <si>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</si>
  <si>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</si>
  <si>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</si>
  <si>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</si>
  <si>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</si>
  <si>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</si>
  <si>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</si>
  <si>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</si>
  <si>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</si>
  <si>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</si>
  <si>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</si>
  <si>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</si>
  <si>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</si>
  <si>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</si>
  <si>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</si>
  <si>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</si>
  <si>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</si>
  <si>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</si>
  <si>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</si>
  <si>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</si>
  <si>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</si>
  <si>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</si>
  <si>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</si>
  <si>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</si>
  <si>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</si>
  <si>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</si>
  <si>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</si>
  <si>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</si>
  <si>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</si>
  <si>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</si>
  <si>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</si>
  <si>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</si>
  <si>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</si>
  <si>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</si>
  <si>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</si>
  <si>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</si>
  <si>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</si>
  <si>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</si>
  <si>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</si>
  <si>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</si>
  <si>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</si>
  <si>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</si>
  <si>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</si>
  <si>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</si>
  <si>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</si>
  <si>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</si>
  <si>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</si>
  <si>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</si>
  <si>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</si>
  <si>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</si>
  <si>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</si>
  <si>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</si>
  <si>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</si>
  <si>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</si>
  <si>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</si>
  <si>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</si>
  <si>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</si>
  <si>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</si>
  <si>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</si>
  <si>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</si>
  <si>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</si>
  <si>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</si>
  <si>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</si>
  <si>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</si>
  <si>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</si>
  <si>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</si>
  <si>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</si>
  <si>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</si>
  <si>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</si>
  <si>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</si>
  <si>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</si>
  <si>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</si>
  <si>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</si>
  <si>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</si>
  <si>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</si>
  <si>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</si>
  <si>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</si>
  <si>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</si>
  <si>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</si>
  <si>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</si>
  <si>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</si>
  <si>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</si>
  <si>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</si>
  <si>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</si>
  <si>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</si>
  <si>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</si>
  <si>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</si>
  <si>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</si>
  <si>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</si>
  <si>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</si>
  <si>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</si>
  <si>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</si>
  <si>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</si>
  <si>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</si>
  <si>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</si>
  <si>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</si>
  <si>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</si>
  <si>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</si>
  <si>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</si>
  <si>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</si>
  <si>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</si>
  <si>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</si>
  <si>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</si>
  <si>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</si>
  <si>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</si>
  <si>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</si>
  <si>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</si>
  <si>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</si>
  <si>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</si>
  <si>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</si>
  <si>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</si>
  <si>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</si>
  <si>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</si>
  <si>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</si>
  <si>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</si>
  <si>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</si>
  <si>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</si>
  <si>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</si>
  <si>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</si>
  <si>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</si>
  <si>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</si>
  <si>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</si>
  <si>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</si>
  <si>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</si>
  <si>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</si>
  <si>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</si>
  <si>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</si>
  <si>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</si>
  <si>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</si>
  <si>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</si>
  <si>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</si>
  <si>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</si>
  <si>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</si>
  <si>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</si>
  <si>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</si>
  <si>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</si>
  <si>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</si>
  <si>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</si>
  <si>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</si>
  <si>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</si>
  <si>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</si>
  <si>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</si>
  <si>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</si>
  <si>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</si>
  <si>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</si>
  <si>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</si>
  <si>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</si>
  <si>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</si>
  <si>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</si>
  <si>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</si>
  <si>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</si>
  <si>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</si>
  <si>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</si>
  <si>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</si>
  <si>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</si>
  <si>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</si>
  <si>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</si>
  <si>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</si>
  <si>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</si>
  <si>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</si>
  <si>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</si>
  <si>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</si>
  <si>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</si>
  <si>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</si>
  <si>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</si>
  <si>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</si>
  <si>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</si>
  <si>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</si>
  <si>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</si>
  <si>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</si>
  <si>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</si>
  <si>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</si>
  <si>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</si>
  <si>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</si>
  <si>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</si>
  <si>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</si>
  <si>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</si>
  <si>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</si>
  <si>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</si>
  <si>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</si>
  <si>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</si>
  <si>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</si>
  <si>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</si>
  <si>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</si>
  <si>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</si>
  <si>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</si>
  <si>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</si>
  <si>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</si>
  <si>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</si>
  <si>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</si>
  <si>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</si>
  <si>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</si>
  <si>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</si>
  <si>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</si>
  <si>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</si>
  <si>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</si>
  <si>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</si>
  <si>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</si>
  <si>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</si>
  <si>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</si>
  <si>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</si>
  <si>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</si>
  <si>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</si>
  <si>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</si>
  <si>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</si>
  <si>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</si>
  <si>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</si>
  <si>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</si>
  <si>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</si>
  <si>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</si>
  <si>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</si>
  <si>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</si>
  <si>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</si>
  <si>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</si>
  <si>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</si>
  <si>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</si>
  <si>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</si>
  <si>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</si>
  <si>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</si>
  <si>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</si>
  <si>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</si>
  <si>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</si>
  <si>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</si>
  <si>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</si>
  <si>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</si>
  <si>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</si>
  <si>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</si>
  <si>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</si>
  <si>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</si>
  <si>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</si>
  <si>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</si>
  <si>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</si>
  <si>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</si>
  <si>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</si>
  <si>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</si>
  <si>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</si>
  <si>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</si>
  <si>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</si>
  <si>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</si>
  <si>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</si>
  <si>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</si>
  <si>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</si>
  <si>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</si>
  <si>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</si>
  <si>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</si>
  <si>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</si>
  <si>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</si>
  <si>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</si>
  <si>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</si>
  <si>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</si>
  <si>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</si>
  <si>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</si>
  <si>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</si>
  <si>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</si>
  <si>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</si>
  <si>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</si>
  <si>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</si>
  <si>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</si>
  <si>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</si>
  <si>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</si>
  <si>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</si>
  <si>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</si>
  <si>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</si>
  <si>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</si>
  <si>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</si>
  <si>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</si>
  <si>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</si>
  <si>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</si>
  <si>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</si>
  <si>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</si>
  <si>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</si>
  <si>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</si>
  <si>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</si>
  <si>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</si>
  <si>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</si>
  <si>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</si>
  <si>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</si>
  <si>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</si>
  <si>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</si>
  <si>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</si>
  <si>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</si>
  <si>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</si>
  <si>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</si>
  <si>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</si>
  <si>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</si>
  <si>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</si>
  <si>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</si>
  <si>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</si>
  <si>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</si>
  <si>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</si>
  <si>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</si>
  <si>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</si>
  <si>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</si>
  <si>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</si>
  <si>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</si>
  <si>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</si>
  <si>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</si>
  <si>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</si>
  <si>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</si>
  <si>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</si>
  <si>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</si>
  <si>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</si>
  <si>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</si>
  <si>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</si>
  <si>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</si>
  <si>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</si>
  <si>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</si>
  <si>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</si>
  <si>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</si>
  <si>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</si>
  <si>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</si>
  <si>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</si>
  <si>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</si>
  <si>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</si>
  <si>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</si>
  <si>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</si>
  <si>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</si>
  <si>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</si>
  <si>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</si>
  <si>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</si>
  <si>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</si>
  <si>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</si>
  <si>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</si>
  <si>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</si>
  <si>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</si>
  <si>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</si>
  <si>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</si>
  <si>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</si>
  <si>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</si>
  <si>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</si>
  <si>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</si>
  <si>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</si>
  <si>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</si>
  <si>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</si>
  <si>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</si>
  <si>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</si>
  <si>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</si>
  <si>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</si>
  <si>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</si>
  <si>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</si>
  <si>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</si>
  <si>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</si>
  <si>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</si>
  <si>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</si>
  <si>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</si>
  <si>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</si>
  <si>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</si>
  <si>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</si>
  <si>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</si>
  <si>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</si>
  <si>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</si>
  <si>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</si>
  <si>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</si>
  <si>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</si>
  <si>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</si>
  <si>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</si>
  <si>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</si>
  <si>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</si>
  <si>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</si>
  <si>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</si>
  <si>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</si>
  <si>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</si>
  <si>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</si>
  <si>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</si>
  <si>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</si>
  <si>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</si>
  <si>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</si>
  <si>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</si>
  <si>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</si>
  <si>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</si>
  <si>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</si>
  <si>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</si>
  <si>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</si>
  <si>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</si>
  <si>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</si>
  <si>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</si>
  <si>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</si>
  <si>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</si>
  <si>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</si>
  <si>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</si>
  <si>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</si>
  <si>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</si>
  <si>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</si>
  <si>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</si>
  <si>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</si>
  <si>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</si>
  <si>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</si>
  <si>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</si>
  <si>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</si>
  <si>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</si>
  <si>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</si>
  <si>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</si>
  <si>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</si>
  <si>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</si>
  <si>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</si>
  <si>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</si>
  <si>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</si>
  <si>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</si>
  <si>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</si>
  <si>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</si>
  <si>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</si>
  <si>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</si>
  <si>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</si>
  <si>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</si>
  <si>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</si>
  <si>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</si>
  <si>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</si>
  <si>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</si>
  <si>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</si>
  <si>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</si>
  <si>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</si>
  <si>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</si>
  <si>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</si>
  <si>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</si>
  <si>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</si>
  <si>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</si>
  <si>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</si>
  <si>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</si>
  <si>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</si>
  <si>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</si>
  <si>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</si>
  <si>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</si>
  <si>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</si>
  <si>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</si>
  <si>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</si>
  <si>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</si>
  <si>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</si>
  <si>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</si>
  <si>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</si>
  <si>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</si>
  <si>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</si>
  <si>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</si>
  <si>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</si>
  <si>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</si>
  <si>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</si>
  <si>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</si>
  <si>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</si>
  <si>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</si>
  <si>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</si>
  <si>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</si>
  <si>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</si>
  <si>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</si>
  <si>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</si>
  <si>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</si>
  <si>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</si>
  <si>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</si>
  <si>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</si>
  <si>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</si>
  <si>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</si>
  <si>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</si>
  <si>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</si>
  <si>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</si>
  <si>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</si>
  <si>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</si>
  <si>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</si>
  <si>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</si>
  <si>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</si>
  <si>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</si>
  <si>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</si>
  <si>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</si>
  <si>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</si>
  <si>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</si>
  <si>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</si>
  <si>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</si>
  <si>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</si>
  <si>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</si>
  <si>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</si>
  <si>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</si>
  <si>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</si>
  <si>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</si>
  <si>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</si>
  <si>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</si>
  <si>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</si>
  <si>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</si>
  <si>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</si>
  <si>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</si>
  <si>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</si>
  <si>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</si>
  <si>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</si>
  <si>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</si>
  <si>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</si>
  <si>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</si>
  <si>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</si>
  <si>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</si>
  <si>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</si>
  <si>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</si>
  <si>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</si>
  <si>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</si>
  <si>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</si>
  <si>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</si>
  <si>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</si>
  <si>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</si>
  <si>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</si>
  <si>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</si>
  <si>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</si>
  <si>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</si>
  <si>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</si>
  <si>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</si>
  <si>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</si>
  <si>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</si>
  <si>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</si>
  <si>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</si>
  <si>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</si>
  <si>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</si>
  <si>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</si>
  <si>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</si>
  <si>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</si>
  <si>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</si>
  <si>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</si>
  <si>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</si>
  <si>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</si>
  <si>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</si>
  <si>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</si>
  <si>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</si>
  <si>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</si>
  <si>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</si>
  <si>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</si>
  <si>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</si>
  <si>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</si>
  <si>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</si>
  <si>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</si>
  <si>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</si>
  <si>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</si>
  <si>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</si>
  <si>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</si>
  <si>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</si>
  <si>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</si>
  <si>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</si>
  <si>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</si>
  <si>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</si>
  <si>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</si>
  <si>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</si>
  <si>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</si>
  <si>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</si>
  <si>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</si>
  <si>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</si>
  <si>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</si>
  <si>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</si>
  <si>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</si>
  <si>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</si>
  <si>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</si>
  <si>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</si>
  <si>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</si>
  <si>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</si>
  <si>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</si>
  <si>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</si>
  <si>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</si>
  <si>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</si>
  <si>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</si>
  <si>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</si>
  <si>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</si>
  <si>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</si>
  <si>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</si>
  <si>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</si>
  <si>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</si>
  <si>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</si>
  <si>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</si>
  <si>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</si>
  <si>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</si>
  <si>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</si>
  <si>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</si>
  <si>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</si>
  <si>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</si>
  <si>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</si>
  <si>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</si>
  <si>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</si>
  <si>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</si>
  <si>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</si>
  <si>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</si>
  <si>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</si>
  <si>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</si>
  <si>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</si>
  <si>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</si>
  <si>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</si>
  <si>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</si>
  <si>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</si>
  <si>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</si>
  <si>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</si>
  <si>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</si>
  <si>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</si>
  <si>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</si>
  <si>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</si>
  <si>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</si>
  <si>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</si>
  <si>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</si>
  <si>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</si>
  <si>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</si>
  <si>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</si>
  <si>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</si>
  <si>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</si>
  <si>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</si>
  <si>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</si>
  <si>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</si>
  <si>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</si>
  <si>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</si>
  <si>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</si>
  <si>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</si>
  <si>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</si>
  <si>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</si>
  <si>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</si>
  <si>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</si>
  <si>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</si>
  <si>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</si>
  <si>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</si>
  <si>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</si>
  <si>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</si>
  <si>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</si>
  <si>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</si>
  <si>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</si>
  <si>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</si>
  <si>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</si>
  <si>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</si>
  <si>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</si>
  <si>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</si>
  <si>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</si>
  <si>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</si>
  <si>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</si>
  <si>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</si>
  <si>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</si>
  <si>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</si>
  <si>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</si>
  <si>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</si>
  <si>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</si>
  <si>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</si>
  <si>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</si>
  <si>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</si>
  <si>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</si>
  <si>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</si>
  <si>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</si>
  <si>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</si>
  <si>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</si>
  <si>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</si>
  <si>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</si>
  <si>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</si>
  <si>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</si>
  <si>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</si>
  <si>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</si>
  <si>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</si>
  <si>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</si>
  <si>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</si>
  <si>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</si>
  <si>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</si>
  <si>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</si>
  <si>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</si>
  <si>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</si>
  <si>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</si>
  <si>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</si>
  <si>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</si>
  <si>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</si>
  <si>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</si>
  <si>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</si>
  <si>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</si>
  <si>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</si>
  <si>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</si>
  <si>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</si>
  <si>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</si>
  <si>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</si>
  <si>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</si>
  <si>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</si>
  <si>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</si>
  <si>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</si>
  <si>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</si>
  <si>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</si>
  <si>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</si>
  <si>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</si>
  <si>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</si>
  <si>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</si>
  <si>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</si>
  <si>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</si>
  <si>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</si>
  <si>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</si>
  <si>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</si>
  <si>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</si>
  <si>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</si>
  <si>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</si>
  <si>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</si>
  <si>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</si>
  <si>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</si>
  <si>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</si>
  <si>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</si>
  <si>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</si>
  <si>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</si>
  <si>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</si>
  <si>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</si>
  <si>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</si>
  <si>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</si>
  <si>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</si>
  <si>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</si>
  <si>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</si>
  <si>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</si>
  <si>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</si>
  <si>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</si>
  <si>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</si>
  <si>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</si>
  <si>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</si>
  <si>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</si>
  <si>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</si>
  <si>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</si>
  <si>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</si>
  <si>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</si>
  <si>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</si>
  <si>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</si>
  <si>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</si>
  <si>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</si>
  <si>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</si>
  <si>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</si>
  <si>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</si>
  <si>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</si>
  <si>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</si>
  <si>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</si>
  <si>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</si>
  <si>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</si>
  <si>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</si>
  <si>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</si>
  <si>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</si>
  <si>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</si>
  <si>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</si>
  <si>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</si>
  <si>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</si>
  <si>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</si>
  <si>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</si>
  <si>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</si>
  <si>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</si>
  <si>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</si>
  <si>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</si>
  <si>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</si>
  <si>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</si>
  <si>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</si>
  <si>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</si>
  <si>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</si>
  <si>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</si>
  <si>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</si>
  <si>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</si>
  <si>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</si>
  <si>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</si>
  <si>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</si>
  <si>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</si>
  <si>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</si>
  <si>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</si>
  <si>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</si>
  <si>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</si>
  <si>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</si>
  <si>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</si>
  <si>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</si>
  <si>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</si>
  <si>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</si>
  <si>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</si>
  <si>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</si>
  <si>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</si>
  <si>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</si>
  <si>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</si>
  <si>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</si>
  <si>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</si>
  <si>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</si>
  <si>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</si>
  <si>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</si>
  <si>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</si>
  <si>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</si>
  <si>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</si>
  <si>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</si>
  <si>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</si>
  <si>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</si>
  <si>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</si>
  <si>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</si>
  <si>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</si>
  <si>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</si>
  <si>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</si>
  <si>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</si>
  <si>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</si>
  <si>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</si>
  <si>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</si>
  <si>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</si>
  <si>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</si>
  <si>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</si>
  <si>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</si>
  <si>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</si>
  <si>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</si>
  <si>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</si>
  <si>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</si>
  <si>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</si>
  <si>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</si>
  <si>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</si>
  <si>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</si>
  <si>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</si>
  <si>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</si>
  <si>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</si>
  <si>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</si>
  <si>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</si>
  <si>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</si>
  <si>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</si>
  <si>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</si>
  <si>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</si>
  <si>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</si>
  <si>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</si>
  <si>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</si>
  <si>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</si>
  <si>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</si>
  <si>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</si>
  <si>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</si>
  <si>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</si>
  <si>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</si>
  <si>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</si>
  <si>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</si>
  <si>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</si>
  <si>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</si>
  <si>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</si>
  <si>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</si>
  <si>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</si>
  <si>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</si>
  <si>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</si>
  <si>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</si>
  <si>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</si>
  <si>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</si>
  <si>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</si>
  <si>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</si>
  <si>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</si>
  <si>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</si>
  <si>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</si>
  <si>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</si>
  <si>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</si>
  <si>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</si>
  <si>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</si>
  <si>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</si>
  <si>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</si>
  <si>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</si>
  <si>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</si>
  <si>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</si>
  <si>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</si>
  <si>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</si>
  <si>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</si>
  <si>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</si>
  <si>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</si>
  <si>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</si>
  <si>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</si>
  <si>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</si>
  <si>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</si>
  <si>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</si>
  <si>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</si>
  <si>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</si>
  <si>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</si>
  <si>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</si>
  <si>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</si>
  <si>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</si>
  <si>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</si>
  <si>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</si>
  <si>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</si>
  <si>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</si>
  <si>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</si>
  <si>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</si>
  <si>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</si>
  <si>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</si>
  <si>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</si>
  <si>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</si>
  <si>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</si>
  <si>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</si>
  <si>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</si>
  <si>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</si>
  <si>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</si>
  <si>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</si>
  <si>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</si>
  <si>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</si>
  <si>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</si>
  <si>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</si>
  <si>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</si>
  <si>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</si>
  <si>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</si>
  <si>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</si>
  <si>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</si>
  <si>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</si>
  <si>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</si>
  <si>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</si>
  <si>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</si>
  <si>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</si>
  <si>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</si>
  <si>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</si>
  <si>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</si>
  <si>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</si>
  <si>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</si>
  <si>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</si>
  <si>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</si>
  <si>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</si>
  <si>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</si>
  <si>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</si>
  <si>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</si>
  <si>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</si>
  <si>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</si>
  <si>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</si>
  <si>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</si>
  <si>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</si>
  <si>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</si>
  <si>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</si>
  <si>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</si>
  <si>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</si>
  <si>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</si>
  <si>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</si>
  <si>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</si>
  <si>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</si>
  <si>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</si>
  <si>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</si>
  <si>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</si>
  <si>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</si>
  <si>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</si>
  <si>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</si>
  <si>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</si>
  <si>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</si>
  <si>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</si>
  <si>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</si>
  <si>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</si>
  <si>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</si>
  <si>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</si>
  <si>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</si>
  <si>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</si>
  <si>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</si>
  <si>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</si>
  <si>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</si>
  <si>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</si>
  <si>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</si>
  <si>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</si>
  <si>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</si>
  <si>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</si>
  <si>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</si>
  <si>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</si>
  <si>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</si>
  <si>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</si>
  <si>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</si>
  <si>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</si>
  <si>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</si>
  <si>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</si>
  <si>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</si>
  <si>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</si>
  <si>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</si>
  <si>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</si>
  <si>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</si>
  <si>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</si>
  <si>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</si>
  <si>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</si>
  <si>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</si>
  <si>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</si>
  <si>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</si>
  <si>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</si>
  <si>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</si>
  <si>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</si>
  <si>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</si>
  <si>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</si>
  <si>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</si>
  <si>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</si>
  <si>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</si>
  <si>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</si>
  <si>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</si>
  <si>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</si>
  <si>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</si>
  <si>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</si>
  <si>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</si>
  <si>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</si>
  <si>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</si>
  <si>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</si>
  <si>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</si>
  <si>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</si>
  <si>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</si>
  <si>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</si>
  <si>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</si>
  <si>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</si>
  <si>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</si>
  <si>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</si>
  <si>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</si>
  <si>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</si>
  <si>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</si>
  <si>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</si>
  <si>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</si>
  <si>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</si>
  <si>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</si>
  <si>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</si>
  <si>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</si>
  <si>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</si>
  <si>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</si>
  <si>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</si>
  <si>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</si>
  <si>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</si>
  <si>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</si>
  <si>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</si>
  <si>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</si>
  <si>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</si>
  <si>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</si>
  <si>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</si>
  <si>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</si>
  <si>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</si>
  <si>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</si>
  <si>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</si>
  <si>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</si>
  <si>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</si>
  <si>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</si>
  <si>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</si>
  <si>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</si>
  <si>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</si>
  <si>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</si>
  <si>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</si>
  <si>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</si>
  <si>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</si>
  <si>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</si>
  <si>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</si>
  <si>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</si>
  <si>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</si>
  <si>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</si>
  <si>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</si>
  <si>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</si>
  <si>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</si>
  <si>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</si>
  <si>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</si>
  <si>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</si>
  <si>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</si>
  <si>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</si>
  <si>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</si>
  <si>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</si>
  <si>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</si>
  <si>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</si>
  <si>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</si>
  <si>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</si>
  <si>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</si>
  <si>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</si>
  <si>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</si>
  <si>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</si>
  <si>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</si>
  <si>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</si>
  <si>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</si>
  <si>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</si>
  <si>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</si>
  <si>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</si>
  <si>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</si>
  <si>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</si>
  <si>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</si>
  <si>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</si>
  <si>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</si>
  <si>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</si>
  <si>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</si>
  <si>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</si>
  <si>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</si>
  <si>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</si>
  <si>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</si>
  <si>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</si>
  <si>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</si>
  <si>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</si>
  <si>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</si>
  <si>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</si>
  <si>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</si>
  <si>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</si>
  <si>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</si>
  <si>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</si>
  <si>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</si>
  <si>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</si>
  <si>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</si>
  <si>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</si>
  <si>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</si>
  <si>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</si>
  <si>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</si>
  <si>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</si>
  <si>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</si>
  <si>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</si>
  <si>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</si>
  <si>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</si>
  <si>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</si>
  <si>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</si>
  <si>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</si>
  <si>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</si>
  <si>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</si>
  <si>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</si>
  <si>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</si>
  <si>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</si>
  <si>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</si>
  <si>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</si>
  <si>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</si>
  <si>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</si>
  <si>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</si>
  <si>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</si>
  <si>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</si>
  <si>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</si>
  <si>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</si>
  <si>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</si>
  <si>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</si>
  <si>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</si>
  <si>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</si>
  <si>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</si>
  <si>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</si>
  <si>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</si>
  <si>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</si>
  <si>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</si>
  <si>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</si>
  <si>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</si>
  <si>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</si>
  <si>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</si>
  <si>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</si>
  <si>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</si>
  <si>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</si>
  <si>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</si>
  <si>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</si>
  <si>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</si>
  <si>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</si>
  <si>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</si>
  <si>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</si>
  <si>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</si>
  <si>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</si>
  <si>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</si>
  <si>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</si>
  <si>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</si>
  <si>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</si>
  <si>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</si>
  <si>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</si>
  <si>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</si>
  <si>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</si>
  <si>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</si>
  <si>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</si>
  <si>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</si>
  <si>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</si>
  <si>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</si>
  <si>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</si>
  <si>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</si>
  <si>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</si>
  <si>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</si>
  <si>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</si>
  <si>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</si>
  <si>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</si>
  <si>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</si>
  <si>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</si>
  <si>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</si>
  <si>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</si>
  <si>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</si>
  <si>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</si>
  <si>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</si>
  <si>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</si>
  <si>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</si>
  <si>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</si>
  <si>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</si>
  <si>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</si>
  <si>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</si>
  <si>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</si>
  <si>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</si>
  <si>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</si>
  <si>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</si>
  <si>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</si>
  <si>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</si>
  <si>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</si>
  <si>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</si>
  <si>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</si>
  <si>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</si>
  <si>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</si>
  <si>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</si>
  <si>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</si>
  <si>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</si>
  <si>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</si>
  <si>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</si>
  <si>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</si>
  <si>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</si>
  <si>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</si>
  <si>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</si>
  <si>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</si>
  <si>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</si>
  <si>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</si>
  <si>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</si>
  <si>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</si>
  <si>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</si>
  <si>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</si>
  <si>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</si>
  <si>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</si>
  <si>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</si>
  <si>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</si>
  <si>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</si>
  <si>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</si>
  <si>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</si>
  <si>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</si>
  <si>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</si>
  <si>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</si>
  <si>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</si>
  <si>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</si>
  <si>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</si>
  <si>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</si>
  <si>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</si>
  <si>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</si>
  <si>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</si>
  <si>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</si>
  <si>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</si>
  <si>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</si>
  <si>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</si>
  <si>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</si>
  <si>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</si>
  <si>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</si>
  <si>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</si>
  <si>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</si>
  <si>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</si>
  <si>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</si>
  <si>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</si>
  <si>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</si>
  <si>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</si>
  <si>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</si>
  <si>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</si>
  <si>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</si>
  <si>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</si>
  <si>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</si>
  <si>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</si>
  <si>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</si>
  <si>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</si>
  <si>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</si>
  <si>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</si>
  <si>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</si>
  <si>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</si>
  <si>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</si>
  <si>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</si>
  <si>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</si>
  <si>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</si>
  <si>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</si>
  <si>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</si>
  <si>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</si>
  <si>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</si>
  <si>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</si>
  <si>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</si>
  <si>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</si>
  <si>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</si>
  <si>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</si>
  <si>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</si>
  <si>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</si>
  <si>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</si>
  <si>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</si>
  <si>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</si>
  <si>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</si>
  <si>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</si>
  <si>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</si>
  <si>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</si>
  <si>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</si>
  <si>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</si>
  <si>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</si>
  <si>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</si>
  <si>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</si>
  <si>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</si>
  <si>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</si>
  <si>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</si>
  <si>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</si>
  <si>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</si>
  <si>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</si>
  <si>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</si>
  <si>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</si>
  <si>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</si>
  <si>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</si>
  <si>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</si>
  <si>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</si>
  <si>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</si>
  <si>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</si>
  <si>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</si>
  <si>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</si>
  <si>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</si>
  <si>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</si>
  <si>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</si>
  <si>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</si>
  <si>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</si>
  <si>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</si>
  <si>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</si>
  <si>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</si>
  <si>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</si>
  <si>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</si>
  <si>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</si>
  <si>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</si>
  <si>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</si>
  <si>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</si>
  <si>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</si>
  <si>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</si>
  <si>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</si>
  <si>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</si>
  <si>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</si>
  <si>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</si>
  <si>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</si>
  <si>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</si>
  <si>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</si>
  <si>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</si>
  <si>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</si>
  <si>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</si>
  <si>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</si>
  <si>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</si>
  <si>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</si>
  <si>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</si>
  <si>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</si>
  <si>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</si>
  <si>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</si>
  <si>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</si>
  <si>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</si>
  <si>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</si>
  <si>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</si>
  <si>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</si>
  <si>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</si>
  <si>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</si>
  <si>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</si>
  <si>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</si>
  <si>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</si>
  <si>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</si>
  <si>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</si>
  <si>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</si>
  <si>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</si>
  <si>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</si>
  <si>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</si>
  <si>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</si>
  <si>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</si>
  <si>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</si>
  <si>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</si>
  <si>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</si>
  <si>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</si>
  <si>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</si>
  <si>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</si>
  <si>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</si>
  <si>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</si>
  <si>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</si>
  <si>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</si>
  <si>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</si>
  <si>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</si>
  <si>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</si>
  <si>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</si>
  <si>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</si>
  <si>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</si>
  <si>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</si>
  <si>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</si>
  <si>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</si>
  <si>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</si>
  <si>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</si>
  <si>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</si>
  <si>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</si>
  <si>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</si>
  <si>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</si>
  <si>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</si>
  <si>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</si>
  <si>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</si>
  <si>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</si>
  <si>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</si>
  <si>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</si>
  <si>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</si>
  <si>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</si>
  <si>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</si>
  <si>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</si>
  <si>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</si>
  <si>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</si>
  <si>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</si>
  <si>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</si>
  <si>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</si>
  <si>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</si>
  <si>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</si>
  <si>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</si>
  <si>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</si>
  <si>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</si>
  <si>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</si>
  <si>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</si>
  <si>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</si>
  <si>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</si>
  <si>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</si>
  <si>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</si>
  <si>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</si>
  <si>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</si>
  <si>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</si>
  <si>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</si>
  <si>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</si>
  <si>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</si>
  <si>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</si>
  <si>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</si>
  <si>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</si>
  <si>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</si>
  <si>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</si>
  <si>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</si>
  <si>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</si>
  <si>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</si>
  <si>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</si>
  <si>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</si>
  <si>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</si>
  <si>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</si>
  <si>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</si>
  <si>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</si>
  <si>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</si>
  <si>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</si>
  <si>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</si>
  <si>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</si>
  <si>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</si>
  <si>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</si>
  <si>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</si>
  <si>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</si>
  <si>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</si>
  <si>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</si>
  <si>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</si>
  <si>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</si>
  <si>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</si>
  <si>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</si>
  <si>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</si>
  <si>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</si>
  <si>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</si>
  <si>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</si>
  <si>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</si>
  <si>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</si>
  <si>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</si>
  <si>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</si>
  <si>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</si>
  <si>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</si>
  <si>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</si>
  <si>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</si>
  <si>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</si>
  <si>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</si>
  <si>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</si>
  <si>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</si>
  <si>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</si>
  <si>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</si>
  <si>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</si>
  <si>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</si>
  <si>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</si>
  <si>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</si>
  <si>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</si>
  <si>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</si>
  <si>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</si>
  <si>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</si>
  <si>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</si>
  <si>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</si>
  <si>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</si>
  <si>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</si>
  <si>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</si>
  <si>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</si>
  <si>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</si>
  <si>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</si>
  <si>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</si>
  <si>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</si>
  <si>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</si>
  <si>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</si>
  <si>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</si>
  <si>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</si>
  <si>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</si>
  <si>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</si>
  <si>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</si>
  <si>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</si>
  <si>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</si>
  <si>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</si>
  <si>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</si>
  <si>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</si>
  <si>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</si>
  <si>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</si>
  <si>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</si>
  <si>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</si>
  <si>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</si>
  <si>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</si>
  <si>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</si>
  <si>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</si>
  <si>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</si>
  <si>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</si>
  <si>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</si>
  <si>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</si>
  <si>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</si>
  <si>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</si>
  <si>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</si>
  <si>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</si>
  <si>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</si>
  <si>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</si>
  <si>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</si>
  <si>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</si>
  <si>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</si>
  <si>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</si>
  <si>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</si>
  <si>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</si>
  <si>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</si>
  <si>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</si>
  <si>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</si>
  <si>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</si>
  <si>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</si>
  <si>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</si>
  <si>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</si>
  <si>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</si>
  <si>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</si>
  <si>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</si>
  <si>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</si>
  <si>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</si>
  <si>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</si>
  <si>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</si>
  <si>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</si>
  <si>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</si>
  <si>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</si>
  <si>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</si>
  <si>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</si>
  <si>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</si>
  <si>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</si>
  <si>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</si>
  <si>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</si>
  <si>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</si>
  <si>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</si>
  <si>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</si>
  <si>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</si>
  <si>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</si>
  <si>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</si>
  <si>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</si>
  <si>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</si>
  <si>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</si>
  <si>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</si>
  <si>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</si>
  <si>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</si>
  <si>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</si>
  <si>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</si>
  <si>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</si>
  <si>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</si>
  <si>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</si>
  <si>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</si>
  <si>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</si>
  <si>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</si>
  <si>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</si>
  <si>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</si>
  <si>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</si>
  <si>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</si>
  <si>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</si>
  <si>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</si>
  <si>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</si>
  <si>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</si>
  <si>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</si>
  <si>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</si>
  <si>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</si>
  <si>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</si>
  <si>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</si>
  <si>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</si>
  <si>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</si>
  <si>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</si>
  <si>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</si>
  <si>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</si>
  <si>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</si>
  <si>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</si>
  <si>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</si>
  <si>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</si>
  <si>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</si>
  <si>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</si>
  <si>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</si>
  <si>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</si>
  <si>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</si>
  <si>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</si>
  <si>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</si>
  <si>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</si>
  <si>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</si>
  <si>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</si>
  <si>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</si>
  <si>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</si>
  <si>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</si>
  <si>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</si>
  <si>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</si>
  <si>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</si>
  <si>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</si>
  <si>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</si>
  <si>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</si>
  <si>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</si>
  <si>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</si>
  <si>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</si>
  <si>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</si>
  <si>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</si>
  <si>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</si>
  <si>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</si>
  <si>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</si>
  <si>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</si>
  <si>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</si>
  <si>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</si>
  <si>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</si>
  <si>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</si>
  <si>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</si>
  <si>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</si>
  <si>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</si>
  <si>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</si>
  <si>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</si>
  <si>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</si>
  <si>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</si>
  <si>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</si>
  <si>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</si>
  <si>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</si>
  <si>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</si>
  <si>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</si>
  <si>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</si>
  <si>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</si>
  <si>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</si>
  <si>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</si>
  <si>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</si>
  <si>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</si>
  <si>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</si>
  <si>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</si>
  <si>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</si>
  <si>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</si>
  <si>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</si>
  <si>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</si>
  <si>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</si>
  <si>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</si>
  <si>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</si>
  <si>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</si>
  <si>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</si>
  <si>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</si>
  <si>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</si>
  <si>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</si>
  <si>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</si>
  <si>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</si>
  <si>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</si>
  <si>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</si>
  <si>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</si>
  <si>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</si>
  <si>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</si>
  <si>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</si>
  <si>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</si>
  <si>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</si>
  <si>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</si>
  <si>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</si>
  <si>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</si>
  <si>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</si>
  <si>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</si>
  <si>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</si>
  <si>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</si>
  <si>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</si>
  <si>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</si>
  <si>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</si>
  <si>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</si>
  <si>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</si>
  <si>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</si>
  <si>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</si>
  <si>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</si>
  <si>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</si>
  <si>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</si>
  <si>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</si>
  <si>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</si>
  <si>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</si>
  <si>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</si>
  <si>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</si>
  <si>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</si>
  <si>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</si>
  <si>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</si>
  <si>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</si>
  <si>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</si>
  <si>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</si>
  <si>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</si>
  <si>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</si>
  <si>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</si>
  <si>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</si>
  <si>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</si>
  <si>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</si>
  <si>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</si>
  <si>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</si>
  <si>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</si>
  <si>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</si>
  <si>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</si>
  <si>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</si>
  <si>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</si>
  <si>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</si>
  <si>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</si>
  <si>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</si>
  <si>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</si>
  <si>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</si>
  <si>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</si>
  <si>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</si>
  <si>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</si>
  <si>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</si>
  <si>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</si>
  <si>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</si>
  <si>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</si>
  <si>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</si>
  <si>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</si>
  <si>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</si>
  <si>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</si>
  <si>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</si>
  <si>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</si>
  <si>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</si>
  <si>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</si>
  <si>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</si>
  <si>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</si>
  <si>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</si>
  <si>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</si>
  <si>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</si>
  <si>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</si>
  <si>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</si>
  <si>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</si>
  <si>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</si>
  <si>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</si>
  <si>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</si>
  <si>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</si>
  <si>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</si>
  <si>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</si>
  <si>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</si>
  <si>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</si>
  <si>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</si>
  <si>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</si>
  <si>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</si>
  <si>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</si>
  <si>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</si>
  <si>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</si>
  <si>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</si>
  <si>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</si>
  <si>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</si>
  <si>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</si>
  <si>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</si>
  <si>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</si>
  <si>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</si>
  <si>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</si>
  <si>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</si>
  <si>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</si>
  <si>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</si>
  <si>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</si>
  <si>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</si>
  <si>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</si>
  <si>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</si>
  <si>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</si>
  <si>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</si>
  <si>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</si>
  <si>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</si>
  <si>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</si>
  <si>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</si>
  <si>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</si>
  <si>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</si>
  <si>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</si>
  <si>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</si>
  <si>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</si>
  <si>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</si>
  <si>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</si>
  <si>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</si>
  <si>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</si>
  <si>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</si>
  <si>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</si>
  <si>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</si>
  <si>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</si>
  <si>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</si>
  <si>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</si>
  <si>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</si>
  <si>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</si>
  <si>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</si>
  <si>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</si>
  <si>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</si>
  <si>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</si>
  <si>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</si>
  <si>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</si>
  <si>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</si>
  <si>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</si>
  <si>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</si>
  <si>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</si>
  <si>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</si>
  <si>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</si>
  <si>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</si>
  <si>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</si>
  <si>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</si>
  <si>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</si>
  <si>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</si>
  <si>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</si>
  <si>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</si>
  <si>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</si>
  <si>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</si>
  <si>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</si>
  <si>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</si>
  <si>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</si>
  <si>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</si>
  <si>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</si>
  <si>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</si>
  <si>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</si>
  <si>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</si>
  <si>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</si>
  <si>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</si>
  <si>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</si>
  <si>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</si>
  <si>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</si>
  <si>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</si>
  <si>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</si>
  <si>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</si>
  <si>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</si>
  <si>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</si>
  <si>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</si>
  <si>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</si>
  <si>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</si>
  <si>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</si>
  <si>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</si>
  <si>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</si>
  <si>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</si>
  <si>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</si>
  <si>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</si>
  <si>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</si>
  <si>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</si>
  <si>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</si>
  <si>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</si>
  <si>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</si>
  <si>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</si>
  <si>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</si>
  <si>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</si>
  <si>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</si>
  <si>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</si>
  <si>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</si>
  <si>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</si>
  <si>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</si>
  <si>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</si>
  <si>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</si>
  <si>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</si>
  <si>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</si>
  <si>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</si>
  <si>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</si>
  <si>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</si>
  <si>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</si>
  <si>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</si>
  <si>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</si>
  <si>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</si>
  <si>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</si>
  <si>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</si>
  <si>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</si>
  <si>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</si>
  <si>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</si>
  <si>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</si>
  <si>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</si>
  <si>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</si>
  <si>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</si>
  <si>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</si>
  <si>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</si>
  <si>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</si>
  <si>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</si>
  <si>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</si>
  <si>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</si>
  <si>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</si>
  <si>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</si>
  <si>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</si>
  <si>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</si>
  <si>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</si>
  <si>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</si>
  <si>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</si>
  <si>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</si>
  <si>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</si>
  <si>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</si>
  <si>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</si>
  <si>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</si>
  <si>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</si>
  <si>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</si>
  <si>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</si>
  <si>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</si>
  <si>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</si>
  <si>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</si>
  <si>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</si>
  <si>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</si>
  <si>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</si>
  <si>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</si>
  <si>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</si>
  <si>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</si>
  <si>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</si>
  <si>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</si>
  <si>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</si>
  <si>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</si>
  <si>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</si>
  <si>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</si>
  <si>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</si>
  <si>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</si>
  <si>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</si>
  <si>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</si>
  <si>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</si>
  <si>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</si>
  <si>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</si>
  <si>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</si>
  <si>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</si>
  <si>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</si>
  <si>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</si>
  <si>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</si>
  <si>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</si>
  <si>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</si>
  <si>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</si>
  <si>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</si>
  <si>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</si>
  <si>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</si>
  <si>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</si>
  <si>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</si>
  <si>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</si>
  <si>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</si>
  <si>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</si>
  <si>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</si>
  <si>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</si>
  <si>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</si>
  <si>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</si>
  <si>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</si>
  <si>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</si>
  <si>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</si>
  <si>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</si>
  <si>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</si>
  <si>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</si>
  <si>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</si>
  <si>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</si>
  <si>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</si>
  <si>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</si>
  <si>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</si>
  <si>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</si>
  <si>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</si>
  <si>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</si>
  <si>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</si>
  <si>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</si>
  <si>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</si>
  <si>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</si>
  <si>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</si>
  <si>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</si>
  <si>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</si>
  <si>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</si>
  <si>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</si>
  <si>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</si>
  <si>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</si>
  <si>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</si>
  <si>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</si>
  <si>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</si>
  <si>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</si>
  <si>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</si>
  <si>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</si>
  <si>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</si>
  <si>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</si>
  <si>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</si>
  <si>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</si>
  <si>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</si>
  <si>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</si>
  <si>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</si>
  <si>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</si>
  <si>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</si>
  <si>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</si>
  <si>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</si>
  <si>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</si>
  <si>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</si>
  <si>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</si>
  <si>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</si>
  <si>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</si>
  <si>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</si>
  <si>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</si>
  <si>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</si>
  <si>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</si>
  <si>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</si>
  <si>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</si>
  <si>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</si>
  <si>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</si>
  <si>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</si>
  <si>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</si>
  <si>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</si>
  <si>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</si>
  <si>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</si>
  <si>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</si>
  <si>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</si>
  <si>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</si>
  <si>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</si>
  <si>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</si>
  <si>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</si>
  <si>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</si>
  <si>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</si>
  <si>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</si>
  <si>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</si>
  <si>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</si>
  <si>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</si>
  <si>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</si>
  <si>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</si>
  <si>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</si>
  <si>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</si>
  <si>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</si>
  <si>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</si>
  <si>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</si>
  <si>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</si>
  <si>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</si>
  <si>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</si>
  <si>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</si>
  <si>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</si>
  <si>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</si>
  <si>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</si>
  <si>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</si>
  <si>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</si>
  <si>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</si>
  <si>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3335910659</t>
  </si>
  <si>
    <t>3335910653</t>
  </si>
  <si>
    <t>3335910652</t>
  </si>
  <si>
    <t>3335910651</t>
  </si>
  <si>
    <t>3335910650</t>
  </si>
  <si>
    <t>3335910672</t>
  </si>
  <si>
    <t>3335910671</t>
  </si>
  <si>
    <t>3335910670</t>
  </si>
  <si>
    <t>3335910665</t>
  </si>
  <si>
    <t>3335910664</t>
  </si>
  <si>
    <t>3335910662</t>
  </si>
  <si>
    <t>3335910661</t>
  </si>
  <si>
    <t>3335910660</t>
  </si>
  <si>
    <t>3335910699</t>
  </si>
  <si>
    <t>3335910698</t>
  </si>
  <si>
    <t>3335910697</t>
  </si>
  <si>
    <t>3335910696</t>
  </si>
  <si>
    <t>3335910694</t>
  </si>
  <si>
    <t>3335910693</t>
  </si>
  <si>
    <t>3335910692</t>
  </si>
  <si>
    <t>3335910690</t>
  </si>
  <si>
    <t>Morales Payano, Wilfredy Leandro</t>
  </si>
  <si>
    <t>3335910703</t>
  </si>
  <si>
    <t>3335910702</t>
  </si>
  <si>
    <t>3335910701</t>
  </si>
  <si>
    <t>3335910700</t>
  </si>
  <si>
    <t>07 Junio de 2021</t>
  </si>
  <si>
    <t>3335910696 </t>
  </si>
  <si>
    <t>3335910702 </t>
  </si>
  <si>
    <t>3335910697 </t>
  </si>
  <si>
    <t>3335910710</t>
  </si>
  <si>
    <t>3335910709</t>
  </si>
  <si>
    <t>3335910708</t>
  </si>
  <si>
    <t>3335910707</t>
  </si>
  <si>
    <t>3335910706</t>
  </si>
  <si>
    <t>3335910705</t>
  </si>
  <si>
    <t>3335910752</t>
  </si>
  <si>
    <t>3335910745</t>
  </si>
  <si>
    <t>3335910741</t>
  </si>
  <si>
    <t>3335910722</t>
  </si>
  <si>
    <t>3335910723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</si>
</sst>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59"/>
      <tableStyleElement type="headerRow" dxfId="658"/>
      <tableStyleElement type="totalRow" dxfId="657"/>
      <tableStyleElement type="firstColumn" dxfId="656"/>
      <tableStyleElement type="lastColumn" dxfId="655"/>
      <tableStyleElement type="firstRowStripe" dxfId="654"/>
      <tableStyleElement type="firstColumnStripe" dxfId="6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94"/>
  <sheetViews>
    <sheetView tabSelected="1" zoomScale="85" zoomScaleNormal="85" workbookViewId="0">
      <pane ySplit="4" topLeftCell="A5" activePane="bottomLeft" state="frozen"/>
      <selection pane="bottomLeft" activeCell="F13" sqref="F13"/>
    </sheetView>
  </sheetViews>
  <sheetFormatPr baseColWidth="10" defaultColWidth="25.7109375" defaultRowHeight="15" x14ac:dyDescent="0.25"/>
  <cols>
    <col min="1" max="1" width="27.140625" style="87" bestFit="1" customWidth="1"/>
    <col min="2" max="2" width="20.140625" style="106" bestFit="1" customWidth="1"/>
    <col min="3" max="3" width="15.5703125" style="44" bestFit="1" customWidth="1"/>
    <col min="4" max="4" width="29.28515625" style="87" bestFit="1" customWidth="1"/>
    <col min="5" max="5" width="12.140625" style="82" bestFit="1" customWidth="1"/>
    <col min="6" max="6" width="11.7109375" style="45" customWidth="1"/>
    <col min="7" max="7" width="55.5703125" style="45" customWidth="1"/>
    <col min="8" max="11" width="5.7109375" style="45" customWidth="1"/>
    <col min="12" max="12" width="51.85546875" style="45" customWidth="1"/>
    <col min="13" max="13" width="20" style="87" bestFit="1" customWidth="1"/>
    <col min="14" max="14" width="17.5703125" style="87" customWidth="1"/>
    <col min="15" max="15" width="42.85546875" style="87" customWidth="1"/>
    <col min="16" max="16" width="18" style="89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2600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3335908293</v>
      </c>
      <c r="C5" s="133">
        <v>44349.569814814815</v>
      </c>
      <c r="D5" s="133" t="s">
        <v>2180</v>
      </c>
      <c r="E5" s="121">
        <v>10</v>
      </c>
      <c r="F5" s="131" t="str">
        <f>VLOOKUP(E5,VIP!$A$2:$O13680,2,0)</f>
        <v>DRBR010</v>
      </c>
      <c r="G5" s="131" t="str">
        <f>VLOOKUP(E5,'LISTADO ATM'!$A$2:$B$897,2,0)</f>
        <v xml:space="preserve">ATM Ministerio Salud Pública </v>
      </c>
      <c r="H5" s="131" t="str">
        <f>VLOOKUP(E5,VIP!$A$2:$O18543,7,FALSE)</f>
        <v>Si</v>
      </c>
      <c r="I5" s="131" t="str">
        <f>VLOOKUP(E5,VIP!$A$2:$O10508,8,FALSE)</f>
        <v>Si</v>
      </c>
      <c r="J5" s="131" t="str">
        <f>VLOOKUP(E5,VIP!$A$2:$O10458,8,FALSE)</f>
        <v>Si</v>
      </c>
      <c r="K5" s="131" t="str">
        <f>VLOOKUP(E5,VIP!$A$2:$O14032,6,0)</f>
        <v>NO</v>
      </c>
      <c r="L5" s="122" t="s">
        <v>2219</v>
      </c>
      <c r="M5" s="132" t="s">
        <v>2446</v>
      </c>
      <c r="N5" s="132" t="s">
        <v>2564</v>
      </c>
      <c r="O5" s="131" t="s">
        <v>2455</v>
      </c>
      <c r="P5" s="150"/>
      <c r="Q5" s="139" t="s">
        <v>2219</v>
      </c>
    </row>
    <row r="6" spans="1:17" ht="18" x14ac:dyDescent="0.25">
      <c r="A6" s="131" t="str">
        <f>VLOOKUP(E6,'LISTADO ATM'!$A$2:$C$898,3,0)</f>
        <v>SUR</v>
      </c>
      <c r="B6" s="126">
        <v>3335908770</v>
      </c>
      <c r="C6" s="133">
        <v>44349.842523148145</v>
      </c>
      <c r="D6" s="133" t="s">
        <v>2180</v>
      </c>
      <c r="E6" s="121">
        <v>619</v>
      </c>
      <c r="F6" s="131" t="str">
        <f>VLOOKUP(E6,VIP!$A$2:$O13700,2,0)</f>
        <v>DRBR619</v>
      </c>
      <c r="G6" s="131" t="str">
        <f>VLOOKUP(E6,'LISTADO ATM'!$A$2:$B$897,2,0)</f>
        <v xml:space="preserve">ATM Academia P.N. Hatillo (San Cristóbal) </v>
      </c>
      <c r="H6" s="131" t="str">
        <f>VLOOKUP(E6,VIP!$A$2:$O18563,7,FALSE)</f>
        <v>Si</v>
      </c>
      <c r="I6" s="131" t="str">
        <f>VLOOKUP(E6,VIP!$A$2:$O10528,8,FALSE)</f>
        <v>Si</v>
      </c>
      <c r="J6" s="131" t="str">
        <f>VLOOKUP(E6,VIP!$A$2:$O10478,8,FALSE)</f>
        <v>Si</v>
      </c>
      <c r="K6" s="131" t="str">
        <f>VLOOKUP(E6,VIP!$A$2:$O14052,6,0)</f>
        <v>NO</v>
      </c>
      <c r="L6" s="122" t="s">
        <v>2245</v>
      </c>
      <c r="M6" s="132" t="s">
        <v>2446</v>
      </c>
      <c r="N6" s="132" t="s">
        <v>2453</v>
      </c>
      <c r="O6" s="131" t="s">
        <v>2455</v>
      </c>
      <c r="P6" s="150"/>
      <c r="Q6" s="139" t="s">
        <v>2245</v>
      </c>
    </row>
    <row r="7" spans="1:17" ht="18" x14ac:dyDescent="0.25">
      <c r="A7" s="131" t="str">
        <f>VLOOKUP(E7,'LISTADO ATM'!$A$2:$C$898,3,0)</f>
        <v>DISTRITO NACIONAL</v>
      </c>
      <c r="B7" s="126">
        <v>3335908779</v>
      </c>
      <c r="C7" s="133">
        <v>44349.924745370372</v>
      </c>
      <c r="D7" s="133" t="s">
        <v>2449</v>
      </c>
      <c r="E7" s="121">
        <v>593</v>
      </c>
      <c r="F7" s="131" t="str">
        <f>VLOOKUP(E7,VIP!$A$2:$O13706,2,0)</f>
        <v>DRBR242</v>
      </c>
      <c r="G7" s="131" t="str">
        <f>VLOOKUP(E7,'LISTADO ATM'!$A$2:$B$897,2,0)</f>
        <v xml:space="preserve">ATM Ministerio Fuerzas Armadas II </v>
      </c>
      <c r="H7" s="131" t="str">
        <f>VLOOKUP(E7,VIP!$A$2:$O18569,7,FALSE)</f>
        <v>Si</v>
      </c>
      <c r="I7" s="131" t="str">
        <f>VLOOKUP(E7,VIP!$A$2:$O10534,8,FALSE)</f>
        <v>Si</v>
      </c>
      <c r="J7" s="131" t="str">
        <f>VLOOKUP(E7,VIP!$A$2:$O10484,8,FALSE)</f>
        <v>Si</v>
      </c>
      <c r="K7" s="131" t="str">
        <f>VLOOKUP(E7,VIP!$A$2:$O14058,6,0)</f>
        <v>NO</v>
      </c>
      <c r="L7" s="122" t="s">
        <v>2418</v>
      </c>
      <c r="M7" s="132" t="s">
        <v>2446</v>
      </c>
      <c r="N7" s="132" t="s">
        <v>2573</v>
      </c>
      <c r="O7" s="131" t="s">
        <v>2454</v>
      </c>
      <c r="P7" s="150"/>
      <c r="Q7" s="139" t="s">
        <v>2418</v>
      </c>
    </row>
    <row r="8" spans="1:17" ht="18" x14ac:dyDescent="0.25">
      <c r="A8" s="131" t="str">
        <f>VLOOKUP(E8,'LISTADO ATM'!$A$2:$C$898,3,0)</f>
        <v>SUR</v>
      </c>
      <c r="B8" s="126">
        <v>3335908809</v>
      </c>
      <c r="C8" s="133">
        <v>44350.35800925926</v>
      </c>
      <c r="D8" s="133" t="s">
        <v>2180</v>
      </c>
      <c r="E8" s="121">
        <v>733</v>
      </c>
      <c r="F8" s="131" t="str">
        <f>VLOOKUP(E8,VIP!$A$2:$O13723,2,0)</f>
        <v>DRBR484</v>
      </c>
      <c r="G8" s="131" t="str">
        <f>VLOOKUP(E8,'LISTADO ATM'!$A$2:$B$897,2,0)</f>
        <v xml:space="preserve">ATM Zona Franca Perdenales </v>
      </c>
      <c r="H8" s="131" t="str">
        <f>VLOOKUP(E8,VIP!$A$2:$O18586,7,FALSE)</f>
        <v>Si</v>
      </c>
      <c r="I8" s="131" t="str">
        <f>VLOOKUP(E8,VIP!$A$2:$O10551,8,FALSE)</f>
        <v>Si</v>
      </c>
      <c r="J8" s="131" t="str">
        <f>VLOOKUP(E8,VIP!$A$2:$O10501,8,FALSE)</f>
        <v>Si</v>
      </c>
      <c r="K8" s="131" t="str">
        <f>VLOOKUP(E8,VIP!$A$2:$O14075,6,0)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50"/>
      <c r="Q8" s="132" t="s">
        <v>2219</v>
      </c>
    </row>
    <row r="9" spans="1:17" ht="18" x14ac:dyDescent="0.25">
      <c r="A9" s="131" t="str">
        <f>VLOOKUP(E9,'LISTADO ATM'!$A$2:$C$898,3,0)</f>
        <v>DISTRITO NACIONAL</v>
      </c>
      <c r="B9" s="126">
        <v>3335908822</v>
      </c>
      <c r="C9" s="133">
        <v>44350.443935185183</v>
      </c>
      <c r="D9" s="133" t="s">
        <v>2180</v>
      </c>
      <c r="E9" s="121">
        <v>672</v>
      </c>
      <c r="F9" s="131" t="str">
        <f>VLOOKUP(E9,VIP!$A$2:$O13674,2,0)</f>
        <v>DRBR672</v>
      </c>
      <c r="G9" s="131" t="str">
        <f>VLOOKUP(E9,'LISTADO ATM'!$A$2:$B$897,2,0)</f>
        <v>ATM Destacamento Policía Nacional La Victoria</v>
      </c>
      <c r="H9" s="131" t="str">
        <f>VLOOKUP(E9,VIP!$A$2:$O18537,7,FALSE)</f>
        <v>Si</v>
      </c>
      <c r="I9" s="131" t="str">
        <f>VLOOKUP(E9,VIP!$A$2:$O10502,8,FALSE)</f>
        <v>Si</v>
      </c>
      <c r="J9" s="131" t="str">
        <f>VLOOKUP(E9,VIP!$A$2:$O10452,8,FALSE)</f>
        <v>Si</v>
      </c>
      <c r="K9" s="131" t="str">
        <f>VLOOKUP(E9,VIP!$A$2:$O14026,6,0)</f>
        <v>SI</v>
      </c>
      <c r="L9" s="122" t="s">
        <v>2219</v>
      </c>
      <c r="M9" s="132" t="s">
        <v>2446</v>
      </c>
      <c r="N9" s="132" t="s">
        <v>2453</v>
      </c>
      <c r="O9" s="131" t="s">
        <v>2455</v>
      </c>
      <c r="P9" s="132"/>
      <c r="Q9" s="139" t="s">
        <v>2219</v>
      </c>
    </row>
    <row r="10" spans="1:17" ht="18" x14ac:dyDescent="0.25">
      <c r="A10" s="131" t="str">
        <f>VLOOKUP(E10,'LISTADO ATM'!$A$2:$C$898,3,0)</f>
        <v>DISTRITO NACIONAL</v>
      </c>
      <c r="B10" s="126">
        <v>3335908894</v>
      </c>
      <c r="C10" s="133">
        <v>44350.930208333331</v>
      </c>
      <c r="D10" s="133" t="s">
        <v>2180</v>
      </c>
      <c r="E10" s="121">
        <v>184</v>
      </c>
      <c r="F10" s="131" t="str">
        <f>VLOOKUP(E10,VIP!$A$2:$O13670,2,0)</f>
        <v>DRBR184</v>
      </c>
      <c r="G10" s="131" t="str">
        <f>VLOOKUP(E10,'LISTADO ATM'!$A$2:$B$897,2,0)</f>
        <v xml:space="preserve">ATM Hermanas Mirabal </v>
      </c>
      <c r="H10" s="131" t="str">
        <f>VLOOKUP(E10,VIP!$A$2:$O18533,7,FALSE)</f>
        <v>Si</v>
      </c>
      <c r="I10" s="131" t="str">
        <f>VLOOKUP(E10,VIP!$A$2:$O10498,8,FALSE)</f>
        <v>Si</v>
      </c>
      <c r="J10" s="131" t="str">
        <f>VLOOKUP(E10,VIP!$A$2:$O10448,8,FALSE)</f>
        <v>Si</v>
      </c>
      <c r="K10" s="131" t="str">
        <f>VLOOKUP(E10,VIP!$A$2:$O14022,6,0)</f>
        <v>SI</v>
      </c>
      <c r="L10" s="122" t="s">
        <v>2219</v>
      </c>
      <c r="M10" s="132" t="s">
        <v>2446</v>
      </c>
      <c r="N10" s="132" t="s">
        <v>2453</v>
      </c>
      <c r="O10" s="131" t="s">
        <v>2455</v>
      </c>
      <c r="P10" s="132"/>
      <c r="Q10" s="139" t="s">
        <v>2219</v>
      </c>
    </row>
    <row r="11" spans="1:17" ht="18" x14ac:dyDescent="0.25">
      <c r="A11" s="131" t="str">
        <f>VLOOKUP(E11,'LISTADO ATM'!$A$2:$C$898,3,0)</f>
        <v>DISTRITO NACIONAL</v>
      </c>
      <c r="B11" s="126">
        <v>3335909007</v>
      </c>
      <c r="C11" s="133">
        <v>44351.347037037034</v>
      </c>
      <c r="D11" s="133" t="s">
        <v>2449</v>
      </c>
      <c r="E11" s="121">
        <v>113</v>
      </c>
      <c r="F11" s="131" t="str">
        <f>VLOOKUP(E11,VIP!$A$2:$O13681,2,0)</f>
        <v>DRBR113</v>
      </c>
      <c r="G11" s="131" t="str">
        <f>VLOOKUP(E11,'LISTADO ATM'!$A$2:$B$897,2,0)</f>
        <v xml:space="preserve">ATM Autoservicio Atalaya del Mar </v>
      </c>
      <c r="H11" s="131" t="str">
        <f>VLOOKUP(E11,VIP!$A$2:$O18544,7,FALSE)</f>
        <v>Si</v>
      </c>
      <c r="I11" s="131" t="str">
        <f>VLOOKUP(E11,VIP!$A$2:$O10509,8,FALSE)</f>
        <v>No</v>
      </c>
      <c r="J11" s="131" t="str">
        <f>VLOOKUP(E11,VIP!$A$2:$O10459,8,FALSE)</f>
        <v>No</v>
      </c>
      <c r="K11" s="131" t="str">
        <f>VLOOKUP(E11,VIP!$A$2:$O14033,6,0)</f>
        <v>NO</v>
      </c>
      <c r="L11" s="122" t="s">
        <v>2548</v>
      </c>
      <c r="M11" s="132" t="s">
        <v>2446</v>
      </c>
      <c r="N11" s="132" t="s">
        <v>2564</v>
      </c>
      <c r="O11" s="131" t="s">
        <v>2454</v>
      </c>
      <c r="P11" s="132"/>
      <c r="Q11" s="139" t="s">
        <v>2548</v>
      </c>
    </row>
    <row r="12" spans="1:17" ht="18" x14ac:dyDescent="0.25">
      <c r="A12" s="131" t="str">
        <f>VLOOKUP(E12,'LISTADO ATM'!$A$2:$C$898,3,0)</f>
        <v>DISTRITO NACIONAL</v>
      </c>
      <c r="B12" s="126">
        <v>3335909206</v>
      </c>
      <c r="C12" s="133">
        <v>44351.39607638889</v>
      </c>
      <c r="D12" s="133" t="s">
        <v>2180</v>
      </c>
      <c r="E12" s="121">
        <v>384</v>
      </c>
      <c r="F12" s="131" t="str">
        <f>VLOOKUP(E12,VIP!$A$2:$O13678,2,0)</f>
        <v>DRBR384</v>
      </c>
      <c r="G12" s="131" t="str">
        <f>VLOOKUP(E12,'LISTADO ATM'!$A$2:$B$897,2,0)</f>
        <v>ATM Sotano Torre Banreservas</v>
      </c>
      <c r="H12" s="131" t="str">
        <f>VLOOKUP(E12,VIP!$A$2:$O18541,7,FALSE)</f>
        <v>N/A</v>
      </c>
      <c r="I12" s="131" t="str">
        <f>VLOOKUP(E12,VIP!$A$2:$O10506,8,FALSE)</f>
        <v>N/A</v>
      </c>
      <c r="J12" s="131" t="str">
        <f>VLOOKUP(E12,VIP!$A$2:$O10456,8,FALSE)</f>
        <v>N/A</v>
      </c>
      <c r="K12" s="131" t="str">
        <f>VLOOKUP(E12,VIP!$A$2:$O14030,6,0)</f>
        <v>N/A</v>
      </c>
      <c r="L12" s="122" t="s">
        <v>2245</v>
      </c>
      <c r="M12" s="132" t="s">
        <v>2446</v>
      </c>
      <c r="N12" s="132" t="s">
        <v>2453</v>
      </c>
      <c r="O12" s="131" t="s">
        <v>2455</v>
      </c>
      <c r="P12" s="132"/>
      <c r="Q12" s="139" t="s">
        <v>2245</v>
      </c>
    </row>
    <row r="13" spans="1:17" ht="18" x14ac:dyDescent="0.25">
      <c r="A13" s="131" t="str">
        <f>VLOOKUP(E13,'LISTADO ATM'!$A$2:$C$898,3,0)</f>
        <v>DISTRITO NACIONAL</v>
      </c>
      <c r="B13" s="126">
        <v>3335909211</v>
      </c>
      <c r="C13" s="133">
        <v>44351.397013888891</v>
      </c>
      <c r="D13" s="133" t="s">
        <v>2180</v>
      </c>
      <c r="E13" s="121">
        <v>617</v>
      </c>
      <c r="F13" s="131" t="str">
        <f>VLOOKUP(E13,VIP!$A$2:$O13677,2,0)</f>
        <v>DRBR617</v>
      </c>
      <c r="G13" s="131" t="str">
        <f>VLOOKUP(E13,'LISTADO ATM'!$A$2:$B$897,2,0)</f>
        <v xml:space="preserve">ATM Guardia Presidencial </v>
      </c>
      <c r="H13" s="131" t="str">
        <f>VLOOKUP(E13,VIP!$A$2:$O18540,7,FALSE)</f>
        <v>Si</v>
      </c>
      <c r="I13" s="131" t="str">
        <f>VLOOKUP(E13,VIP!$A$2:$O10505,8,FALSE)</f>
        <v>Si</v>
      </c>
      <c r="J13" s="131" t="str">
        <f>VLOOKUP(E13,VIP!$A$2:$O10455,8,FALSE)</f>
        <v>Si</v>
      </c>
      <c r="K13" s="131" t="str">
        <f>VLOOKUP(E13,VIP!$A$2:$O14029,6,0)</f>
        <v>NO</v>
      </c>
      <c r="L13" s="122" t="s">
        <v>2245</v>
      </c>
      <c r="M13" s="132" t="s">
        <v>2446</v>
      </c>
      <c r="N13" s="132" t="s">
        <v>2453</v>
      </c>
      <c r="O13" s="131" t="s">
        <v>2455</v>
      </c>
      <c r="P13" s="132"/>
      <c r="Q13" s="139" t="s">
        <v>2245</v>
      </c>
    </row>
    <row r="14" spans="1:17" ht="18" x14ac:dyDescent="0.25">
      <c r="A14" s="131" t="str">
        <f>VLOOKUP(E14,'LISTADO ATM'!$A$2:$C$898,3,0)</f>
        <v>SUR</v>
      </c>
      <c r="B14" s="126">
        <v>3335909249</v>
      </c>
      <c r="C14" s="133">
        <v>44351.40824074074</v>
      </c>
      <c r="D14" s="133" t="s">
        <v>2180</v>
      </c>
      <c r="E14" s="121">
        <v>50</v>
      </c>
      <c r="F14" s="131" t="str">
        <f>VLOOKUP(E14,VIP!$A$2:$O13675,2,0)</f>
        <v>DRBR050</v>
      </c>
      <c r="G14" s="131" t="str">
        <f>VLOOKUP(E14,'LISTADO ATM'!$A$2:$B$897,2,0)</f>
        <v xml:space="preserve">ATM Oficina Padre Las Casas (Azua) </v>
      </c>
      <c r="H14" s="131" t="str">
        <f>VLOOKUP(E14,VIP!$A$2:$O18538,7,FALSE)</f>
        <v>Si</v>
      </c>
      <c r="I14" s="131" t="str">
        <f>VLOOKUP(E14,VIP!$A$2:$O10503,8,FALSE)</f>
        <v>Si</v>
      </c>
      <c r="J14" s="131" t="str">
        <f>VLOOKUP(E14,VIP!$A$2:$O10453,8,FALSE)</f>
        <v>Si</v>
      </c>
      <c r="K14" s="131" t="str">
        <f>VLOOKUP(E14,VIP!$A$2:$O14027,6,0)</f>
        <v>NO</v>
      </c>
      <c r="L14" s="122" t="s">
        <v>2245</v>
      </c>
      <c r="M14" s="132" t="s">
        <v>2446</v>
      </c>
      <c r="N14" s="132" t="s">
        <v>2453</v>
      </c>
      <c r="O14" s="131" t="s">
        <v>2455</v>
      </c>
      <c r="P14" s="132"/>
      <c r="Q14" s="139" t="s">
        <v>2245</v>
      </c>
    </row>
    <row r="15" spans="1:17" ht="18" x14ac:dyDescent="0.25">
      <c r="A15" s="131" t="str">
        <f>VLOOKUP(E15,'LISTADO ATM'!$A$2:$C$898,3,0)</f>
        <v>DISTRITO NACIONAL</v>
      </c>
      <c r="B15" s="126">
        <v>3335909648</v>
      </c>
      <c r="C15" s="133">
        <v>44351.513564814813</v>
      </c>
      <c r="D15" s="133" t="s">
        <v>2180</v>
      </c>
      <c r="E15" s="121">
        <v>839</v>
      </c>
      <c r="F15" s="131" t="str">
        <f>VLOOKUP(E15,VIP!$A$2:$O13677,2,0)</f>
        <v>DRBR839</v>
      </c>
      <c r="G15" s="131" t="str">
        <f>VLOOKUP(E15,'LISTADO ATM'!$A$2:$B$897,2,0)</f>
        <v xml:space="preserve">ATM INAPA </v>
      </c>
      <c r="H15" s="131" t="str">
        <f>VLOOKUP(E15,VIP!$A$2:$O18540,7,FALSE)</f>
        <v>Si</v>
      </c>
      <c r="I15" s="131" t="str">
        <f>VLOOKUP(E15,VIP!$A$2:$O10505,8,FALSE)</f>
        <v>Si</v>
      </c>
      <c r="J15" s="131" t="str">
        <f>VLOOKUP(E15,VIP!$A$2:$O10455,8,FALSE)</f>
        <v>Si</v>
      </c>
      <c r="K15" s="131" t="str">
        <f>VLOOKUP(E15,VIP!$A$2:$O14029,6,0)</f>
        <v>NO</v>
      </c>
      <c r="L15" s="122" t="s">
        <v>2245</v>
      </c>
      <c r="M15" s="132" t="s">
        <v>2446</v>
      </c>
      <c r="N15" s="132" t="s">
        <v>2564</v>
      </c>
      <c r="O15" s="131" t="s">
        <v>2455</v>
      </c>
      <c r="P15" s="132"/>
      <c r="Q15" s="139" t="s">
        <v>2245</v>
      </c>
    </row>
    <row r="16" spans="1:17" ht="18" x14ac:dyDescent="0.25">
      <c r="A16" s="131" t="str">
        <f>VLOOKUP(E16,'LISTADO ATM'!$A$2:$C$898,3,0)</f>
        <v>NORTE</v>
      </c>
      <c r="B16" s="126">
        <v>3335909962</v>
      </c>
      <c r="C16" s="133">
        <v>44351.645497685182</v>
      </c>
      <c r="D16" s="133" t="s">
        <v>2470</v>
      </c>
      <c r="E16" s="121">
        <v>664</v>
      </c>
      <c r="F16" s="131" t="str">
        <f>VLOOKUP(E16,VIP!$A$2:$O13704,2,0)</f>
        <v>DRBR664</v>
      </c>
      <c r="G16" s="131" t="str">
        <f>VLOOKUP(E16,'LISTADO ATM'!$A$2:$B$897,2,0)</f>
        <v>ATM S/M Asfer (Constanza)</v>
      </c>
      <c r="H16" s="131" t="str">
        <f>VLOOKUP(E16,VIP!$A$2:$O18567,7,FALSE)</f>
        <v>N/A</v>
      </c>
      <c r="I16" s="131" t="str">
        <f>VLOOKUP(E16,VIP!$A$2:$O10532,8,FALSE)</f>
        <v>N/A</v>
      </c>
      <c r="J16" s="131" t="str">
        <f>VLOOKUP(E16,VIP!$A$2:$O10482,8,FALSE)</f>
        <v>N/A</v>
      </c>
      <c r="K16" s="131" t="str">
        <f>VLOOKUP(E16,VIP!$A$2:$O14056,6,0)</f>
        <v>N/A</v>
      </c>
      <c r="L16" s="122" t="s">
        <v>2418</v>
      </c>
      <c r="M16" s="132" t="s">
        <v>2446</v>
      </c>
      <c r="N16" s="132" t="s">
        <v>2453</v>
      </c>
      <c r="O16" s="131" t="s">
        <v>2471</v>
      </c>
      <c r="P16" s="132"/>
      <c r="Q16" s="139" t="s">
        <v>2418</v>
      </c>
    </row>
    <row r="17" spans="1:17" ht="18" x14ac:dyDescent="0.25">
      <c r="A17" s="131" t="str">
        <f>VLOOKUP(E17,'LISTADO ATM'!$A$2:$C$898,3,0)</f>
        <v>DISTRITO NACIONAL</v>
      </c>
      <c r="B17" s="126">
        <v>3335909974</v>
      </c>
      <c r="C17" s="133">
        <v>44351.653368055559</v>
      </c>
      <c r="D17" s="133" t="s">
        <v>2180</v>
      </c>
      <c r="E17" s="121">
        <v>237</v>
      </c>
      <c r="F17" s="131" t="str">
        <f>VLOOKUP(E17,VIP!$A$2:$O13703,2,0)</f>
        <v>DRBR237</v>
      </c>
      <c r="G17" s="131" t="str">
        <f>VLOOKUP(E17,'LISTADO ATM'!$A$2:$B$897,2,0)</f>
        <v xml:space="preserve">ATM UNP Plaza Vásquez </v>
      </c>
      <c r="H17" s="131" t="str">
        <f>VLOOKUP(E17,VIP!$A$2:$O18566,7,FALSE)</f>
        <v>Si</v>
      </c>
      <c r="I17" s="131" t="str">
        <f>VLOOKUP(E17,VIP!$A$2:$O10531,8,FALSE)</f>
        <v>Si</v>
      </c>
      <c r="J17" s="131" t="str">
        <f>VLOOKUP(E17,VIP!$A$2:$O10481,8,FALSE)</f>
        <v>Si</v>
      </c>
      <c r="K17" s="131" t="str">
        <f>VLOOKUP(E17,VIP!$A$2:$O14055,6,0)</f>
        <v>SI</v>
      </c>
      <c r="L17" s="122" t="s">
        <v>2219</v>
      </c>
      <c r="M17" s="132" t="s">
        <v>2446</v>
      </c>
      <c r="N17" s="132" t="s">
        <v>2564</v>
      </c>
      <c r="O17" s="131" t="s">
        <v>2455</v>
      </c>
      <c r="P17" s="132"/>
      <c r="Q17" s="139" t="s">
        <v>2219</v>
      </c>
    </row>
    <row r="18" spans="1:17" ht="18" x14ac:dyDescent="0.25">
      <c r="A18" s="131" t="str">
        <f>VLOOKUP(E18,'LISTADO ATM'!$A$2:$C$898,3,0)</f>
        <v>DISTRITO NACIONAL</v>
      </c>
      <c r="B18" s="126">
        <v>3335910001</v>
      </c>
      <c r="C18" s="133">
        <v>44351.65824074074</v>
      </c>
      <c r="D18" s="133" t="s">
        <v>2180</v>
      </c>
      <c r="E18" s="121">
        <v>952</v>
      </c>
      <c r="F18" s="131" t="str">
        <f>VLOOKUP(E18,VIP!$A$2:$O13695,2,0)</f>
        <v>DRBR16L</v>
      </c>
      <c r="G18" s="131" t="str">
        <f>VLOOKUP(E18,'LISTADO ATM'!$A$2:$B$897,2,0)</f>
        <v xml:space="preserve">ATM Alvarez Rivas </v>
      </c>
      <c r="H18" s="131" t="str">
        <f>VLOOKUP(E18,VIP!$A$2:$O18558,7,FALSE)</f>
        <v>Si</v>
      </c>
      <c r="I18" s="131" t="str">
        <f>VLOOKUP(E18,VIP!$A$2:$O10523,8,FALSE)</f>
        <v>Si</v>
      </c>
      <c r="J18" s="131" t="str">
        <f>VLOOKUP(E18,VIP!$A$2:$O10473,8,FALSE)</f>
        <v>Si</v>
      </c>
      <c r="K18" s="131" t="str">
        <f>VLOOKUP(E18,VIP!$A$2:$O14047,6,0)</f>
        <v>NO</v>
      </c>
      <c r="L18" s="122" t="s">
        <v>2219</v>
      </c>
      <c r="M18" s="132" t="s">
        <v>2446</v>
      </c>
      <c r="N18" s="132" t="s">
        <v>2564</v>
      </c>
      <c r="O18" s="131" t="s">
        <v>2455</v>
      </c>
      <c r="P18" s="132"/>
      <c r="Q18" s="139" t="s">
        <v>2219</v>
      </c>
    </row>
    <row r="19" spans="1:17" ht="18" x14ac:dyDescent="0.25">
      <c r="A19" s="131" t="str">
        <f>VLOOKUP(E19,'LISTADO ATM'!$A$2:$C$898,3,0)</f>
        <v>DISTRITO NACIONAL</v>
      </c>
      <c r="B19" s="126">
        <v>3335910002</v>
      </c>
      <c r="C19" s="133">
        <v>44351.65902777778</v>
      </c>
      <c r="D19" s="133" t="s">
        <v>2180</v>
      </c>
      <c r="E19" s="121">
        <v>744</v>
      </c>
      <c r="F19" s="131" t="str">
        <f>VLOOKUP(E19,VIP!$A$2:$O13694,2,0)</f>
        <v>DRBR289</v>
      </c>
      <c r="G19" s="131" t="str">
        <f>VLOOKUP(E19,'LISTADO ATM'!$A$2:$B$897,2,0)</f>
        <v xml:space="preserve">ATM Multicentro La Sirena Venezuela </v>
      </c>
      <c r="H19" s="131" t="str">
        <f>VLOOKUP(E19,VIP!$A$2:$O18557,7,FALSE)</f>
        <v>Si</v>
      </c>
      <c r="I19" s="131" t="str">
        <f>VLOOKUP(E19,VIP!$A$2:$O10522,8,FALSE)</f>
        <v>Si</v>
      </c>
      <c r="J19" s="131" t="str">
        <f>VLOOKUP(E19,VIP!$A$2:$O10472,8,FALSE)</f>
        <v>Si</v>
      </c>
      <c r="K19" s="131" t="str">
        <f>VLOOKUP(E19,VIP!$A$2:$O14046,6,0)</f>
        <v>SI</v>
      </c>
      <c r="L19" s="122" t="s">
        <v>2245</v>
      </c>
      <c r="M19" s="132" t="s">
        <v>2446</v>
      </c>
      <c r="N19" s="132" t="s">
        <v>2564</v>
      </c>
      <c r="O19" s="131" t="s">
        <v>2455</v>
      </c>
      <c r="P19" s="132"/>
      <c r="Q19" s="139" t="s">
        <v>2245</v>
      </c>
    </row>
    <row r="20" spans="1:17" ht="18" x14ac:dyDescent="0.25">
      <c r="A20" s="131" t="str">
        <f>VLOOKUP(E20,'LISTADO ATM'!$A$2:$C$898,3,0)</f>
        <v>DISTRITO NACIONAL</v>
      </c>
      <c r="B20" s="126">
        <v>3335910003</v>
      </c>
      <c r="C20" s="133">
        <v>44351.659456018519</v>
      </c>
      <c r="D20" s="133" t="s">
        <v>2180</v>
      </c>
      <c r="E20" s="121">
        <v>192</v>
      </c>
      <c r="F20" s="131" t="str">
        <f>VLOOKUP(E20,VIP!$A$2:$O13693,2,0)</f>
        <v>DRBR192</v>
      </c>
      <c r="G20" s="131" t="str">
        <f>VLOOKUP(E20,'LISTADO ATM'!$A$2:$B$897,2,0)</f>
        <v xml:space="preserve">ATM Autobanco Luperón II </v>
      </c>
      <c r="H20" s="131" t="str">
        <f>VLOOKUP(E20,VIP!$A$2:$O18556,7,FALSE)</f>
        <v>Si</v>
      </c>
      <c r="I20" s="131" t="str">
        <f>VLOOKUP(E20,VIP!$A$2:$O10521,8,FALSE)</f>
        <v>Si</v>
      </c>
      <c r="J20" s="131" t="str">
        <f>VLOOKUP(E20,VIP!$A$2:$O10471,8,FALSE)</f>
        <v>Si</v>
      </c>
      <c r="K20" s="131" t="str">
        <f>VLOOKUP(E20,VIP!$A$2:$O14045,6,0)</f>
        <v>NO</v>
      </c>
      <c r="L20" s="122" t="s">
        <v>2219</v>
      </c>
      <c r="M20" s="132" t="s">
        <v>2446</v>
      </c>
      <c r="N20" s="132" t="s">
        <v>2564</v>
      </c>
      <c r="O20" s="131" t="s">
        <v>2455</v>
      </c>
      <c r="P20" s="132"/>
      <c r="Q20" s="139" t="s">
        <v>2219</v>
      </c>
    </row>
    <row r="21" spans="1:17" s="93" customFormat="1" ht="18" x14ac:dyDescent="0.25">
      <c r="A21" s="131" t="str">
        <f>VLOOKUP(E21,'LISTADO ATM'!$A$2:$C$898,3,0)</f>
        <v>DISTRITO NACIONAL</v>
      </c>
      <c r="B21" s="126">
        <v>3335910007</v>
      </c>
      <c r="C21" s="133">
        <v>44351.65996527778</v>
      </c>
      <c r="D21" s="133" t="s">
        <v>2180</v>
      </c>
      <c r="E21" s="121">
        <v>676</v>
      </c>
      <c r="F21" s="131" t="str">
        <f>VLOOKUP(E21,VIP!$A$2:$O13692,2,0)</f>
        <v>DRBR676</v>
      </c>
      <c r="G21" s="131" t="str">
        <f>VLOOKUP(E21,'LISTADO ATM'!$A$2:$B$897,2,0)</f>
        <v>ATM S/M Bravo Colina Del Oeste</v>
      </c>
      <c r="H21" s="131" t="str">
        <f>VLOOKUP(E21,VIP!$A$2:$O18555,7,FALSE)</f>
        <v>Si</v>
      </c>
      <c r="I21" s="131" t="str">
        <f>VLOOKUP(E21,VIP!$A$2:$O10520,8,FALSE)</f>
        <v>Si</v>
      </c>
      <c r="J21" s="131" t="str">
        <f>VLOOKUP(E21,VIP!$A$2:$O10470,8,FALSE)</f>
        <v>Si</v>
      </c>
      <c r="K21" s="131" t="str">
        <f>VLOOKUP(E21,VIP!$A$2:$O14044,6,0)</f>
        <v>NO</v>
      </c>
      <c r="L21" s="122" t="s">
        <v>2219</v>
      </c>
      <c r="M21" s="132" t="s">
        <v>2446</v>
      </c>
      <c r="N21" s="132" t="s">
        <v>2564</v>
      </c>
      <c r="O21" s="131" t="s">
        <v>2455</v>
      </c>
      <c r="P21" s="132"/>
      <c r="Q21" s="139" t="s">
        <v>2219</v>
      </c>
    </row>
    <row r="22" spans="1:17" s="93" customFormat="1" ht="18" x14ac:dyDescent="0.25">
      <c r="A22" s="131" t="str">
        <f>VLOOKUP(E22,'LISTADO ATM'!$A$2:$C$898,3,0)</f>
        <v>ESTE</v>
      </c>
      <c r="B22" s="126">
        <v>3335910019</v>
      </c>
      <c r="C22" s="133">
        <v>44351.66479166667</v>
      </c>
      <c r="D22" s="133" t="s">
        <v>2470</v>
      </c>
      <c r="E22" s="121">
        <v>608</v>
      </c>
      <c r="F22" s="131" t="str">
        <f>VLOOKUP(E22,VIP!$A$2:$O13690,2,0)</f>
        <v>DRBR305</v>
      </c>
      <c r="G22" s="131" t="str">
        <f>VLOOKUP(E22,'LISTADO ATM'!$A$2:$B$897,2,0)</f>
        <v xml:space="preserve">ATM Oficina Jumbo (San Pedro) </v>
      </c>
      <c r="H22" s="131" t="str">
        <f>VLOOKUP(E22,VIP!$A$2:$O18553,7,FALSE)</f>
        <v>Si</v>
      </c>
      <c r="I22" s="131" t="str">
        <f>VLOOKUP(E22,VIP!$A$2:$O10518,8,FALSE)</f>
        <v>Si</v>
      </c>
      <c r="J22" s="131" t="str">
        <f>VLOOKUP(E22,VIP!$A$2:$O10468,8,FALSE)</f>
        <v>Si</v>
      </c>
      <c r="K22" s="131" t="str">
        <f>VLOOKUP(E22,VIP!$A$2:$O14042,6,0)</f>
        <v>SI</v>
      </c>
      <c r="L22" s="122" t="s">
        <v>2549</v>
      </c>
      <c r="M22" s="132" t="s">
        <v>2446</v>
      </c>
      <c r="N22" s="132" t="s">
        <v>2453</v>
      </c>
      <c r="O22" s="131" t="s">
        <v>2471</v>
      </c>
      <c r="P22" s="132"/>
      <c r="Q22" s="139" t="s">
        <v>2549</v>
      </c>
    </row>
    <row r="23" spans="1:17" s="93" customFormat="1" ht="18" x14ac:dyDescent="0.25">
      <c r="A23" s="131" t="str">
        <f>VLOOKUP(E23,'LISTADO ATM'!$A$2:$C$898,3,0)</f>
        <v>DISTRITO NACIONAL</v>
      </c>
      <c r="B23" s="126">
        <v>3335910173</v>
      </c>
      <c r="C23" s="133">
        <v>44351.727465277778</v>
      </c>
      <c r="D23" s="133" t="s">
        <v>2470</v>
      </c>
      <c r="E23" s="121">
        <v>701</v>
      </c>
      <c r="F23" s="131" t="str">
        <f>VLOOKUP(E23,VIP!$A$2:$O13674,2,0)</f>
        <v>DRBR701</v>
      </c>
      <c r="G23" s="131" t="str">
        <f>VLOOKUP(E23,'LISTADO ATM'!$A$2:$B$897,2,0)</f>
        <v>ATM Autoservicio Los Alcarrizos</v>
      </c>
      <c r="H23" s="131" t="str">
        <f>VLOOKUP(E23,VIP!$A$2:$O18537,7,FALSE)</f>
        <v>Si</v>
      </c>
      <c r="I23" s="131" t="str">
        <f>VLOOKUP(E23,VIP!$A$2:$O10502,8,FALSE)</f>
        <v>Si</v>
      </c>
      <c r="J23" s="131" t="str">
        <f>VLOOKUP(E23,VIP!$A$2:$O10452,8,FALSE)</f>
        <v>Si</v>
      </c>
      <c r="K23" s="131" t="str">
        <f>VLOOKUP(E23,VIP!$A$2:$O14026,6,0)</f>
        <v>NO</v>
      </c>
      <c r="L23" s="122" t="s">
        <v>2548</v>
      </c>
      <c r="M23" s="132" t="s">
        <v>2446</v>
      </c>
      <c r="N23" s="132" t="s">
        <v>2453</v>
      </c>
      <c r="O23" s="131" t="s">
        <v>2471</v>
      </c>
      <c r="P23" s="132"/>
      <c r="Q23" s="139" t="s">
        <v>2548</v>
      </c>
    </row>
    <row r="24" spans="1:17" s="93" customFormat="1" ht="18" x14ac:dyDescent="0.25">
      <c r="A24" s="131" t="str">
        <f>VLOOKUP(E24,'LISTADO ATM'!$A$2:$C$898,3,0)</f>
        <v>SUR</v>
      </c>
      <c r="B24" s="126">
        <v>3335910180</v>
      </c>
      <c r="C24" s="133">
        <v>44351.732974537037</v>
      </c>
      <c r="D24" s="133" t="s">
        <v>2180</v>
      </c>
      <c r="E24" s="121">
        <v>252</v>
      </c>
      <c r="F24" s="131" t="str">
        <f>VLOOKUP(E24,VIP!$A$2:$O13672,2,0)</f>
        <v>DRBR252</v>
      </c>
      <c r="G24" s="131" t="str">
        <f>VLOOKUP(E24,'LISTADO ATM'!$A$2:$B$897,2,0)</f>
        <v xml:space="preserve">ATM Banco Agrícola (Barahona) </v>
      </c>
      <c r="H24" s="131" t="str">
        <f>VLOOKUP(E24,VIP!$A$2:$O18535,7,FALSE)</f>
        <v>Si</v>
      </c>
      <c r="I24" s="131" t="str">
        <f>VLOOKUP(E24,VIP!$A$2:$O10500,8,FALSE)</f>
        <v>Si</v>
      </c>
      <c r="J24" s="131" t="str">
        <f>VLOOKUP(E24,VIP!$A$2:$O10450,8,FALSE)</f>
        <v>Si</v>
      </c>
      <c r="K24" s="131" t="str">
        <f>VLOOKUP(E24,VIP!$A$2:$O14024,6,0)</f>
        <v>NO</v>
      </c>
      <c r="L24" s="122" t="s">
        <v>2219</v>
      </c>
      <c r="M24" s="132" t="s">
        <v>2446</v>
      </c>
      <c r="N24" s="132" t="s">
        <v>2453</v>
      </c>
      <c r="O24" s="131" t="s">
        <v>2455</v>
      </c>
      <c r="P24" s="132"/>
      <c r="Q24" s="139" t="s">
        <v>2219</v>
      </c>
    </row>
    <row r="25" spans="1:17" s="93" customFormat="1" ht="18" x14ac:dyDescent="0.25">
      <c r="A25" s="131" t="str">
        <f>VLOOKUP(E25,'LISTADO ATM'!$A$2:$C$898,3,0)</f>
        <v>NORTE</v>
      </c>
      <c r="B25" s="126">
        <v>3335910234</v>
      </c>
      <c r="C25" s="133">
        <v>44351.811863425923</v>
      </c>
      <c r="D25" s="133" t="s">
        <v>2470</v>
      </c>
      <c r="E25" s="121">
        <v>171</v>
      </c>
      <c r="F25" s="131" t="str">
        <f>VLOOKUP(E25,VIP!$A$2:$O13676,2,0)</f>
        <v>DRBR171</v>
      </c>
      <c r="G25" s="131" t="str">
        <f>VLOOKUP(E25,'LISTADO ATM'!$A$2:$B$897,2,0)</f>
        <v xml:space="preserve">ATM Oficina Moca </v>
      </c>
      <c r="H25" s="131" t="str">
        <f>VLOOKUP(E25,VIP!$A$2:$O18539,7,FALSE)</f>
        <v>Si</v>
      </c>
      <c r="I25" s="131" t="str">
        <f>VLOOKUP(E25,VIP!$A$2:$O10504,8,FALSE)</f>
        <v>Si</v>
      </c>
      <c r="J25" s="131" t="str">
        <f>VLOOKUP(E25,VIP!$A$2:$O10454,8,FALSE)</f>
        <v>Si</v>
      </c>
      <c r="K25" s="131" t="str">
        <f>VLOOKUP(E25,VIP!$A$2:$O14028,6,0)</f>
        <v>NO</v>
      </c>
      <c r="L25" s="122" t="s">
        <v>2549</v>
      </c>
      <c r="M25" s="132" t="s">
        <v>2446</v>
      </c>
      <c r="N25" s="132" t="s">
        <v>2453</v>
      </c>
      <c r="O25" s="131" t="s">
        <v>2471</v>
      </c>
      <c r="P25" s="132"/>
      <c r="Q25" s="139" t="s">
        <v>2549</v>
      </c>
    </row>
    <row r="26" spans="1:17" s="93" customFormat="1" ht="18" x14ac:dyDescent="0.25">
      <c r="A26" s="131" t="str">
        <f>VLOOKUP(E26,'LISTADO ATM'!$A$2:$C$898,3,0)</f>
        <v>DISTRITO NACIONAL</v>
      </c>
      <c r="B26" s="126">
        <v>3335910240</v>
      </c>
      <c r="C26" s="133">
        <v>44351.855752314812</v>
      </c>
      <c r="D26" s="133" t="s">
        <v>2180</v>
      </c>
      <c r="E26" s="121">
        <v>446</v>
      </c>
      <c r="F26" s="131" t="str">
        <f>VLOOKUP(E26,VIP!$A$2:$O13672,2,0)</f>
        <v>DRBR446</v>
      </c>
      <c r="G26" s="131" t="str">
        <f>VLOOKUP(E26,'LISTADO ATM'!$A$2:$B$897,2,0)</f>
        <v>ATM Hipodromo V Centenario</v>
      </c>
      <c r="H26" s="131" t="str">
        <f>VLOOKUP(E26,VIP!$A$2:$O18535,7,FALSE)</f>
        <v>Si</v>
      </c>
      <c r="I26" s="131" t="str">
        <f>VLOOKUP(E26,VIP!$A$2:$O10500,8,FALSE)</f>
        <v>Si</v>
      </c>
      <c r="J26" s="131" t="str">
        <f>VLOOKUP(E26,VIP!$A$2:$O10450,8,FALSE)</f>
        <v>Si</v>
      </c>
      <c r="K26" s="131" t="str">
        <f>VLOOKUP(E26,VIP!$A$2:$O14024,6,0)</f>
        <v>NO</v>
      </c>
      <c r="L26" s="122" t="s">
        <v>2219</v>
      </c>
      <c r="M26" s="132" t="s">
        <v>2446</v>
      </c>
      <c r="N26" s="132" t="s">
        <v>2453</v>
      </c>
      <c r="O26" s="131" t="s">
        <v>2455</v>
      </c>
      <c r="P26" s="132"/>
      <c r="Q26" s="139" t="s">
        <v>2219</v>
      </c>
    </row>
    <row r="27" spans="1:17" s="93" customFormat="1" ht="18" x14ac:dyDescent="0.25">
      <c r="A27" s="131" t="str">
        <f>VLOOKUP(E27,'LISTADO ATM'!$A$2:$C$898,3,0)</f>
        <v>DISTRITO NACIONAL</v>
      </c>
      <c r="B27" s="126">
        <v>3335910258</v>
      </c>
      <c r="C27" s="133">
        <v>44352.013668981483</v>
      </c>
      <c r="D27" s="133" t="s">
        <v>2449</v>
      </c>
      <c r="E27" s="121">
        <v>958</v>
      </c>
      <c r="F27" s="131" t="str">
        <f>VLOOKUP(E27,VIP!$A$2:$O13677,2,0)</f>
        <v>DRBR958</v>
      </c>
      <c r="G27" s="131" t="str">
        <f>VLOOKUP(E27,'LISTADO ATM'!$A$2:$B$897,2,0)</f>
        <v xml:space="preserve">ATM Olé Aut. San Isidro </v>
      </c>
      <c r="H27" s="131" t="str">
        <f>VLOOKUP(E27,VIP!$A$2:$O18540,7,FALSE)</f>
        <v>Si</v>
      </c>
      <c r="I27" s="131" t="str">
        <f>VLOOKUP(E27,VIP!$A$2:$O10505,8,FALSE)</f>
        <v>Si</v>
      </c>
      <c r="J27" s="131" t="str">
        <f>VLOOKUP(E27,VIP!$A$2:$O10455,8,FALSE)</f>
        <v>Si</v>
      </c>
      <c r="K27" s="131" t="str">
        <f>VLOOKUP(E27,VIP!$A$2:$O14029,6,0)</f>
        <v>NO</v>
      </c>
      <c r="L27" s="122" t="s">
        <v>2418</v>
      </c>
      <c r="M27" s="132" t="s">
        <v>2446</v>
      </c>
      <c r="N27" s="132" t="s">
        <v>2453</v>
      </c>
      <c r="O27" s="131" t="s">
        <v>2454</v>
      </c>
      <c r="P27" s="132"/>
      <c r="Q27" s="139" t="s">
        <v>2418</v>
      </c>
    </row>
    <row r="28" spans="1:17" s="93" customFormat="1" ht="18" x14ac:dyDescent="0.25">
      <c r="A28" s="131" t="str">
        <f>VLOOKUP(E28,'LISTADO ATM'!$A$2:$C$898,3,0)</f>
        <v>DISTRITO NACIONAL</v>
      </c>
      <c r="B28" s="126">
        <v>3335910265</v>
      </c>
      <c r="C28" s="133">
        <v>44352.130555555559</v>
      </c>
      <c r="D28" s="133" t="s">
        <v>2180</v>
      </c>
      <c r="E28" s="121">
        <v>858</v>
      </c>
      <c r="F28" s="131" t="str">
        <f>VLOOKUP(E28,VIP!$A$2:$O13680,2,0)</f>
        <v>DRBR858</v>
      </c>
      <c r="G28" s="131" t="str">
        <f>VLOOKUP(E28,'LISTADO ATM'!$A$2:$B$897,2,0)</f>
        <v xml:space="preserve">ATM Cooperativa Maestros (COOPNAMA) </v>
      </c>
      <c r="H28" s="131" t="str">
        <f>VLOOKUP(E28,VIP!$A$2:$O18543,7,FALSE)</f>
        <v>Si</v>
      </c>
      <c r="I28" s="131" t="str">
        <f>VLOOKUP(E28,VIP!$A$2:$O10508,8,FALSE)</f>
        <v>No</v>
      </c>
      <c r="J28" s="131" t="str">
        <f>VLOOKUP(E28,VIP!$A$2:$O10458,8,FALSE)</f>
        <v>No</v>
      </c>
      <c r="K28" s="131" t="str">
        <f>VLOOKUP(E28,VIP!$A$2:$O14032,6,0)</f>
        <v>NO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2"/>
      <c r="Q28" s="139" t="s">
        <v>2219</v>
      </c>
    </row>
    <row r="29" spans="1:17" s="93" customFormat="1" ht="18" x14ac:dyDescent="0.25">
      <c r="A29" s="131" t="str">
        <f>VLOOKUP(E29,'LISTADO ATM'!$A$2:$C$898,3,0)</f>
        <v>ESTE</v>
      </c>
      <c r="B29" s="126">
        <v>3335910278</v>
      </c>
      <c r="C29" s="133">
        <v>44352.359884259262</v>
      </c>
      <c r="D29" s="133" t="s">
        <v>2470</v>
      </c>
      <c r="E29" s="121">
        <v>843</v>
      </c>
      <c r="F29" s="131" t="str">
        <f>VLOOKUP(E29,VIP!$A$2:$O13685,2,0)</f>
        <v>DRBR843</v>
      </c>
      <c r="G29" s="131" t="str">
        <f>VLOOKUP(E29,'LISTADO ATM'!$A$2:$B$897,2,0)</f>
        <v xml:space="preserve">ATM Oficina Romana Centro </v>
      </c>
      <c r="H29" s="131" t="str">
        <f>VLOOKUP(E29,VIP!$A$2:$O18548,7,FALSE)</f>
        <v>Si</v>
      </c>
      <c r="I29" s="131" t="str">
        <f>VLOOKUP(E29,VIP!$A$2:$O10513,8,FALSE)</f>
        <v>Si</v>
      </c>
      <c r="J29" s="131" t="str">
        <f>VLOOKUP(E29,VIP!$A$2:$O10463,8,FALSE)</f>
        <v>Si</v>
      </c>
      <c r="K29" s="131" t="str">
        <f>VLOOKUP(E29,VIP!$A$2:$O14037,6,0)</f>
        <v>NO</v>
      </c>
      <c r="L29" s="122" t="s">
        <v>2548</v>
      </c>
      <c r="M29" s="132" t="s">
        <v>2446</v>
      </c>
      <c r="N29" s="132" t="s">
        <v>2453</v>
      </c>
      <c r="O29" s="131" t="s">
        <v>2471</v>
      </c>
      <c r="P29" s="132"/>
      <c r="Q29" s="139" t="s">
        <v>2548</v>
      </c>
    </row>
    <row r="30" spans="1:17" s="93" customFormat="1" ht="18" x14ac:dyDescent="0.25">
      <c r="A30" s="131" t="str">
        <f>VLOOKUP(E30,'LISTADO ATM'!$A$2:$C$898,3,0)</f>
        <v>DISTRITO NACIONAL</v>
      </c>
      <c r="B30" s="126">
        <v>3335910291</v>
      </c>
      <c r="C30" s="133">
        <v>44352.376388888886</v>
      </c>
      <c r="D30" s="133" t="s">
        <v>2180</v>
      </c>
      <c r="E30" s="121">
        <v>487</v>
      </c>
      <c r="F30" s="131" t="str">
        <f>VLOOKUP(E30,VIP!$A$2:$O13684,2,0)</f>
        <v>DRBR487</v>
      </c>
      <c r="G30" s="131" t="str">
        <f>VLOOKUP(E30,'LISTADO ATM'!$A$2:$B$897,2,0)</f>
        <v xml:space="preserve">ATM Olé Hainamosa </v>
      </c>
      <c r="H30" s="131" t="str">
        <f>VLOOKUP(E30,VIP!$A$2:$O18547,7,FALSE)</f>
        <v>Si</v>
      </c>
      <c r="I30" s="131" t="str">
        <f>VLOOKUP(E30,VIP!$A$2:$O10512,8,FALSE)</f>
        <v>Si</v>
      </c>
      <c r="J30" s="131" t="str">
        <f>VLOOKUP(E30,VIP!$A$2:$O10462,8,FALSE)</f>
        <v>Si</v>
      </c>
      <c r="K30" s="131" t="str">
        <f>VLOOKUP(E30,VIP!$A$2:$O14036,6,0)</f>
        <v>SI</v>
      </c>
      <c r="L30" s="122" t="s">
        <v>2219</v>
      </c>
      <c r="M30" s="132" t="s">
        <v>2446</v>
      </c>
      <c r="N30" s="132" t="s">
        <v>2453</v>
      </c>
      <c r="O30" s="131" t="s">
        <v>2455</v>
      </c>
      <c r="P30" s="132"/>
      <c r="Q30" s="139" t="s">
        <v>2219</v>
      </c>
    </row>
    <row r="31" spans="1:17" s="93" customFormat="1" ht="18" x14ac:dyDescent="0.25">
      <c r="A31" s="131" t="str">
        <f>VLOOKUP(E31,'LISTADO ATM'!$A$2:$C$898,3,0)</f>
        <v>DISTRITO NACIONAL</v>
      </c>
      <c r="B31" s="126">
        <v>3335910293</v>
      </c>
      <c r="C31" s="133">
        <v>44352.376851851855</v>
      </c>
      <c r="D31" s="133" t="s">
        <v>2180</v>
      </c>
      <c r="E31" s="121">
        <v>355</v>
      </c>
      <c r="F31" s="131" t="str">
        <f>VLOOKUP(E31,VIP!$A$2:$O13683,2,0)</f>
        <v>DRBR355</v>
      </c>
      <c r="G31" s="131" t="str">
        <f>VLOOKUP(E31,'LISTADO ATM'!$A$2:$B$897,2,0)</f>
        <v xml:space="preserve">ATM UNP Metro II </v>
      </c>
      <c r="H31" s="131" t="str">
        <f>VLOOKUP(E31,VIP!$A$2:$O18546,7,FALSE)</f>
        <v>Si</v>
      </c>
      <c r="I31" s="131" t="str">
        <f>VLOOKUP(E31,VIP!$A$2:$O10511,8,FALSE)</f>
        <v>Si</v>
      </c>
      <c r="J31" s="131" t="str">
        <f>VLOOKUP(E31,VIP!$A$2:$O10461,8,FALSE)</f>
        <v>Si</v>
      </c>
      <c r="K31" s="131" t="str">
        <f>VLOOKUP(E31,VIP!$A$2:$O14035,6,0)</f>
        <v>SI</v>
      </c>
      <c r="L31" s="122" t="s">
        <v>2466</v>
      </c>
      <c r="M31" s="132" t="s">
        <v>2446</v>
      </c>
      <c r="N31" s="132" t="s">
        <v>2453</v>
      </c>
      <c r="O31" s="131" t="s">
        <v>2455</v>
      </c>
      <c r="P31" s="132"/>
      <c r="Q31" s="139" t="s">
        <v>2466</v>
      </c>
    </row>
    <row r="32" spans="1:17" s="93" customFormat="1" ht="18" x14ac:dyDescent="0.25">
      <c r="A32" s="131" t="str">
        <f>VLOOKUP(E32,'LISTADO ATM'!$A$2:$C$898,3,0)</f>
        <v>ESTE</v>
      </c>
      <c r="B32" s="126">
        <v>3335910296</v>
      </c>
      <c r="C32" s="133">
        <v>44352.378472222219</v>
      </c>
      <c r="D32" s="133" t="s">
        <v>2180</v>
      </c>
      <c r="E32" s="121">
        <v>519</v>
      </c>
      <c r="F32" s="131" t="str">
        <f>VLOOKUP(E32,VIP!$A$2:$O13681,2,0)</f>
        <v>DRBR519</v>
      </c>
      <c r="G32" s="131" t="str">
        <f>VLOOKUP(E32,'LISTADO ATM'!$A$2:$B$897,2,0)</f>
        <v xml:space="preserve">ATM Plaza Estrella (Bávaro) </v>
      </c>
      <c r="H32" s="131" t="str">
        <f>VLOOKUP(E32,VIP!$A$2:$O18544,7,FALSE)</f>
        <v>Si</v>
      </c>
      <c r="I32" s="131" t="str">
        <f>VLOOKUP(E32,VIP!$A$2:$O10509,8,FALSE)</f>
        <v>Si</v>
      </c>
      <c r="J32" s="131" t="str">
        <f>VLOOKUP(E32,VIP!$A$2:$O10459,8,FALSE)</f>
        <v>Si</v>
      </c>
      <c r="K32" s="131" t="str">
        <f>VLOOKUP(E32,VIP!$A$2:$O14033,6,0)</f>
        <v>NO</v>
      </c>
      <c r="L32" s="122" t="s">
        <v>2245</v>
      </c>
      <c r="M32" s="132" t="s">
        <v>2446</v>
      </c>
      <c r="N32" s="132" t="s">
        <v>2453</v>
      </c>
      <c r="O32" s="131" t="s">
        <v>2455</v>
      </c>
      <c r="P32" s="132"/>
      <c r="Q32" s="139" t="s">
        <v>2245</v>
      </c>
    </row>
    <row r="33" spans="1:24" s="93" customFormat="1" ht="18" x14ac:dyDescent="0.25">
      <c r="A33" s="131" t="str">
        <f>VLOOKUP(E33,'LISTADO ATM'!$A$2:$C$898,3,0)</f>
        <v>SUR</v>
      </c>
      <c r="B33" s="126">
        <v>3335910415</v>
      </c>
      <c r="C33" s="133">
        <v>44352.449571759258</v>
      </c>
      <c r="D33" s="133" t="s">
        <v>2180</v>
      </c>
      <c r="E33" s="121">
        <v>699</v>
      </c>
      <c r="F33" s="131" t="str">
        <f>VLOOKUP(E33,VIP!$A$2:$O13674,2,0)</f>
        <v>DRBR699</v>
      </c>
      <c r="G33" s="131" t="str">
        <f>VLOOKUP(E33,'LISTADO ATM'!$A$2:$B$897,2,0)</f>
        <v>ATM S/M Bravo Bani</v>
      </c>
      <c r="H33" s="131" t="str">
        <f>VLOOKUP(E33,VIP!$A$2:$O18537,7,FALSE)</f>
        <v>NO</v>
      </c>
      <c r="I33" s="131" t="str">
        <f>VLOOKUP(E33,VIP!$A$2:$O10502,8,FALSE)</f>
        <v>SI</v>
      </c>
      <c r="J33" s="131" t="str">
        <f>VLOOKUP(E33,VIP!$A$2:$O10452,8,FALSE)</f>
        <v>SI</v>
      </c>
      <c r="K33" s="131" t="str">
        <f>VLOOKUP(E33,VIP!$A$2:$O14026,6,0)</f>
        <v>NO</v>
      </c>
      <c r="L33" s="122" t="s">
        <v>2466</v>
      </c>
      <c r="M33" s="132" t="s">
        <v>2446</v>
      </c>
      <c r="N33" s="132" t="s">
        <v>2453</v>
      </c>
      <c r="O33" s="131" t="s">
        <v>2455</v>
      </c>
      <c r="P33" s="132"/>
      <c r="Q33" s="139" t="s">
        <v>2466</v>
      </c>
    </row>
    <row r="34" spans="1:24" s="93" customFormat="1" ht="18" x14ac:dyDescent="0.25">
      <c r="A34" s="131" t="str">
        <f>VLOOKUP(E34,'LISTADO ATM'!$A$2:$C$898,3,0)</f>
        <v>SUR</v>
      </c>
      <c r="B34" s="126">
        <v>3335910446</v>
      </c>
      <c r="C34" s="133">
        <v>44352.464918981481</v>
      </c>
      <c r="D34" s="133" t="s">
        <v>2180</v>
      </c>
      <c r="E34" s="121">
        <v>750</v>
      </c>
      <c r="F34" s="131" t="str">
        <f>VLOOKUP(E34,VIP!$A$2:$O13685,2,0)</f>
        <v>DRBR265</v>
      </c>
      <c r="G34" s="131" t="str">
        <f>VLOOKUP(E34,'LISTADO ATM'!$A$2:$B$897,2,0)</f>
        <v xml:space="preserve">ATM UNP Duvergé </v>
      </c>
      <c r="H34" s="131" t="str">
        <f>VLOOKUP(E34,VIP!$A$2:$O18548,7,FALSE)</f>
        <v>Si</v>
      </c>
      <c r="I34" s="131" t="str">
        <f>VLOOKUP(E34,VIP!$A$2:$O10513,8,FALSE)</f>
        <v>Si</v>
      </c>
      <c r="J34" s="131" t="str">
        <f>VLOOKUP(E34,VIP!$A$2:$O10463,8,FALSE)</f>
        <v>Si</v>
      </c>
      <c r="K34" s="131" t="str">
        <f>VLOOKUP(E34,VIP!$A$2:$O14037,6,0)</f>
        <v>SI</v>
      </c>
      <c r="L34" s="122" t="s">
        <v>2567</v>
      </c>
      <c r="M34" s="132" t="s">
        <v>2446</v>
      </c>
      <c r="N34" s="132" t="s">
        <v>2453</v>
      </c>
      <c r="O34" s="131" t="s">
        <v>2455</v>
      </c>
      <c r="P34" s="132"/>
      <c r="Q34" s="139" t="s">
        <v>2567</v>
      </c>
    </row>
    <row r="35" spans="1:24" s="93" customFormat="1" ht="18" x14ac:dyDescent="0.25">
      <c r="A35" s="131" t="str">
        <f>VLOOKUP(E35,'LISTADO ATM'!$A$2:$C$898,3,0)</f>
        <v>DISTRITO NACIONAL</v>
      </c>
      <c r="B35" s="126">
        <v>3335910483</v>
      </c>
      <c r="C35" s="133">
        <v>44352.49422453704</v>
      </c>
      <c r="D35" s="133" t="s">
        <v>2180</v>
      </c>
      <c r="E35" s="121">
        <v>335</v>
      </c>
      <c r="F35" s="131" t="str">
        <f>VLOOKUP(E35,VIP!$A$2:$O13684,2,0)</f>
        <v>DRBR335</v>
      </c>
      <c r="G35" s="131" t="str">
        <f>VLOOKUP(E35,'LISTADO ATM'!$A$2:$B$897,2,0)</f>
        <v>ATM Edificio Aster</v>
      </c>
      <c r="H35" s="131" t="str">
        <f>VLOOKUP(E35,VIP!$A$2:$O18547,7,FALSE)</f>
        <v>Si</v>
      </c>
      <c r="I35" s="131" t="str">
        <f>VLOOKUP(E35,VIP!$A$2:$O10512,8,FALSE)</f>
        <v>Si</v>
      </c>
      <c r="J35" s="131" t="str">
        <f>VLOOKUP(E35,VIP!$A$2:$O10462,8,FALSE)</f>
        <v>Si</v>
      </c>
      <c r="K35" s="131" t="str">
        <f>VLOOKUP(E35,VIP!$A$2:$O14036,6,0)</f>
        <v>NO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2"/>
      <c r="Q35" s="145" t="s">
        <v>2219</v>
      </c>
    </row>
    <row r="36" spans="1:24" s="93" customFormat="1" ht="18" x14ac:dyDescent="0.25">
      <c r="A36" s="131" t="str">
        <f>VLOOKUP(E36,'LISTADO ATM'!$A$2:$C$898,3,0)</f>
        <v>SUR</v>
      </c>
      <c r="B36" s="126">
        <v>3335910500</v>
      </c>
      <c r="C36" s="133">
        <v>44352.511666666665</v>
      </c>
      <c r="D36" s="133" t="s">
        <v>2180</v>
      </c>
      <c r="E36" s="121">
        <v>592</v>
      </c>
      <c r="F36" s="131" t="str">
        <f>VLOOKUP(E36,VIP!$A$2:$O13682,2,0)</f>
        <v>DRBR081</v>
      </c>
      <c r="G36" s="131" t="str">
        <f>VLOOKUP(E36,'LISTADO ATM'!$A$2:$B$897,2,0)</f>
        <v xml:space="preserve">ATM Centro de Caja San Cristóbal I </v>
      </c>
      <c r="H36" s="131" t="str">
        <f>VLOOKUP(E36,VIP!$A$2:$O18545,7,FALSE)</f>
        <v>Si</v>
      </c>
      <c r="I36" s="131" t="str">
        <f>VLOOKUP(E36,VIP!$A$2:$O10510,8,FALSE)</f>
        <v>Si</v>
      </c>
      <c r="J36" s="131" t="str">
        <f>VLOOKUP(E36,VIP!$A$2:$O10460,8,FALSE)</f>
        <v>Si</v>
      </c>
      <c r="K36" s="131" t="str">
        <f>VLOOKUP(E36,VIP!$A$2:$O14034,6,0)</f>
        <v>SI</v>
      </c>
      <c r="L36" s="122" t="s">
        <v>2245</v>
      </c>
      <c r="M36" s="132" t="s">
        <v>2446</v>
      </c>
      <c r="N36" s="132" t="s">
        <v>2453</v>
      </c>
      <c r="O36" s="131" t="s">
        <v>2455</v>
      </c>
      <c r="P36" s="132"/>
      <c r="Q36" s="145" t="s">
        <v>2245</v>
      </c>
    </row>
    <row r="37" spans="1:24" s="93" customFormat="1" ht="18" x14ac:dyDescent="0.25">
      <c r="A37" s="131" t="str">
        <f>VLOOKUP(E37,'LISTADO ATM'!$A$2:$C$898,3,0)</f>
        <v>DISTRITO NACIONAL</v>
      </c>
      <c r="B37" s="126">
        <v>3335910513</v>
      </c>
      <c r="C37" s="133">
        <v>44352.532939814817</v>
      </c>
      <c r="D37" s="133" t="s">
        <v>2180</v>
      </c>
      <c r="E37" s="121">
        <v>238</v>
      </c>
      <c r="F37" s="131" t="str">
        <f>VLOOKUP(E37,VIP!$A$2:$O13681,2,0)</f>
        <v>DRBR238</v>
      </c>
      <c r="G37" s="131" t="str">
        <f>VLOOKUP(E37,'LISTADO ATM'!$A$2:$B$897,2,0)</f>
        <v xml:space="preserve">ATM Multicentro La Sirena Charles de Gaulle </v>
      </c>
      <c r="H37" s="131" t="str">
        <f>VLOOKUP(E37,VIP!$A$2:$O18544,7,FALSE)</f>
        <v>Si</v>
      </c>
      <c r="I37" s="131" t="str">
        <f>VLOOKUP(E37,VIP!$A$2:$O10509,8,FALSE)</f>
        <v>Si</v>
      </c>
      <c r="J37" s="131" t="str">
        <f>VLOOKUP(E37,VIP!$A$2:$O10459,8,FALSE)</f>
        <v>Si</v>
      </c>
      <c r="K37" s="131" t="str">
        <f>VLOOKUP(E37,VIP!$A$2:$O14033,6,0)</f>
        <v>No</v>
      </c>
      <c r="L37" s="122" t="s">
        <v>2466</v>
      </c>
      <c r="M37" s="132" t="s">
        <v>2446</v>
      </c>
      <c r="N37" s="132" t="s">
        <v>2453</v>
      </c>
      <c r="O37" s="131" t="s">
        <v>2455</v>
      </c>
      <c r="P37" s="132"/>
      <c r="Q37" s="145" t="s">
        <v>2466</v>
      </c>
    </row>
    <row r="38" spans="1:24" s="93" customFormat="1" ht="18" x14ac:dyDescent="0.25">
      <c r="A38" s="131" t="str">
        <f>VLOOKUP(E38,'LISTADO ATM'!$A$2:$C$898,3,0)</f>
        <v>NORTE</v>
      </c>
      <c r="B38" s="126">
        <v>3335910549</v>
      </c>
      <c r="C38" s="133">
        <v>44352.560219907406</v>
      </c>
      <c r="D38" s="133" t="s">
        <v>2181</v>
      </c>
      <c r="E38" s="121">
        <v>257</v>
      </c>
      <c r="F38" s="131" t="str">
        <f>VLOOKUP(E38,VIP!$A$2:$O13680,2,0)</f>
        <v>DRBR257</v>
      </c>
      <c r="G38" s="131" t="str">
        <f>VLOOKUP(E38,'LISTADO ATM'!$A$2:$B$897,2,0)</f>
        <v xml:space="preserve">ATM S/M Pola (Santiago) </v>
      </c>
      <c r="H38" s="131" t="str">
        <f>VLOOKUP(E38,VIP!$A$2:$O18543,7,FALSE)</f>
        <v>Si</v>
      </c>
      <c r="I38" s="131" t="str">
        <f>VLOOKUP(E38,VIP!$A$2:$O10508,8,FALSE)</f>
        <v>Si</v>
      </c>
      <c r="J38" s="131" t="str">
        <f>VLOOKUP(E38,VIP!$A$2:$O10458,8,FALSE)</f>
        <v>Si</v>
      </c>
      <c r="K38" s="131" t="str">
        <f>VLOOKUP(E38,VIP!$A$2:$O14032,6,0)</f>
        <v>NO</v>
      </c>
      <c r="L38" s="122" t="s">
        <v>2219</v>
      </c>
      <c r="M38" s="132" t="s">
        <v>2446</v>
      </c>
      <c r="N38" s="132" t="s">
        <v>2453</v>
      </c>
      <c r="O38" s="131" t="s">
        <v>2550</v>
      </c>
      <c r="P38" s="132"/>
      <c r="Q38" s="145" t="s">
        <v>2219</v>
      </c>
    </row>
    <row r="39" spans="1:24" s="93" customFormat="1" ht="18" x14ac:dyDescent="0.25">
      <c r="A39" s="131" t="str">
        <f>VLOOKUP(E39,'LISTADO ATM'!$A$2:$C$898,3,0)</f>
        <v>DISTRITO NACIONAL</v>
      </c>
      <c r="B39" s="126">
        <v>3335910558</v>
      </c>
      <c r="C39" s="133">
        <v>44352.565312500003</v>
      </c>
      <c r="D39" s="133" t="s">
        <v>2180</v>
      </c>
      <c r="E39" s="121">
        <v>935</v>
      </c>
      <c r="F39" s="131" t="str">
        <f>VLOOKUP(E39,VIP!$A$2:$O13675,2,0)</f>
        <v>DRBR16J</v>
      </c>
      <c r="G39" s="131" t="str">
        <f>VLOOKUP(E39,'LISTADO ATM'!$A$2:$B$897,2,0)</f>
        <v xml:space="preserve">ATM Oficina John F. Kennedy </v>
      </c>
      <c r="H39" s="131" t="str">
        <f>VLOOKUP(E39,VIP!$A$2:$O18538,7,FALSE)</f>
        <v>Si</v>
      </c>
      <c r="I39" s="131" t="str">
        <f>VLOOKUP(E39,VIP!$A$2:$O10503,8,FALSE)</f>
        <v>Si</v>
      </c>
      <c r="J39" s="131" t="str">
        <f>VLOOKUP(E39,VIP!$A$2:$O10453,8,FALSE)</f>
        <v>Si</v>
      </c>
      <c r="K39" s="131" t="str">
        <f>VLOOKUP(E39,VIP!$A$2:$O14027,6,0)</f>
        <v>SI</v>
      </c>
      <c r="L39" s="122" t="s">
        <v>2219</v>
      </c>
      <c r="M39" s="132" t="s">
        <v>2446</v>
      </c>
      <c r="N39" s="132" t="s">
        <v>2453</v>
      </c>
      <c r="O39" s="131" t="s">
        <v>2455</v>
      </c>
      <c r="P39" s="132"/>
      <c r="Q39" s="145" t="s">
        <v>2219</v>
      </c>
    </row>
    <row r="40" spans="1:24" s="93" customFormat="1" ht="18" x14ac:dyDescent="0.25">
      <c r="A40" s="131" t="str">
        <f>VLOOKUP(E40,'LISTADO ATM'!$A$2:$C$898,3,0)</f>
        <v>DISTRITO NACIONAL</v>
      </c>
      <c r="B40" s="126">
        <v>3335910595</v>
      </c>
      <c r="C40" s="133">
        <v>44352.603472222225</v>
      </c>
      <c r="D40" s="133" t="s">
        <v>2449</v>
      </c>
      <c r="E40" s="121">
        <v>949</v>
      </c>
      <c r="F40" s="131" t="str">
        <f>VLOOKUP(E40,VIP!$A$2:$O13679,2,0)</f>
        <v>DRBR23D</v>
      </c>
      <c r="G40" s="131" t="str">
        <f>VLOOKUP(E40,'LISTADO ATM'!$A$2:$B$897,2,0)</f>
        <v xml:space="preserve">ATM S/M Bravo San Isidro Coral Mall </v>
      </c>
      <c r="H40" s="131" t="str">
        <f>VLOOKUP(E40,VIP!$A$2:$O18542,7,FALSE)</f>
        <v>Si</v>
      </c>
      <c r="I40" s="131" t="str">
        <f>VLOOKUP(E40,VIP!$A$2:$O10507,8,FALSE)</f>
        <v>No</v>
      </c>
      <c r="J40" s="131" t="str">
        <f>VLOOKUP(E40,VIP!$A$2:$O10457,8,FALSE)</f>
        <v>No</v>
      </c>
      <c r="K40" s="131" t="str">
        <f>VLOOKUP(E40,VIP!$A$2:$O14031,6,0)</f>
        <v>NO</v>
      </c>
      <c r="L40" s="122" t="s">
        <v>2418</v>
      </c>
      <c r="M40" s="132" t="s">
        <v>2446</v>
      </c>
      <c r="N40" s="132" t="s">
        <v>2453</v>
      </c>
      <c r="O40" s="131" t="s">
        <v>2454</v>
      </c>
      <c r="P40" s="132"/>
      <c r="Q40" s="145" t="s">
        <v>2418</v>
      </c>
    </row>
    <row r="41" spans="1:24" s="93" customFormat="1" ht="18" x14ac:dyDescent="0.25">
      <c r="A41" s="131" t="str">
        <f>VLOOKUP(E41,'LISTADO ATM'!$A$2:$C$898,3,0)</f>
        <v>DISTRITO NACIONAL</v>
      </c>
      <c r="B41" s="126">
        <v>3335910596</v>
      </c>
      <c r="C41" s="133">
        <v>44352.616041666668</v>
      </c>
      <c r="D41" s="133" t="s">
        <v>2180</v>
      </c>
      <c r="E41" s="121">
        <v>125</v>
      </c>
      <c r="F41" s="131" t="str">
        <f>VLOOKUP(E41,VIP!$A$2:$O13678,2,0)</f>
        <v>DRBR125</v>
      </c>
      <c r="G41" s="131" t="str">
        <f>VLOOKUP(E41,'LISTADO ATM'!$A$2:$B$897,2,0)</f>
        <v xml:space="preserve">ATM Dirección General de Aduanas II </v>
      </c>
      <c r="H41" s="131" t="str">
        <f>VLOOKUP(E41,VIP!$A$2:$O18541,7,FALSE)</f>
        <v>Si</v>
      </c>
      <c r="I41" s="131" t="str">
        <f>VLOOKUP(E41,VIP!$A$2:$O10506,8,FALSE)</f>
        <v>Si</v>
      </c>
      <c r="J41" s="131" t="str">
        <f>VLOOKUP(E41,VIP!$A$2:$O10456,8,FALSE)</f>
        <v>Si</v>
      </c>
      <c r="K41" s="131" t="str">
        <f>VLOOKUP(E41,VIP!$A$2:$O14030,6,0)</f>
        <v>NO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2"/>
      <c r="Q41" s="145" t="s">
        <v>2219</v>
      </c>
    </row>
    <row r="42" spans="1:24" ht="18" x14ac:dyDescent="0.25">
      <c r="A42" s="131" t="str">
        <f>VLOOKUP(E42,'LISTADO ATM'!$A$2:$C$898,3,0)</f>
        <v>DISTRITO NACIONAL</v>
      </c>
      <c r="B42" s="126">
        <v>3335910597</v>
      </c>
      <c r="C42" s="133">
        <v>44352.616875</v>
      </c>
      <c r="D42" s="133" t="s">
        <v>2180</v>
      </c>
      <c r="E42" s="121">
        <v>930</v>
      </c>
      <c r="F42" s="131" t="str">
        <f>VLOOKUP(E42,VIP!$A$2:$O13677,2,0)</f>
        <v>DRBR930</v>
      </c>
      <c r="G42" s="131" t="str">
        <f>VLOOKUP(E42,'LISTADO ATM'!$A$2:$B$897,2,0)</f>
        <v>ATM Oficina Plaza Spring Center</v>
      </c>
      <c r="H42" s="131" t="str">
        <f>VLOOKUP(E42,VIP!$A$2:$O18540,7,FALSE)</f>
        <v>Si</v>
      </c>
      <c r="I42" s="131" t="str">
        <f>VLOOKUP(E42,VIP!$A$2:$O10505,8,FALSE)</f>
        <v>Si</v>
      </c>
      <c r="J42" s="131" t="str">
        <f>VLOOKUP(E42,VIP!$A$2:$O10455,8,FALSE)</f>
        <v>Si</v>
      </c>
      <c r="K42" s="131" t="str">
        <f>VLOOKUP(E42,VIP!$A$2:$O14029,6,0)</f>
        <v>NO</v>
      </c>
      <c r="L42" s="122" t="s">
        <v>2466</v>
      </c>
      <c r="M42" s="132" t="s">
        <v>2446</v>
      </c>
      <c r="N42" s="132" t="s">
        <v>2453</v>
      </c>
      <c r="O42" s="131" t="s">
        <v>2455</v>
      </c>
      <c r="P42" s="132"/>
      <c r="Q42" s="139" t="s">
        <v>2466</v>
      </c>
    </row>
    <row r="43" spans="1:24" ht="18" x14ac:dyDescent="0.25">
      <c r="A43" s="131" t="str">
        <f>VLOOKUP(E43,'LISTADO ATM'!$A$2:$C$898,3,0)</f>
        <v>DISTRITO NACIONAL</v>
      </c>
      <c r="B43" s="126">
        <v>3335910598</v>
      </c>
      <c r="C43" s="133">
        <v>44352.621701388889</v>
      </c>
      <c r="D43" s="133" t="s">
        <v>2449</v>
      </c>
      <c r="E43" s="121">
        <v>232</v>
      </c>
      <c r="F43" s="131" t="str">
        <f>VLOOKUP(E43,VIP!$A$2:$O13676,2,0)</f>
        <v>DRBR232</v>
      </c>
      <c r="G43" s="131" t="str">
        <f>VLOOKUP(E43,'LISTADO ATM'!$A$2:$B$897,2,0)</f>
        <v xml:space="preserve">ATM S/M Nacional Charles de Gaulle </v>
      </c>
      <c r="H43" s="131" t="str">
        <f>VLOOKUP(E43,VIP!$A$2:$O18539,7,FALSE)</f>
        <v>Si</v>
      </c>
      <c r="I43" s="131" t="str">
        <f>VLOOKUP(E43,VIP!$A$2:$O10504,8,FALSE)</f>
        <v>Si</v>
      </c>
      <c r="J43" s="131" t="str">
        <f>VLOOKUP(E43,VIP!$A$2:$O10454,8,FALSE)</f>
        <v>Si</v>
      </c>
      <c r="K43" s="131" t="str">
        <f>VLOOKUP(E43,VIP!$A$2:$O14028,6,0)</f>
        <v>SI</v>
      </c>
      <c r="L43" s="122" t="s">
        <v>2442</v>
      </c>
      <c r="M43" s="132" t="s">
        <v>2446</v>
      </c>
      <c r="N43" s="132" t="s">
        <v>2453</v>
      </c>
      <c r="O43" s="131" t="s">
        <v>2454</v>
      </c>
      <c r="P43" s="132"/>
      <c r="Q43" s="139" t="s">
        <v>2442</v>
      </c>
    </row>
    <row r="44" spans="1:24" ht="18" x14ac:dyDescent="0.25">
      <c r="A44" s="131" t="str">
        <f>VLOOKUP(E44,'LISTADO ATM'!$A$2:$C$898,3,0)</f>
        <v>NORTE</v>
      </c>
      <c r="B44" s="126">
        <v>3335910608</v>
      </c>
      <c r="C44" s="133">
        <v>44352.641585648147</v>
      </c>
      <c r="D44" s="133" t="s">
        <v>2569</v>
      </c>
      <c r="E44" s="121">
        <v>361</v>
      </c>
      <c r="F44" s="131" t="str">
        <f>VLOOKUP(E44,VIP!$A$2:$O13685,2,0)</f>
        <v>DRBR361</v>
      </c>
      <c r="G44" s="131" t="str">
        <f>VLOOKUP(E44,'LISTADO ATM'!$A$2:$B$897,2,0)</f>
        <v xml:space="preserve">ATM estacion Next Cumbre </v>
      </c>
      <c r="H44" s="131" t="str">
        <f>VLOOKUP(E44,VIP!$A$2:$O18548,7,FALSE)</f>
        <v>N/A</v>
      </c>
      <c r="I44" s="131" t="str">
        <f>VLOOKUP(E44,VIP!$A$2:$O10513,8,FALSE)</f>
        <v>N/A</v>
      </c>
      <c r="J44" s="131" t="str">
        <f>VLOOKUP(E44,VIP!$A$2:$O10463,8,FALSE)</f>
        <v>N/A</v>
      </c>
      <c r="K44" s="131" t="str">
        <f>VLOOKUP(E44,VIP!$A$2:$O14037,6,0)</f>
        <v>N/A</v>
      </c>
      <c r="L44" s="122" t="s">
        <v>2418</v>
      </c>
      <c r="M44" s="132" t="s">
        <v>2446</v>
      </c>
      <c r="N44" s="132" t="s">
        <v>2453</v>
      </c>
      <c r="O44" s="131" t="s">
        <v>2570</v>
      </c>
      <c r="P44" s="150"/>
      <c r="Q44" s="139" t="s">
        <v>2418</v>
      </c>
      <c r="R44" s="93"/>
    </row>
    <row r="45" spans="1:24" ht="18" x14ac:dyDescent="0.25">
      <c r="A45" s="131" t="str">
        <f>VLOOKUP(E45,'LISTADO ATM'!$A$2:$C$898,3,0)</f>
        <v>ESTE</v>
      </c>
      <c r="B45" s="126">
        <v>3335910609</v>
      </c>
      <c r="C45" s="133">
        <v>44352.646736111114</v>
      </c>
      <c r="D45" s="133" t="s">
        <v>2449</v>
      </c>
      <c r="E45" s="121">
        <v>842</v>
      </c>
      <c r="F45" s="131" t="str">
        <f>VLOOKUP(E45,VIP!$A$2:$O13684,2,0)</f>
        <v>DRBR842</v>
      </c>
      <c r="G45" s="131" t="str">
        <f>VLOOKUP(E45,'LISTADO ATM'!$A$2:$B$897,2,0)</f>
        <v xml:space="preserve">ATM Plaza Orense II (La Romana) </v>
      </c>
      <c r="H45" s="131" t="str">
        <f>VLOOKUP(E45,VIP!$A$2:$O18547,7,FALSE)</f>
        <v>Si</v>
      </c>
      <c r="I45" s="131" t="str">
        <f>VLOOKUP(E45,VIP!$A$2:$O10512,8,FALSE)</f>
        <v>Si</v>
      </c>
      <c r="J45" s="131" t="str">
        <f>VLOOKUP(E45,VIP!$A$2:$O10462,8,FALSE)</f>
        <v>Si</v>
      </c>
      <c r="K45" s="131" t="str">
        <f>VLOOKUP(E45,VIP!$A$2:$O14036,6,0)</f>
        <v>NO</v>
      </c>
      <c r="L45" s="122" t="s">
        <v>2418</v>
      </c>
      <c r="M45" s="132" t="s">
        <v>2446</v>
      </c>
      <c r="N45" s="132" t="s">
        <v>2453</v>
      </c>
      <c r="O45" s="131" t="s">
        <v>2454</v>
      </c>
      <c r="P45" s="150"/>
      <c r="Q45" s="139" t="s">
        <v>2418</v>
      </c>
      <c r="R45" s="93"/>
    </row>
    <row r="46" spans="1:24" ht="18" x14ac:dyDescent="0.25">
      <c r="A46" s="131" t="str">
        <f>VLOOKUP(E46,'LISTADO ATM'!$A$2:$C$898,3,0)</f>
        <v>DISTRITO NACIONAL</v>
      </c>
      <c r="B46" s="126">
        <v>3335910610</v>
      </c>
      <c r="C46" s="133">
        <v>44352.648020833331</v>
      </c>
      <c r="D46" s="133" t="s">
        <v>2449</v>
      </c>
      <c r="E46" s="121">
        <v>735</v>
      </c>
      <c r="F46" s="131" t="str">
        <f>VLOOKUP(E46,VIP!$A$2:$O13683,2,0)</f>
        <v>DRBR179</v>
      </c>
      <c r="G46" s="131" t="str">
        <f>VLOOKUP(E46,'LISTADO ATM'!$A$2:$B$897,2,0)</f>
        <v xml:space="preserve">ATM Oficina Independencia II  </v>
      </c>
      <c r="H46" s="131" t="str">
        <f>VLOOKUP(E46,VIP!$A$2:$O18546,7,FALSE)</f>
        <v>Si</v>
      </c>
      <c r="I46" s="131" t="str">
        <f>VLOOKUP(E46,VIP!$A$2:$O10511,8,FALSE)</f>
        <v>Si</v>
      </c>
      <c r="J46" s="131" t="str">
        <f>VLOOKUP(E46,VIP!$A$2:$O10461,8,FALSE)</f>
        <v>Si</v>
      </c>
      <c r="K46" s="131" t="str">
        <f>VLOOKUP(E46,VIP!$A$2:$O14035,6,0)</f>
        <v>NO</v>
      </c>
      <c r="L46" s="122" t="s">
        <v>2442</v>
      </c>
      <c r="M46" s="132" t="s">
        <v>2446</v>
      </c>
      <c r="N46" s="132" t="s">
        <v>2453</v>
      </c>
      <c r="O46" s="131" t="s">
        <v>2454</v>
      </c>
      <c r="P46" s="150"/>
      <c r="Q46" s="139" t="s">
        <v>2442</v>
      </c>
      <c r="R46" s="93"/>
    </row>
    <row r="47" spans="1:24" ht="18" x14ac:dyDescent="0.25">
      <c r="A47" s="131" t="str">
        <f>VLOOKUP(E47,'LISTADO ATM'!$A$2:$C$898,3,0)</f>
        <v>NORTE</v>
      </c>
      <c r="B47" s="126">
        <v>3335910613</v>
      </c>
      <c r="C47" s="133">
        <v>44352.661747685182</v>
      </c>
      <c r="D47" s="133" t="s">
        <v>2470</v>
      </c>
      <c r="E47" s="121">
        <v>882</v>
      </c>
      <c r="F47" s="131" t="str">
        <f>VLOOKUP(E47,VIP!$A$2:$O13682,2,0)</f>
        <v>DRBR882</v>
      </c>
      <c r="G47" s="131" t="str">
        <f>VLOOKUP(E47,'LISTADO ATM'!$A$2:$B$897,2,0)</f>
        <v xml:space="preserve">ATM Oficina Moca II </v>
      </c>
      <c r="H47" s="131" t="str">
        <f>VLOOKUP(E47,VIP!$A$2:$O18545,7,FALSE)</f>
        <v>Si</v>
      </c>
      <c r="I47" s="131" t="str">
        <f>VLOOKUP(E47,VIP!$A$2:$O10510,8,FALSE)</f>
        <v>Si</v>
      </c>
      <c r="J47" s="131" t="str">
        <f>VLOOKUP(E47,VIP!$A$2:$O10460,8,FALSE)</f>
        <v>Si</v>
      </c>
      <c r="K47" s="131" t="str">
        <f>VLOOKUP(E47,VIP!$A$2:$O14034,6,0)</f>
        <v>SI</v>
      </c>
      <c r="L47" s="122" t="s">
        <v>2442</v>
      </c>
      <c r="M47" s="132" t="s">
        <v>2446</v>
      </c>
      <c r="N47" s="132" t="s">
        <v>2453</v>
      </c>
      <c r="O47" s="131" t="s">
        <v>2471</v>
      </c>
      <c r="P47" s="150"/>
      <c r="Q47" s="139" t="s">
        <v>2442</v>
      </c>
      <c r="R47" s="93"/>
      <c r="S47" s="87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DISTRITO NACIONAL</v>
      </c>
      <c r="B48" s="126">
        <v>3335910614</v>
      </c>
      <c r="C48" s="133">
        <v>44352.662627314814</v>
      </c>
      <c r="D48" s="133" t="s">
        <v>2470</v>
      </c>
      <c r="E48" s="121">
        <v>911</v>
      </c>
      <c r="F48" s="131" t="str">
        <f>VLOOKUP(E48,VIP!$A$2:$O13681,2,0)</f>
        <v>DRBR911</v>
      </c>
      <c r="G48" s="131" t="str">
        <f>VLOOKUP(E48,'LISTADO ATM'!$A$2:$B$897,2,0)</f>
        <v xml:space="preserve">ATM Oficina Venezuela II </v>
      </c>
      <c r="H48" s="131" t="str">
        <f>VLOOKUP(E48,VIP!$A$2:$O18544,7,FALSE)</f>
        <v>Si</v>
      </c>
      <c r="I48" s="131" t="str">
        <f>VLOOKUP(E48,VIP!$A$2:$O10509,8,FALSE)</f>
        <v>Si</v>
      </c>
      <c r="J48" s="131" t="str">
        <f>VLOOKUP(E48,VIP!$A$2:$O10459,8,FALSE)</f>
        <v>Si</v>
      </c>
      <c r="K48" s="131" t="str">
        <f>VLOOKUP(E48,VIP!$A$2:$O14033,6,0)</f>
        <v>SI</v>
      </c>
      <c r="L48" s="122" t="s">
        <v>2442</v>
      </c>
      <c r="M48" s="132" t="s">
        <v>2446</v>
      </c>
      <c r="N48" s="132" t="s">
        <v>2453</v>
      </c>
      <c r="O48" s="131" t="s">
        <v>2471</v>
      </c>
      <c r="P48" s="150"/>
      <c r="Q48" s="139" t="s">
        <v>2442</v>
      </c>
      <c r="R48" s="93"/>
      <c r="S48" s="87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DISTRITO NACIONAL</v>
      </c>
      <c r="B49" s="126">
        <v>3335910615</v>
      </c>
      <c r="C49" s="133">
        <v>44352.692337962966</v>
      </c>
      <c r="D49" s="133" t="s">
        <v>2449</v>
      </c>
      <c r="E49" s="121">
        <v>577</v>
      </c>
      <c r="F49" s="131" t="str">
        <f>VLOOKUP(E49,VIP!$A$2:$O13680,2,0)</f>
        <v>DRBR173</v>
      </c>
      <c r="G49" s="131" t="str">
        <f>VLOOKUP(E49,'LISTADO ATM'!$A$2:$B$897,2,0)</f>
        <v xml:space="preserve">ATM Olé Ave. Duarte </v>
      </c>
      <c r="H49" s="131" t="str">
        <f>VLOOKUP(E49,VIP!$A$2:$O18543,7,FALSE)</f>
        <v>Si</v>
      </c>
      <c r="I49" s="131" t="str">
        <f>VLOOKUP(E49,VIP!$A$2:$O10508,8,FALSE)</f>
        <v>Si</v>
      </c>
      <c r="J49" s="131" t="str">
        <f>VLOOKUP(E49,VIP!$A$2:$O10458,8,FALSE)</f>
        <v>Si</v>
      </c>
      <c r="K49" s="131" t="str">
        <f>VLOOKUP(E49,VIP!$A$2:$O14032,6,0)</f>
        <v>SI</v>
      </c>
      <c r="L49" s="122" t="s">
        <v>2442</v>
      </c>
      <c r="M49" s="132" t="s">
        <v>2446</v>
      </c>
      <c r="N49" s="132" t="s">
        <v>2453</v>
      </c>
      <c r="O49" s="131" t="s">
        <v>2454</v>
      </c>
      <c r="P49" s="150"/>
      <c r="Q49" s="139" t="s">
        <v>2442</v>
      </c>
      <c r="R49" s="93"/>
      <c r="S49" s="87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NORTE</v>
      </c>
      <c r="B50" s="126">
        <v>3335910617</v>
      </c>
      <c r="C50" s="133">
        <v>44352.701041666667</v>
      </c>
      <c r="D50" s="133" t="s">
        <v>2470</v>
      </c>
      <c r="E50" s="121">
        <v>990</v>
      </c>
      <c r="F50" s="131" t="str">
        <f>VLOOKUP(E50,VIP!$A$2:$O13679,2,0)</f>
        <v>DRBR742</v>
      </c>
      <c r="G50" s="131" t="str">
        <f>VLOOKUP(E50,'LISTADO ATM'!$A$2:$B$897,2,0)</f>
        <v xml:space="preserve">ATM Autoservicio Bonao II </v>
      </c>
      <c r="H50" s="131" t="str">
        <f>VLOOKUP(E50,VIP!$A$2:$O18542,7,FALSE)</f>
        <v>Si</v>
      </c>
      <c r="I50" s="131" t="str">
        <f>VLOOKUP(E50,VIP!$A$2:$O10507,8,FALSE)</f>
        <v>Si</v>
      </c>
      <c r="J50" s="131" t="str">
        <f>VLOOKUP(E50,VIP!$A$2:$O10457,8,FALSE)</f>
        <v>Si</v>
      </c>
      <c r="K50" s="131" t="str">
        <f>VLOOKUP(E50,VIP!$A$2:$O14031,6,0)</f>
        <v>NO</v>
      </c>
      <c r="L50" s="122" t="s">
        <v>2549</v>
      </c>
      <c r="M50" s="132" t="s">
        <v>2446</v>
      </c>
      <c r="N50" s="132" t="s">
        <v>2453</v>
      </c>
      <c r="O50" s="131" t="s">
        <v>2471</v>
      </c>
      <c r="P50" s="150"/>
      <c r="Q50" s="139" t="s">
        <v>2549</v>
      </c>
      <c r="R50" s="93"/>
      <c r="S50" s="87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DISTRITO NACIONAL</v>
      </c>
      <c r="B51" s="126">
        <v>3335910619</v>
      </c>
      <c r="C51" s="133">
        <v>44352.736458333333</v>
      </c>
      <c r="D51" s="133" t="s">
        <v>2470</v>
      </c>
      <c r="E51" s="121">
        <v>957</v>
      </c>
      <c r="F51" s="131" t="str">
        <f>VLOOKUP(E51,VIP!$A$2:$O13678,2,0)</f>
        <v>DRBR23F</v>
      </c>
      <c r="G51" s="131" t="str">
        <f>VLOOKUP(E51,'LISTADO ATM'!$A$2:$B$897,2,0)</f>
        <v xml:space="preserve">ATM Oficina Venezuela </v>
      </c>
      <c r="H51" s="131" t="str">
        <f>VLOOKUP(E51,VIP!$A$2:$O18541,7,FALSE)</f>
        <v>Si</v>
      </c>
      <c r="I51" s="131" t="str">
        <f>VLOOKUP(E51,VIP!$A$2:$O10506,8,FALSE)</f>
        <v>Si</v>
      </c>
      <c r="J51" s="131" t="str">
        <f>VLOOKUP(E51,VIP!$A$2:$O10456,8,FALSE)</f>
        <v>Si</v>
      </c>
      <c r="K51" s="131" t="str">
        <f>VLOOKUP(E51,VIP!$A$2:$O14030,6,0)</f>
        <v>SI</v>
      </c>
      <c r="L51" s="122" t="s">
        <v>2442</v>
      </c>
      <c r="M51" s="132" t="s">
        <v>2446</v>
      </c>
      <c r="N51" s="132" t="s">
        <v>2453</v>
      </c>
      <c r="O51" s="131" t="s">
        <v>2471</v>
      </c>
      <c r="P51" s="150"/>
      <c r="Q51" s="139" t="s">
        <v>2442</v>
      </c>
      <c r="R51" s="93"/>
      <c r="S51" s="87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DISTRITO NACIONAL</v>
      </c>
      <c r="B52" s="126">
        <v>3335910625</v>
      </c>
      <c r="C52" s="133">
        <v>44352.760983796295</v>
      </c>
      <c r="D52" s="133" t="s">
        <v>2470</v>
      </c>
      <c r="E52" s="121">
        <v>686</v>
      </c>
      <c r="F52" s="131" t="str">
        <f>VLOOKUP(E52,VIP!$A$2:$O13673,2,0)</f>
        <v>DRBR686</v>
      </c>
      <c r="G52" s="131" t="str">
        <f>VLOOKUP(E52,'LISTADO ATM'!$A$2:$B$897,2,0)</f>
        <v>ATM Autoservicio Oficina Máximo Gómez</v>
      </c>
      <c r="H52" s="131" t="str">
        <f>VLOOKUP(E52,VIP!$A$2:$O18536,7,FALSE)</f>
        <v>Si</v>
      </c>
      <c r="I52" s="131" t="str">
        <f>VLOOKUP(E52,VIP!$A$2:$O10501,8,FALSE)</f>
        <v>Si</v>
      </c>
      <c r="J52" s="131" t="str">
        <f>VLOOKUP(E52,VIP!$A$2:$O10451,8,FALSE)</f>
        <v>Si</v>
      </c>
      <c r="K52" s="131" t="str">
        <f>VLOOKUP(E52,VIP!$A$2:$O14025,6,0)</f>
        <v>NO</v>
      </c>
      <c r="L52" s="122" t="s">
        <v>2568</v>
      </c>
      <c r="M52" s="132" t="s">
        <v>2446</v>
      </c>
      <c r="N52" s="132" t="s">
        <v>2453</v>
      </c>
      <c r="O52" s="131" t="s">
        <v>2471</v>
      </c>
      <c r="P52" s="147"/>
      <c r="Q52" s="139" t="s">
        <v>2568</v>
      </c>
      <c r="R52" s="93"/>
      <c r="S52" s="87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NORTE</v>
      </c>
      <c r="B53" s="126">
        <v>3335910628</v>
      </c>
      <c r="C53" s="133">
        <v>44352.833935185183</v>
      </c>
      <c r="D53" s="133" t="s">
        <v>2470</v>
      </c>
      <c r="E53" s="121">
        <v>538</v>
      </c>
      <c r="F53" s="131" t="str">
        <f>VLOOKUP(E53,VIP!$A$2:$O13678,2,0)</f>
        <v>DRBR538</v>
      </c>
      <c r="G53" s="131" t="str">
        <f>VLOOKUP(E53,'LISTADO ATM'!$A$2:$B$897,2,0)</f>
        <v>ATM  Autoservicio San Fco. Macorís</v>
      </c>
      <c r="H53" s="131" t="str">
        <f>VLOOKUP(E53,VIP!$A$2:$O18541,7,FALSE)</f>
        <v>Si</v>
      </c>
      <c r="I53" s="131" t="str">
        <f>VLOOKUP(E53,VIP!$A$2:$O10506,8,FALSE)</f>
        <v>Si</v>
      </c>
      <c r="J53" s="131" t="str">
        <f>VLOOKUP(E53,VIP!$A$2:$O10456,8,FALSE)</f>
        <v>Si</v>
      </c>
      <c r="K53" s="131" t="str">
        <f>VLOOKUP(E53,VIP!$A$2:$O14030,6,0)</f>
        <v>NO</v>
      </c>
      <c r="L53" s="122" t="s">
        <v>2549</v>
      </c>
      <c r="M53" s="132" t="s">
        <v>2446</v>
      </c>
      <c r="N53" s="132" t="s">
        <v>2453</v>
      </c>
      <c r="O53" s="131" t="s">
        <v>2471</v>
      </c>
      <c r="P53" s="147"/>
      <c r="Q53" s="132" t="s">
        <v>2549</v>
      </c>
      <c r="R53" s="93"/>
      <c r="S53" s="87"/>
      <c r="T53" s="87"/>
      <c r="U53" s="87"/>
      <c r="V53" s="87"/>
      <c r="W53" s="89"/>
      <c r="X53" s="75"/>
    </row>
    <row r="54" spans="1:24" ht="18" x14ac:dyDescent="0.25">
      <c r="A54" s="131" t="str">
        <f>VLOOKUP(E54,'LISTADO ATM'!$A$2:$C$898,3,0)</f>
        <v>NORTE</v>
      </c>
      <c r="B54" s="126">
        <v>3335910630</v>
      </c>
      <c r="C54" s="133">
        <v>44352.843819444446</v>
      </c>
      <c r="D54" s="133" t="s">
        <v>2569</v>
      </c>
      <c r="E54" s="121">
        <v>599</v>
      </c>
      <c r="F54" s="131" t="str">
        <f>VLOOKUP(E54,VIP!$A$2:$O13676,2,0)</f>
        <v>DRBR258</v>
      </c>
      <c r="G54" s="131" t="str">
        <f>VLOOKUP(E54,'LISTADO ATM'!$A$2:$B$897,2,0)</f>
        <v xml:space="preserve">ATM Oficina Plaza Internacional (Santiago) </v>
      </c>
      <c r="H54" s="131" t="str">
        <f>VLOOKUP(E54,VIP!$A$2:$O18539,7,FALSE)</f>
        <v>Si</v>
      </c>
      <c r="I54" s="131" t="str">
        <f>VLOOKUP(E54,VIP!$A$2:$O10504,8,FALSE)</f>
        <v>Si</v>
      </c>
      <c r="J54" s="131" t="str">
        <f>VLOOKUP(E54,VIP!$A$2:$O10454,8,FALSE)</f>
        <v>Si</v>
      </c>
      <c r="K54" s="131" t="str">
        <f>VLOOKUP(E54,VIP!$A$2:$O14028,6,0)</f>
        <v>NO</v>
      </c>
      <c r="L54" s="122" t="s">
        <v>2549</v>
      </c>
      <c r="M54" s="132" t="s">
        <v>2446</v>
      </c>
      <c r="N54" s="132" t="s">
        <v>2453</v>
      </c>
      <c r="O54" s="131" t="s">
        <v>2471</v>
      </c>
      <c r="P54" s="150"/>
      <c r="Q54" s="132" t="s">
        <v>2549</v>
      </c>
      <c r="R54" s="93"/>
      <c r="S54" s="87"/>
      <c r="T54" s="87"/>
      <c r="U54" s="87"/>
      <c r="V54" s="87"/>
      <c r="W54" s="89"/>
      <c r="X54" s="75"/>
    </row>
    <row r="55" spans="1:24" ht="18" x14ac:dyDescent="0.25">
      <c r="A55" s="131" t="str">
        <f>VLOOKUP(E55,'LISTADO ATM'!$A$2:$C$898,3,0)</f>
        <v>NORTE</v>
      </c>
      <c r="B55" s="126">
        <v>3335910633</v>
      </c>
      <c r="C55" s="133">
        <v>44352.920266203706</v>
      </c>
      <c r="D55" s="133" t="s">
        <v>2470</v>
      </c>
      <c r="E55" s="121">
        <v>431</v>
      </c>
      <c r="F55" s="131" t="str">
        <f>VLOOKUP(E55,VIP!$A$2:$O13675,2,0)</f>
        <v>DRBR583</v>
      </c>
      <c r="G55" s="131" t="str">
        <f>VLOOKUP(E55,'LISTADO ATM'!$A$2:$B$897,2,0)</f>
        <v xml:space="preserve">ATM Autoservicio Sol (Santiago) </v>
      </c>
      <c r="H55" s="131" t="str">
        <f>VLOOKUP(E55,VIP!$A$2:$O18538,7,FALSE)</f>
        <v>Si</v>
      </c>
      <c r="I55" s="131" t="str">
        <f>VLOOKUP(E55,VIP!$A$2:$O10503,8,FALSE)</f>
        <v>Si</v>
      </c>
      <c r="J55" s="131" t="str">
        <f>VLOOKUP(E55,VIP!$A$2:$O10453,8,FALSE)</f>
        <v>Si</v>
      </c>
      <c r="K55" s="131" t="str">
        <f>VLOOKUP(E55,VIP!$A$2:$O14027,6,0)</f>
        <v>SI</v>
      </c>
      <c r="L55" s="122" t="s">
        <v>2549</v>
      </c>
      <c r="M55" s="132" t="s">
        <v>2446</v>
      </c>
      <c r="N55" s="132" t="s">
        <v>2453</v>
      </c>
      <c r="O55" s="131" t="s">
        <v>2471</v>
      </c>
      <c r="P55" s="150"/>
      <c r="Q55" s="132" t="s">
        <v>2549</v>
      </c>
      <c r="R55" s="93"/>
      <c r="S55" s="87"/>
      <c r="T55" s="87"/>
      <c r="U55" s="87"/>
      <c r="V55" s="87"/>
      <c r="W55" s="89"/>
      <c r="X55" s="75"/>
    </row>
    <row r="56" spans="1:24" ht="18" x14ac:dyDescent="0.25">
      <c r="A56" s="131" t="str">
        <f>VLOOKUP(E56,'LISTADO ATM'!$A$2:$C$898,3,0)</f>
        <v>DISTRITO NACIONAL</v>
      </c>
      <c r="B56" s="126">
        <v>3335910636</v>
      </c>
      <c r="C56" s="133">
        <v>44352.947013888886</v>
      </c>
      <c r="D56" s="133" t="s">
        <v>2180</v>
      </c>
      <c r="E56" s="121">
        <v>698</v>
      </c>
      <c r="F56" s="131" t="str">
        <f>VLOOKUP(E56,VIP!$A$2:$O13672,2,0)</f>
        <v>DRBR698</v>
      </c>
      <c r="G56" s="131" t="str">
        <f>VLOOKUP(E56,'LISTADO ATM'!$A$2:$B$897,2,0)</f>
        <v>ATM Parador Bellamar</v>
      </c>
      <c r="H56" s="131" t="str">
        <f>VLOOKUP(E56,VIP!$A$2:$O18535,7,FALSE)</f>
        <v>Si</v>
      </c>
      <c r="I56" s="131" t="str">
        <f>VLOOKUP(E56,VIP!$A$2:$O10500,8,FALSE)</f>
        <v>Si</v>
      </c>
      <c r="J56" s="131" t="str">
        <f>VLOOKUP(E56,VIP!$A$2:$O10450,8,FALSE)</f>
        <v>Si</v>
      </c>
      <c r="K56" s="131" t="str">
        <f>VLOOKUP(E56,VIP!$A$2:$O14024,6,0)</f>
        <v>NO</v>
      </c>
      <c r="L56" s="122" t="s">
        <v>2219</v>
      </c>
      <c r="M56" s="132" t="s">
        <v>2446</v>
      </c>
      <c r="N56" s="132" t="s">
        <v>2453</v>
      </c>
      <c r="O56" s="131" t="s">
        <v>2455</v>
      </c>
      <c r="P56" s="150"/>
      <c r="Q56" s="132" t="s">
        <v>2219</v>
      </c>
      <c r="R56" s="93"/>
      <c r="S56" s="87"/>
      <c r="T56" s="87"/>
      <c r="U56" s="87"/>
      <c r="V56" s="87"/>
      <c r="W56" s="89"/>
      <c r="X56" s="75"/>
    </row>
    <row r="57" spans="1:24" ht="18" x14ac:dyDescent="0.25">
      <c r="A57" s="131" t="str">
        <f>VLOOKUP(E57,'LISTADO ATM'!$A$2:$C$898,3,0)</f>
        <v>ESTE</v>
      </c>
      <c r="B57" s="126">
        <v>3335910638</v>
      </c>
      <c r="C57" s="133">
        <v>44353.056944444441</v>
      </c>
      <c r="D57" s="133" t="s">
        <v>2449</v>
      </c>
      <c r="E57" s="121">
        <v>673</v>
      </c>
      <c r="F57" s="131" t="str">
        <f>VLOOKUP(E57,VIP!$A$2:$O13685,2,0)</f>
        <v>DRBR673</v>
      </c>
      <c r="G57" s="131" t="str">
        <f>VLOOKUP(E57,'LISTADO ATM'!$A$2:$B$897,2,0)</f>
        <v>ATM Clínica Dr. Cruz Jiminián</v>
      </c>
      <c r="H57" s="131" t="str">
        <f>VLOOKUP(E57,VIP!$A$2:$O18548,7,FALSE)</f>
        <v>Si</v>
      </c>
      <c r="I57" s="131" t="str">
        <f>VLOOKUP(E57,VIP!$A$2:$O10513,8,FALSE)</f>
        <v>Si</v>
      </c>
      <c r="J57" s="131" t="str">
        <f>VLOOKUP(E57,VIP!$A$2:$O10463,8,FALSE)</f>
        <v>Si</v>
      </c>
      <c r="K57" s="131" t="str">
        <f>VLOOKUP(E57,VIP!$A$2:$O14037,6,0)</f>
        <v>NO</v>
      </c>
      <c r="L57" s="122" t="s">
        <v>2442</v>
      </c>
      <c r="M57" s="132" t="s">
        <v>2446</v>
      </c>
      <c r="N57" s="132" t="s">
        <v>2453</v>
      </c>
      <c r="O57" s="131" t="s">
        <v>2454</v>
      </c>
      <c r="P57" s="132"/>
      <c r="Q57" s="139" t="s">
        <v>2442</v>
      </c>
      <c r="R57" s="93"/>
      <c r="S57" s="87"/>
      <c r="T57" s="87"/>
      <c r="U57" s="87"/>
      <c r="V57" s="87"/>
      <c r="W57" s="89"/>
      <c r="X57" s="75"/>
    </row>
    <row r="58" spans="1:24" ht="18" x14ac:dyDescent="0.25">
      <c r="A58" s="146" t="str">
        <f>VLOOKUP(E58,'LISTADO ATM'!$A$2:$C$898,3,0)</f>
        <v>DISTRITO NACIONAL</v>
      </c>
      <c r="B58" s="126" t="s">
        <v>2578</v>
      </c>
      <c r="C58" s="133">
        <v>44353.416481481479</v>
      </c>
      <c r="D58" s="133" t="s">
        <v>2180</v>
      </c>
      <c r="E58" s="121">
        <v>87</v>
      </c>
      <c r="F58" s="146" t="str">
        <f>VLOOKUP(E58,VIP!$A$2:$O13696,2,0)</f>
        <v>DRBR087</v>
      </c>
      <c r="G58" s="146" t="str">
        <f>VLOOKUP(E58,'LISTADO ATM'!$A$2:$B$897,2,0)</f>
        <v xml:space="preserve">ATM Autoservicio Sarasota </v>
      </c>
      <c r="H58" s="146" t="str">
        <f>VLOOKUP(E58,VIP!$A$2:$O18559,7,FALSE)</f>
        <v>Si</v>
      </c>
      <c r="I58" s="146" t="str">
        <f>VLOOKUP(E58,VIP!$A$2:$O10524,8,FALSE)</f>
        <v>Si</v>
      </c>
      <c r="J58" s="146" t="str">
        <f>VLOOKUP(E58,VIP!$A$2:$O10474,8,FALSE)</f>
        <v>Si</v>
      </c>
      <c r="K58" s="146" t="str">
        <f>VLOOKUP(E58,VIP!$A$2:$O14048,6,0)</f>
        <v>NO</v>
      </c>
      <c r="L58" s="122" t="s">
        <v>2219</v>
      </c>
      <c r="M58" s="132" t="s">
        <v>2446</v>
      </c>
      <c r="N58" s="132" t="s">
        <v>2453</v>
      </c>
      <c r="O58" s="146" t="s">
        <v>2455</v>
      </c>
      <c r="P58" s="132"/>
      <c r="Q58" s="139" t="s">
        <v>2219</v>
      </c>
      <c r="R58" s="89"/>
      <c r="S58" s="75"/>
      <c r="T58" s="93"/>
    </row>
    <row r="59" spans="1:24" ht="18" x14ac:dyDescent="0.25">
      <c r="A59" s="146" t="str">
        <f>VLOOKUP(E59,'LISTADO ATM'!$A$2:$C$898,3,0)</f>
        <v>DISTRITO NACIONAL</v>
      </c>
      <c r="B59" s="126" t="s">
        <v>2577</v>
      </c>
      <c r="C59" s="133">
        <v>44353.418043981481</v>
      </c>
      <c r="D59" s="133" t="s">
        <v>2180</v>
      </c>
      <c r="E59" s="121">
        <v>224</v>
      </c>
      <c r="F59" s="146" t="str">
        <f>VLOOKUP(E59,VIP!$A$2:$O13695,2,0)</f>
        <v>DRBR224</v>
      </c>
      <c r="G59" s="146" t="str">
        <f>VLOOKUP(E59,'LISTADO ATM'!$A$2:$B$897,2,0)</f>
        <v xml:space="preserve">ATM S/M Nacional El Millón (Núñez de Cáceres) </v>
      </c>
      <c r="H59" s="146" t="str">
        <f>VLOOKUP(E59,VIP!$A$2:$O18558,7,FALSE)</f>
        <v>Si</v>
      </c>
      <c r="I59" s="146" t="str">
        <f>VLOOKUP(E59,VIP!$A$2:$O10523,8,FALSE)</f>
        <v>Si</v>
      </c>
      <c r="J59" s="146" t="str">
        <f>VLOOKUP(E59,VIP!$A$2:$O10473,8,FALSE)</f>
        <v>Si</v>
      </c>
      <c r="K59" s="146" t="str">
        <f>VLOOKUP(E59,VIP!$A$2:$O14047,6,0)</f>
        <v>SI</v>
      </c>
      <c r="L59" s="122" t="s">
        <v>2466</v>
      </c>
      <c r="M59" s="132" t="s">
        <v>2446</v>
      </c>
      <c r="N59" s="132" t="s">
        <v>2453</v>
      </c>
      <c r="O59" s="146" t="s">
        <v>2455</v>
      </c>
      <c r="P59" s="132"/>
      <c r="Q59" s="139" t="s">
        <v>2466</v>
      </c>
      <c r="R59" s="89"/>
      <c r="S59" s="75"/>
    </row>
    <row r="60" spans="1:24" ht="18" x14ac:dyDescent="0.25">
      <c r="A60" s="146" t="str">
        <f>VLOOKUP(E60,'LISTADO ATM'!$A$2:$C$898,3,0)</f>
        <v>DISTRITO NACIONAL</v>
      </c>
      <c r="B60" s="126" t="s">
        <v>2576</v>
      </c>
      <c r="C60" s="133">
        <v>44353.418622685182</v>
      </c>
      <c r="D60" s="133" t="s">
        <v>2180</v>
      </c>
      <c r="E60" s="121">
        <v>696</v>
      </c>
      <c r="F60" s="146" t="str">
        <f>VLOOKUP(E60,VIP!$A$2:$O13694,2,0)</f>
        <v>DRBR696</v>
      </c>
      <c r="G60" s="146" t="str">
        <f>VLOOKUP(E60,'LISTADO ATM'!$A$2:$B$897,2,0)</f>
        <v>ATM Olé Jacobo Majluta</v>
      </c>
      <c r="H60" s="146" t="str">
        <f>VLOOKUP(E60,VIP!$A$2:$O18557,7,FALSE)</f>
        <v>Si</v>
      </c>
      <c r="I60" s="146" t="str">
        <f>VLOOKUP(E60,VIP!$A$2:$O10522,8,FALSE)</f>
        <v>Si</v>
      </c>
      <c r="J60" s="146" t="str">
        <f>VLOOKUP(E60,VIP!$A$2:$O10472,8,FALSE)</f>
        <v>Si</v>
      </c>
      <c r="K60" s="146" t="str">
        <f>VLOOKUP(E60,VIP!$A$2:$O14046,6,0)</f>
        <v>NO</v>
      </c>
      <c r="L60" s="122" t="s">
        <v>2466</v>
      </c>
      <c r="M60" s="132" t="s">
        <v>2446</v>
      </c>
      <c r="N60" s="132" t="s">
        <v>2453</v>
      </c>
      <c r="O60" s="146" t="s">
        <v>2455</v>
      </c>
      <c r="P60" s="132"/>
      <c r="Q60" s="139" t="s">
        <v>2466</v>
      </c>
      <c r="R60" s="89"/>
      <c r="S60" s="75"/>
    </row>
    <row r="61" spans="1:24" ht="18" x14ac:dyDescent="0.25">
      <c r="A61" s="146" t="str">
        <f>VLOOKUP(E61,'LISTADO ATM'!$A$2:$C$898,3,0)</f>
        <v>DISTRITO NACIONAL</v>
      </c>
      <c r="B61" s="126" t="s">
        <v>2575</v>
      </c>
      <c r="C61" s="133">
        <v>44353.419224537036</v>
      </c>
      <c r="D61" s="133" t="s">
        <v>2180</v>
      </c>
      <c r="E61" s="121">
        <v>96</v>
      </c>
      <c r="F61" s="146" t="str">
        <f>VLOOKUP(E61,VIP!$A$2:$O13693,2,0)</f>
        <v>DRBR096</v>
      </c>
      <c r="G61" s="146" t="str">
        <f>VLOOKUP(E61,'LISTADO ATM'!$A$2:$B$897,2,0)</f>
        <v>ATM S/M Caribe Av. Charles de Gaulle</v>
      </c>
      <c r="H61" s="146" t="str">
        <f>VLOOKUP(E61,VIP!$A$2:$O18556,7,FALSE)</f>
        <v>Si</v>
      </c>
      <c r="I61" s="146" t="str">
        <f>VLOOKUP(E61,VIP!$A$2:$O10521,8,FALSE)</f>
        <v>No</v>
      </c>
      <c r="J61" s="146" t="str">
        <f>VLOOKUP(E61,VIP!$A$2:$O10471,8,FALSE)</f>
        <v>No</v>
      </c>
      <c r="K61" s="146" t="str">
        <f>VLOOKUP(E61,VIP!$A$2:$O14045,6,0)</f>
        <v>NO</v>
      </c>
      <c r="L61" s="122" t="s">
        <v>2466</v>
      </c>
      <c r="M61" s="132" t="s">
        <v>2446</v>
      </c>
      <c r="N61" s="132" t="s">
        <v>2453</v>
      </c>
      <c r="O61" s="146" t="s">
        <v>2455</v>
      </c>
      <c r="P61" s="132"/>
      <c r="Q61" s="139" t="s">
        <v>2466</v>
      </c>
      <c r="R61" s="89"/>
      <c r="S61" s="75"/>
    </row>
    <row r="62" spans="1:24" ht="18" x14ac:dyDescent="0.25">
      <c r="A62" s="146" t="str">
        <f>VLOOKUP(E62,'LISTADO ATM'!$A$2:$C$898,3,0)</f>
        <v>DISTRITO NACIONAL</v>
      </c>
      <c r="B62" s="126" t="s">
        <v>2574</v>
      </c>
      <c r="C62" s="133">
        <v>44353.429884259262</v>
      </c>
      <c r="D62" s="133" t="s">
        <v>2470</v>
      </c>
      <c r="E62" s="121">
        <v>314</v>
      </c>
      <c r="F62" s="146" t="str">
        <f>VLOOKUP(E62,VIP!$A$2:$O13687,2,0)</f>
        <v>DRBR314</v>
      </c>
      <c r="G62" s="146" t="str">
        <f>VLOOKUP(E62,'LISTADO ATM'!$A$2:$B$897,2,0)</f>
        <v xml:space="preserve">ATM UNP Cambita Garabito (San Cristóbal) </v>
      </c>
      <c r="H62" s="146" t="str">
        <f>VLOOKUP(E62,VIP!$A$2:$O18550,7,FALSE)</f>
        <v>Si</v>
      </c>
      <c r="I62" s="146" t="str">
        <f>VLOOKUP(E62,VIP!$A$2:$O10515,8,FALSE)</f>
        <v>Si</v>
      </c>
      <c r="J62" s="146" t="str">
        <f>VLOOKUP(E62,VIP!$A$2:$O10465,8,FALSE)</f>
        <v>Si</v>
      </c>
      <c r="K62" s="146" t="str">
        <f>VLOOKUP(E62,VIP!$A$2:$O14039,6,0)</f>
        <v>NO</v>
      </c>
      <c r="L62" s="122" t="s">
        <v>2418</v>
      </c>
      <c r="M62" s="132" t="s">
        <v>2446</v>
      </c>
      <c r="N62" s="132" t="s">
        <v>2453</v>
      </c>
      <c r="O62" s="146" t="s">
        <v>2471</v>
      </c>
      <c r="P62" s="132"/>
      <c r="Q62" s="139" t="s">
        <v>2418</v>
      </c>
      <c r="R62" s="89"/>
      <c r="S62" s="75"/>
    </row>
    <row r="63" spans="1:24" ht="18" x14ac:dyDescent="0.25">
      <c r="A63" s="146" t="str">
        <f>VLOOKUP(E63,'LISTADO ATM'!$A$2:$C$898,3,0)</f>
        <v>SUR</v>
      </c>
      <c r="B63" s="126" t="s">
        <v>2586</v>
      </c>
      <c r="C63" s="133">
        <v>44353.49486111111</v>
      </c>
      <c r="D63" s="133" t="s">
        <v>2180</v>
      </c>
      <c r="E63" s="121">
        <v>6</v>
      </c>
      <c r="F63" s="146" t="str">
        <f>VLOOKUP(E63,VIP!$A$2:$O13710,2,0)</f>
        <v>DRBR006</v>
      </c>
      <c r="G63" s="146" t="str">
        <f>VLOOKUP(E63,'LISTADO ATM'!$A$2:$B$897,2,0)</f>
        <v xml:space="preserve">ATM Plaza WAO San Juan </v>
      </c>
      <c r="H63" s="146" t="str">
        <f>VLOOKUP(E63,VIP!$A$2:$O18573,7,FALSE)</f>
        <v>N/A</v>
      </c>
      <c r="I63" s="146" t="str">
        <f>VLOOKUP(E63,VIP!$A$2:$O10538,8,FALSE)</f>
        <v>N/A</v>
      </c>
      <c r="J63" s="146" t="str">
        <f>VLOOKUP(E63,VIP!$A$2:$O10488,8,FALSE)</f>
        <v>N/A</v>
      </c>
      <c r="K63" s="146" t="str">
        <f>VLOOKUP(E63,VIP!$A$2:$O14062,6,0)</f>
        <v/>
      </c>
      <c r="L63" s="122" t="s">
        <v>2567</v>
      </c>
      <c r="M63" s="132" t="s">
        <v>2446</v>
      </c>
      <c r="N63" s="132" t="s">
        <v>2453</v>
      </c>
      <c r="O63" s="146" t="s">
        <v>2455</v>
      </c>
      <c r="P63" s="132"/>
      <c r="Q63" s="139" t="s">
        <v>2567</v>
      </c>
      <c r="R63" s="89"/>
      <c r="S63" s="75"/>
    </row>
    <row r="64" spans="1:24" ht="18" x14ac:dyDescent="0.25">
      <c r="A64" s="146" t="str">
        <f>VLOOKUP(E64,'LISTADO ATM'!$A$2:$C$898,3,0)</f>
        <v>NORTE</v>
      </c>
      <c r="B64" s="126" t="s">
        <v>2585</v>
      </c>
      <c r="C64" s="133">
        <v>44353.49722222222</v>
      </c>
      <c r="D64" s="133" t="s">
        <v>2181</v>
      </c>
      <c r="E64" s="121">
        <v>518</v>
      </c>
      <c r="F64" s="146" t="str">
        <f>VLOOKUP(E64,VIP!$A$2:$O13709,2,0)</f>
        <v>DRBR518</v>
      </c>
      <c r="G64" s="146" t="str">
        <f>VLOOKUP(E64,'LISTADO ATM'!$A$2:$B$897,2,0)</f>
        <v xml:space="preserve">ATM Autobanco Los Alamos </v>
      </c>
      <c r="H64" s="146" t="str">
        <f>VLOOKUP(E64,VIP!$A$2:$O18572,7,FALSE)</f>
        <v>Si</v>
      </c>
      <c r="I64" s="146" t="str">
        <f>VLOOKUP(E64,VIP!$A$2:$O10537,8,FALSE)</f>
        <v>Si</v>
      </c>
      <c r="J64" s="146" t="str">
        <f>VLOOKUP(E64,VIP!$A$2:$O10487,8,FALSE)</f>
        <v>Si</v>
      </c>
      <c r="K64" s="146" t="str">
        <f>VLOOKUP(E64,VIP!$A$2:$O14061,6,0)</f>
        <v>NO</v>
      </c>
      <c r="L64" s="122" t="s">
        <v>2219</v>
      </c>
      <c r="M64" s="132" t="s">
        <v>2446</v>
      </c>
      <c r="N64" s="132" t="s">
        <v>2453</v>
      </c>
      <c r="O64" s="146" t="s">
        <v>2566</v>
      </c>
      <c r="P64" s="132"/>
      <c r="Q64" s="139" t="s">
        <v>2219</v>
      </c>
      <c r="R64" s="89"/>
      <c r="S64" s="75"/>
    </row>
    <row r="65" spans="1:19" ht="18" x14ac:dyDescent="0.25">
      <c r="A65" s="146" t="str">
        <f>VLOOKUP(E65,'LISTADO ATM'!$A$2:$C$898,3,0)</f>
        <v>DISTRITO NACIONAL</v>
      </c>
      <c r="B65" s="126" t="s">
        <v>2584</v>
      </c>
      <c r="C65" s="133">
        <v>44353.498391203706</v>
      </c>
      <c r="D65" s="133" t="s">
        <v>2180</v>
      </c>
      <c r="E65" s="121">
        <v>416</v>
      </c>
      <c r="F65" s="146" t="str">
        <f>VLOOKUP(E65,VIP!$A$2:$O13708,2,0)</f>
        <v>DRBR416</v>
      </c>
      <c r="G65" s="146" t="str">
        <f>VLOOKUP(E65,'LISTADO ATM'!$A$2:$B$897,2,0)</f>
        <v xml:space="preserve">ATM Autobanco San Martín II </v>
      </c>
      <c r="H65" s="146" t="str">
        <f>VLOOKUP(E65,VIP!$A$2:$O18571,7,FALSE)</f>
        <v>Si</v>
      </c>
      <c r="I65" s="146" t="str">
        <f>VLOOKUP(E65,VIP!$A$2:$O10536,8,FALSE)</f>
        <v>Si</v>
      </c>
      <c r="J65" s="146" t="str">
        <f>VLOOKUP(E65,VIP!$A$2:$O10486,8,FALSE)</f>
        <v>Si</v>
      </c>
      <c r="K65" s="146" t="str">
        <f>VLOOKUP(E65,VIP!$A$2:$O14060,6,0)</f>
        <v>NO</v>
      </c>
      <c r="L65" s="122" t="s">
        <v>2219</v>
      </c>
      <c r="M65" s="132" t="s">
        <v>2446</v>
      </c>
      <c r="N65" s="132" t="s">
        <v>2453</v>
      </c>
      <c r="O65" s="146" t="s">
        <v>2455</v>
      </c>
      <c r="P65" s="132"/>
      <c r="Q65" s="139" t="s">
        <v>2219</v>
      </c>
      <c r="R65" s="89"/>
      <c r="S65" s="75"/>
    </row>
    <row r="66" spans="1:19" ht="18" x14ac:dyDescent="0.25">
      <c r="A66" s="146" t="str">
        <f>VLOOKUP(E66,'LISTADO ATM'!$A$2:$C$898,3,0)</f>
        <v>DISTRITO NACIONAL</v>
      </c>
      <c r="B66" s="126" t="s">
        <v>2583</v>
      </c>
      <c r="C66" s="133">
        <v>44353.501250000001</v>
      </c>
      <c r="D66" s="133" t="s">
        <v>2180</v>
      </c>
      <c r="E66" s="121">
        <v>267</v>
      </c>
      <c r="F66" s="146" t="str">
        <f>VLOOKUP(E66,VIP!$A$2:$O13707,2,0)</f>
        <v>DRBR267</v>
      </c>
      <c r="G66" s="146" t="str">
        <f>VLOOKUP(E66,'LISTADO ATM'!$A$2:$B$897,2,0)</f>
        <v xml:space="preserve">ATM Centro de Caja México </v>
      </c>
      <c r="H66" s="146" t="str">
        <f>VLOOKUP(E66,VIP!$A$2:$O18570,7,FALSE)</f>
        <v>Si</v>
      </c>
      <c r="I66" s="146" t="str">
        <f>VLOOKUP(E66,VIP!$A$2:$O10535,8,FALSE)</f>
        <v>Si</v>
      </c>
      <c r="J66" s="146" t="str">
        <f>VLOOKUP(E66,VIP!$A$2:$O10485,8,FALSE)</f>
        <v>Si</v>
      </c>
      <c r="K66" s="146" t="str">
        <f>VLOOKUP(E66,VIP!$A$2:$O14059,6,0)</f>
        <v>NO</v>
      </c>
      <c r="L66" s="122" t="s">
        <v>2466</v>
      </c>
      <c r="M66" s="132" t="s">
        <v>2446</v>
      </c>
      <c r="N66" s="132" t="s">
        <v>2453</v>
      </c>
      <c r="O66" s="146" t="s">
        <v>2455</v>
      </c>
      <c r="P66" s="132"/>
      <c r="Q66" s="139" t="s">
        <v>2466</v>
      </c>
      <c r="R66" s="89"/>
      <c r="S66" s="75"/>
    </row>
    <row r="67" spans="1:19" ht="18" x14ac:dyDescent="0.25">
      <c r="A67" s="146" t="str">
        <f>VLOOKUP(E67,'LISTADO ATM'!$A$2:$C$898,3,0)</f>
        <v>DISTRITO NACIONAL</v>
      </c>
      <c r="B67" s="126" t="s">
        <v>2582</v>
      </c>
      <c r="C67" s="133">
        <v>44353.501817129632</v>
      </c>
      <c r="D67" s="133" t="s">
        <v>2180</v>
      </c>
      <c r="E67" s="121">
        <v>235</v>
      </c>
      <c r="F67" s="146" t="str">
        <f>VLOOKUP(E67,VIP!$A$2:$O13706,2,0)</f>
        <v>DRBR235</v>
      </c>
      <c r="G67" s="146" t="str">
        <f>VLOOKUP(E67,'LISTADO ATM'!$A$2:$B$897,2,0)</f>
        <v xml:space="preserve">ATM Oficina Multicentro La Sirena San Isidro </v>
      </c>
      <c r="H67" s="146" t="str">
        <f>VLOOKUP(E67,VIP!$A$2:$O18569,7,FALSE)</f>
        <v>Si</v>
      </c>
      <c r="I67" s="146" t="str">
        <f>VLOOKUP(E67,VIP!$A$2:$O10534,8,FALSE)</f>
        <v>Si</v>
      </c>
      <c r="J67" s="146" t="str">
        <f>VLOOKUP(E67,VIP!$A$2:$O10484,8,FALSE)</f>
        <v>Si</v>
      </c>
      <c r="K67" s="146" t="str">
        <f>VLOOKUP(E67,VIP!$A$2:$O14058,6,0)</f>
        <v>SI</v>
      </c>
      <c r="L67" s="122" t="s">
        <v>2466</v>
      </c>
      <c r="M67" s="132" t="s">
        <v>2446</v>
      </c>
      <c r="N67" s="132" t="s">
        <v>2453</v>
      </c>
      <c r="O67" s="146" t="s">
        <v>2455</v>
      </c>
      <c r="P67" s="132"/>
      <c r="Q67" s="139" t="s">
        <v>2466</v>
      </c>
      <c r="R67" s="89"/>
      <c r="S67" s="75"/>
    </row>
    <row r="68" spans="1:19" ht="18" x14ac:dyDescent="0.25">
      <c r="A68" s="146" t="str">
        <f>VLOOKUP(E68,'LISTADO ATM'!$A$2:$C$898,3,0)</f>
        <v>NORTE</v>
      </c>
      <c r="B68" s="126" t="s">
        <v>2581</v>
      </c>
      <c r="C68" s="133">
        <v>44353.565381944441</v>
      </c>
      <c r="D68" s="133" t="s">
        <v>2181</v>
      </c>
      <c r="E68" s="121">
        <v>151</v>
      </c>
      <c r="F68" s="146" t="str">
        <f>VLOOKUP(E68,VIP!$A$2:$O13702,2,0)</f>
        <v>DRBR151</v>
      </c>
      <c r="G68" s="146" t="str">
        <f>VLOOKUP(E68,'LISTADO ATM'!$A$2:$B$897,2,0)</f>
        <v xml:space="preserve">ATM Oficina Nagua </v>
      </c>
      <c r="H68" s="146" t="str">
        <f>VLOOKUP(E68,VIP!$A$2:$O18565,7,FALSE)</f>
        <v>Si</v>
      </c>
      <c r="I68" s="146" t="str">
        <f>VLOOKUP(E68,VIP!$A$2:$O10530,8,FALSE)</f>
        <v>Si</v>
      </c>
      <c r="J68" s="146" t="str">
        <f>VLOOKUP(E68,VIP!$A$2:$O10480,8,FALSE)</f>
        <v>Si</v>
      </c>
      <c r="K68" s="146" t="str">
        <f>VLOOKUP(E68,VIP!$A$2:$O14054,6,0)</f>
        <v>SI</v>
      </c>
      <c r="L68" s="122" t="s">
        <v>2466</v>
      </c>
      <c r="M68" s="132" t="s">
        <v>2446</v>
      </c>
      <c r="N68" s="132" t="s">
        <v>2453</v>
      </c>
      <c r="O68" s="146" t="s">
        <v>2566</v>
      </c>
      <c r="P68" s="132"/>
      <c r="Q68" s="139" t="s">
        <v>2466</v>
      </c>
      <c r="R68" s="89"/>
      <c r="S68" s="75"/>
    </row>
    <row r="69" spans="1:19" ht="18" x14ac:dyDescent="0.25">
      <c r="A69" s="146" t="str">
        <f>VLOOKUP(E69,'LISTADO ATM'!$A$2:$C$898,3,0)</f>
        <v>DISTRITO NACIONAL</v>
      </c>
      <c r="B69" s="126" t="s">
        <v>2580</v>
      </c>
      <c r="C69" s="133">
        <v>44353.571967592594</v>
      </c>
      <c r="D69" s="133" t="s">
        <v>2180</v>
      </c>
      <c r="E69" s="121">
        <v>527</v>
      </c>
      <c r="F69" s="146" t="str">
        <f>VLOOKUP(E69,VIP!$A$2:$O13701,2,0)</f>
        <v>DRBR527</v>
      </c>
      <c r="G69" s="146" t="str">
        <f>VLOOKUP(E69,'LISTADO ATM'!$A$2:$B$897,2,0)</f>
        <v>ATM Oficina Zona Oriental II</v>
      </c>
      <c r="H69" s="146" t="str">
        <f>VLOOKUP(E69,VIP!$A$2:$O18564,7,FALSE)</f>
        <v>Si</v>
      </c>
      <c r="I69" s="146" t="str">
        <f>VLOOKUP(E69,VIP!$A$2:$O10529,8,FALSE)</f>
        <v>Si</v>
      </c>
      <c r="J69" s="146" t="str">
        <f>VLOOKUP(E69,VIP!$A$2:$O10479,8,FALSE)</f>
        <v>Si</v>
      </c>
      <c r="K69" s="146" t="str">
        <f>VLOOKUP(E69,VIP!$A$2:$O14053,6,0)</f>
        <v>SI</v>
      </c>
      <c r="L69" s="122" t="s">
        <v>2466</v>
      </c>
      <c r="M69" s="132" t="s">
        <v>2446</v>
      </c>
      <c r="N69" s="132" t="s">
        <v>2453</v>
      </c>
      <c r="O69" s="146" t="s">
        <v>2455</v>
      </c>
      <c r="P69" s="132"/>
      <c r="Q69" s="139" t="s">
        <v>2466</v>
      </c>
      <c r="R69" s="89"/>
      <c r="S69" s="75"/>
    </row>
    <row r="70" spans="1:19" ht="18" x14ac:dyDescent="0.25">
      <c r="A70" s="147" t="str">
        <f>VLOOKUP(E70,'LISTADO ATM'!$A$2:$C$898,3,0)</f>
        <v>DISTRITO NACIONAL</v>
      </c>
      <c r="B70" s="126" t="s">
        <v>2579</v>
      </c>
      <c r="C70" s="133">
        <v>44353.573958333334</v>
      </c>
      <c r="D70" s="133" t="s">
        <v>2180</v>
      </c>
      <c r="E70" s="121">
        <v>889</v>
      </c>
      <c r="F70" s="147" t="str">
        <f>VLOOKUP(E70,VIP!$A$2:$O13700,2,0)</f>
        <v>DRBR889</v>
      </c>
      <c r="G70" s="147" t="str">
        <f>VLOOKUP(E70,'LISTADO ATM'!$A$2:$B$897,2,0)</f>
        <v>ATM Oficina Plaza Lama Máximo Gómez II</v>
      </c>
      <c r="H70" s="147" t="str">
        <f>VLOOKUP(E70,VIP!$A$2:$O18563,7,FALSE)</f>
        <v>Si</v>
      </c>
      <c r="I70" s="147" t="str">
        <f>VLOOKUP(E70,VIP!$A$2:$O10528,8,FALSE)</f>
        <v>Si</v>
      </c>
      <c r="J70" s="147" t="str">
        <f>VLOOKUP(E70,VIP!$A$2:$O10478,8,FALSE)</f>
        <v>Si</v>
      </c>
      <c r="K70" s="147" t="str">
        <f>VLOOKUP(E70,VIP!$A$2:$O14052,6,0)</f>
        <v>NO</v>
      </c>
      <c r="L70" s="122" t="s">
        <v>2466</v>
      </c>
      <c r="M70" s="132" t="s">
        <v>2446</v>
      </c>
      <c r="N70" s="132" t="s">
        <v>2453</v>
      </c>
      <c r="O70" s="147" t="s">
        <v>2455</v>
      </c>
      <c r="P70" s="132"/>
      <c r="Q70" s="139" t="s">
        <v>2466</v>
      </c>
    </row>
    <row r="71" spans="1:19" ht="18" x14ac:dyDescent="0.25">
      <c r="A71" s="147" t="str">
        <f>VLOOKUP(E71,'LISTADO ATM'!$A$2:$C$898,3,0)</f>
        <v>NORTE</v>
      </c>
      <c r="B71" s="126">
        <v>3335910689</v>
      </c>
      <c r="C71" s="133">
        <v>44353.646574074075</v>
      </c>
      <c r="D71" s="133" t="s">
        <v>2569</v>
      </c>
      <c r="E71" s="121">
        <v>910</v>
      </c>
      <c r="F71" s="147" t="str">
        <f>VLOOKUP(E71,VIP!$A$2:$O13709,2,0)</f>
        <v>DRBR12A</v>
      </c>
      <c r="G71" s="147" t="str">
        <f>VLOOKUP(E71,'LISTADO ATM'!$A$2:$B$897,2,0)</f>
        <v xml:space="preserve">ATM Oficina El Sol II (Santiago) </v>
      </c>
      <c r="H71" s="147" t="str">
        <f>VLOOKUP(E71,VIP!$A$2:$O18572,7,FALSE)</f>
        <v>Si</v>
      </c>
      <c r="I71" s="147" t="str">
        <f>VLOOKUP(E71,VIP!$A$2:$O10537,8,FALSE)</f>
        <v>Si</v>
      </c>
      <c r="J71" s="147" t="str">
        <f>VLOOKUP(E71,VIP!$A$2:$O10487,8,FALSE)</f>
        <v>Si</v>
      </c>
      <c r="K71" s="147" t="str">
        <f>VLOOKUP(E71,VIP!$A$2:$O14061,6,0)</f>
        <v>SI</v>
      </c>
      <c r="L71" s="122" t="s">
        <v>2442</v>
      </c>
      <c r="M71" s="132" t="s">
        <v>2446</v>
      </c>
      <c r="N71" s="132" t="s">
        <v>2453</v>
      </c>
      <c r="O71" s="147" t="s">
        <v>2570</v>
      </c>
      <c r="P71" s="132"/>
      <c r="Q71" s="139" t="s">
        <v>2442</v>
      </c>
    </row>
    <row r="72" spans="1:19" ht="18" x14ac:dyDescent="0.25">
      <c r="A72" s="147" t="str">
        <f>VLOOKUP(E72,'LISTADO ATM'!$A$2:$C$898,3,0)</f>
        <v>DISTRITO NACIONAL</v>
      </c>
      <c r="B72" s="126" t="s">
        <v>2594</v>
      </c>
      <c r="C72" s="133">
        <v>44353.647581018522</v>
      </c>
      <c r="D72" s="133" t="s">
        <v>2449</v>
      </c>
      <c r="E72" s="121">
        <v>590</v>
      </c>
      <c r="F72" s="147" t="str">
        <f>VLOOKUP(E72,VIP!$A$2:$O13708,2,0)</f>
        <v>DRBR177</v>
      </c>
      <c r="G72" s="147" t="str">
        <f>VLOOKUP(E72,'LISTADO ATM'!$A$2:$B$897,2,0)</f>
        <v xml:space="preserve">ATM Olé Aut. Las Américas </v>
      </c>
      <c r="H72" s="147" t="str">
        <f>VLOOKUP(E72,VIP!$A$2:$O18571,7,FALSE)</f>
        <v>Si</v>
      </c>
      <c r="I72" s="147" t="str">
        <f>VLOOKUP(E72,VIP!$A$2:$O10536,8,FALSE)</f>
        <v>Si</v>
      </c>
      <c r="J72" s="147" t="str">
        <f>VLOOKUP(E72,VIP!$A$2:$O10486,8,FALSE)</f>
        <v>Si</v>
      </c>
      <c r="K72" s="147" t="str">
        <f>VLOOKUP(E72,VIP!$A$2:$O14060,6,0)</f>
        <v>SI</v>
      </c>
      <c r="L72" s="122" t="s">
        <v>2418</v>
      </c>
      <c r="M72" s="132" t="s">
        <v>2446</v>
      </c>
      <c r="N72" s="132" t="s">
        <v>2453</v>
      </c>
      <c r="O72" s="147" t="s">
        <v>2454</v>
      </c>
      <c r="P72" s="132"/>
      <c r="Q72" s="139" t="s">
        <v>2418</v>
      </c>
    </row>
    <row r="73" spans="1:19" ht="18" x14ac:dyDescent="0.25">
      <c r="A73" s="147" t="str">
        <f>VLOOKUP(E73,'LISTADO ATM'!$A$2:$C$898,3,0)</f>
        <v>SUR</v>
      </c>
      <c r="B73" s="126" t="s">
        <v>2593</v>
      </c>
      <c r="C73" s="133">
        <v>44353.665879629632</v>
      </c>
      <c r="D73" s="133" t="s">
        <v>2449</v>
      </c>
      <c r="E73" s="121">
        <v>783</v>
      </c>
      <c r="F73" s="147" t="str">
        <f>VLOOKUP(E73,VIP!$A$2:$O13707,2,0)</f>
        <v>DRBR303</v>
      </c>
      <c r="G73" s="147" t="str">
        <f>VLOOKUP(E73,'LISTADO ATM'!$A$2:$B$897,2,0)</f>
        <v xml:space="preserve">ATM Autobanco Alfa y Omega (Barahona) </v>
      </c>
      <c r="H73" s="147" t="str">
        <f>VLOOKUP(E73,VIP!$A$2:$O18570,7,FALSE)</f>
        <v>Si</v>
      </c>
      <c r="I73" s="147" t="str">
        <f>VLOOKUP(E73,VIP!$A$2:$O10535,8,FALSE)</f>
        <v>Si</v>
      </c>
      <c r="J73" s="147" t="str">
        <f>VLOOKUP(E73,VIP!$A$2:$O10485,8,FALSE)</f>
        <v>Si</v>
      </c>
      <c r="K73" s="147" t="str">
        <f>VLOOKUP(E73,VIP!$A$2:$O14059,6,0)</f>
        <v>NO</v>
      </c>
      <c r="L73" s="122" t="s">
        <v>2418</v>
      </c>
      <c r="M73" s="132" t="s">
        <v>2446</v>
      </c>
      <c r="N73" s="132" t="s">
        <v>2453</v>
      </c>
      <c r="O73" s="147" t="s">
        <v>2454</v>
      </c>
      <c r="P73" s="132"/>
      <c r="Q73" s="139" t="s">
        <v>2418</v>
      </c>
    </row>
    <row r="74" spans="1:19" ht="18" x14ac:dyDescent="0.25">
      <c r="A74" s="147" t="str">
        <f>VLOOKUP(E74,'LISTADO ATM'!$A$2:$C$898,3,0)</f>
        <v>NORTE</v>
      </c>
      <c r="B74" s="126" t="s">
        <v>2592</v>
      </c>
      <c r="C74" s="133">
        <v>44353.684733796297</v>
      </c>
      <c r="D74" s="133" t="s">
        <v>2470</v>
      </c>
      <c r="E74" s="121">
        <v>208</v>
      </c>
      <c r="F74" s="147" t="str">
        <f>VLOOKUP(E74,VIP!$A$2:$O13706,2,0)</f>
        <v>DRBR208</v>
      </c>
      <c r="G74" s="147" t="str">
        <f>VLOOKUP(E74,'LISTADO ATM'!$A$2:$B$897,2,0)</f>
        <v xml:space="preserve">ATM UNP Tireo </v>
      </c>
      <c r="H74" s="147" t="str">
        <f>VLOOKUP(E74,VIP!$A$2:$O18569,7,FALSE)</f>
        <v>Si</v>
      </c>
      <c r="I74" s="147" t="str">
        <f>VLOOKUP(E74,VIP!$A$2:$O10534,8,FALSE)</f>
        <v>Si</v>
      </c>
      <c r="J74" s="147" t="str">
        <f>VLOOKUP(E74,VIP!$A$2:$O10484,8,FALSE)</f>
        <v>Si</v>
      </c>
      <c r="K74" s="147" t="str">
        <f>VLOOKUP(E74,VIP!$A$2:$O14058,6,0)</f>
        <v>NO</v>
      </c>
      <c r="L74" s="122" t="s">
        <v>2418</v>
      </c>
      <c r="M74" s="132" t="s">
        <v>2446</v>
      </c>
      <c r="N74" s="132" t="s">
        <v>2453</v>
      </c>
      <c r="O74" s="147" t="s">
        <v>2595</v>
      </c>
      <c r="P74" s="132"/>
      <c r="Q74" s="139" t="s">
        <v>2418</v>
      </c>
    </row>
    <row r="75" spans="1:19" ht="18" x14ac:dyDescent="0.25">
      <c r="A75" s="147" t="str">
        <f>VLOOKUP(E75,'LISTADO ATM'!$A$2:$C$898,3,0)</f>
        <v>ESTE</v>
      </c>
      <c r="B75" s="126" t="s">
        <v>2591</v>
      </c>
      <c r="C75" s="133">
        <v>44353.685543981483</v>
      </c>
      <c r="D75" s="133" t="s">
        <v>2180</v>
      </c>
      <c r="E75" s="121">
        <v>368</v>
      </c>
      <c r="F75" s="147" t="str">
        <f>VLOOKUP(E75,VIP!$A$2:$O13705,2,0)</f>
        <v xml:space="preserve">DRBR368 </v>
      </c>
      <c r="G75" s="147" t="str">
        <f>VLOOKUP(E75,'LISTADO ATM'!$A$2:$B$897,2,0)</f>
        <v>ATM Ayuntamiento Peralvillo</v>
      </c>
      <c r="H75" s="147" t="str">
        <f>VLOOKUP(E75,VIP!$A$2:$O18568,7,FALSE)</f>
        <v>N/A</v>
      </c>
      <c r="I75" s="147" t="str">
        <f>VLOOKUP(E75,VIP!$A$2:$O10533,8,FALSE)</f>
        <v>N/A</v>
      </c>
      <c r="J75" s="147" t="str">
        <f>VLOOKUP(E75,VIP!$A$2:$O10483,8,FALSE)</f>
        <v>N/A</v>
      </c>
      <c r="K75" s="147" t="str">
        <f>VLOOKUP(E75,VIP!$A$2:$O14057,6,0)</f>
        <v>N/A</v>
      </c>
      <c r="L75" s="122" t="s">
        <v>2245</v>
      </c>
      <c r="M75" s="132" t="s">
        <v>2446</v>
      </c>
      <c r="N75" s="132" t="s">
        <v>2453</v>
      </c>
      <c r="O75" s="147" t="s">
        <v>2455</v>
      </c>
      <c r="P75" s="132"/>
      <c r="Q75" s="139" t="s">
        <v>2245</v>
      </c>
    </row>
    <row r="76" spans="1:19" ht="18" x14ac:dyDescent="0.25">
      <c r="A76" s="147" t="str">
        <f>VLOOKUP(E76,'LISTADO ATM'!$A$2:$C$898,3,0)</f>
        <v>SUR</v>
      </c>
      <c r="B76" s="126" t="s">
        <v>2590</v>
      </c>
      <c r="C76" s="133">
        <v>44353.692418981482</v>
      </c>
      <c r="D76" s="133" t="s">
        <v>2449</v>
      </c>
      <c r="E76" s="121">
        <v>592</v>
      </c>
      <c r="F76" s="147" t="str">
        <f>VLOOKUP(E76,VIP!$A$2:$O13703,2,0)</f>
        <v>DRBR081</v>
      </c>
      <c r="G76" s="147" t="str">
        <f>VLOOKUP(E76,'LISTADO ATM'!$A$2:$B$897,2,0)</f>
        <v xml:space="preserve">ATM Centro de Caja San Cristóbal I </v>
      </c>
      <c r="H76" s="147" t="str">
        <f>VLOOKUP(E76,VIP!$A$2:$O18566,7,FALSE)</f>
        <v>Si</v>
      </c>
      <c r="I76" s="147" t="str">
        <f>VLOOKUP(E76,VIP!$A$2:$O10531,8,FALSE)</f>
        <v>Si</v>
      </c>
      <c r="J76" s="147" t="str">
        <f>VLOOKUP(E76,VIP!$A$2:$O10481,8,FALSE)</f>
        <v>Si</v>
      </c>
      <c r="K76" s="147" t="str">
        <f>VLOOKUP(E76,VIP!$A$2:$O14055,6,0)</f>
        <v>SI</v>
      </c>
      <c r="L76" s="122" t="s">
        <v>2418</v>
      </c>
      <c r="M76" s="132" t="s">
        <v>2446</v>
      </c>
      <c r="N76" s="132" t="s">
        <v>2453</v>
      </c>
      <c r="O76" s="147" t="s">
        <v>2454</v>
      </c>
      <c r="P76" s="132"/>
      <c r="Q76" s="139" t="s">
        <v>2418</v>
      </c>
    </row>
    <row r="77" spans="1:19" ht="18" x14ac:dyDescent="0.25">
      <c r="A77" s="147" t="str">
        <f>VLOOKUP(E77,'LISTADO ATM'!$A$2:$C$898,3,0)</f>
        <v>DISTRITO NACIONAL</v>
      </c>
      <c r="B77" s="126" t="s">
        <v>2589</v>
      </c>
      <c r="C77" s="133">
        <v>44353.693298611113</v>
      </c>
      <c r="D77" s="133" t="s">
        <v>2449</v>
      </c>
      <c r="E77" s="121">
        <v>561</v>
      </c>
      <c r="F77" s="147" t="str">
        <f>VLOOKUP(E77,VIP!$A$2:$O13702,2,0)</f>
        <v>DRBR133</v>
      </c>
      <c r="G77" s="147" t="str">
        <f>VLOOKUP(E77,'LISTADO ATM'!$A$2:$B$897,2,0)</f>
        <v xml:space="preserve">ATM Comando Regional P.N. S.D. Este </v>
      </c>
      <c r="H77" s="147" t="str">
        <f>VLOOKUP(E77,VIP!$A$2:$O18565,7,FALSE)</f>
        <v>Si</v>
      </c>
      <c r="I77" s="147" t="str">
        <f>VLOOKUP(E77,VIP!$A$2:$O10530,8,FALSE)</f>
        <v>Si</v>
      </c>
      <c r="J77" s="147" t="str">
        <f>VLOOKUP(E77,VIP!$A$2:$O10480,8,FALSE)</f>
        <v>Si</v>
      </c>
      <c r="K77" s="147" t="str">
        <f>VLOOKUP(E77,VIP!$A$2:$O14054,6,0)</f>
        <v>NO</v>
      </c>
      <c r="L77" s="122" t="s">
        <v>2442</v>
      </c>
      <c r="M77" s="132" t="s">
        <v>2446</v>
      </c>
      <c r="N77" s="132" t="s">
        <v>2453</v>
      </c>
      <c r="O77" s="147" t="s">
        <v>2454</v>
      </c>
      <c r="P77" s="132"/>
      <c r="Q77" s="139" t="s">
        <v>2442</v>
      </c>
    </row>
    <row r="78" spans="1:19" ht="18" x14ac:dyDescent="0.25">
      <c r="A78" s="147" t="str">
        <f>VLOOKUP(E78,'LISTADO ATM'!$A$2:$C$898,3,0)</f>
        <v>ESTE</v>
      </c>
      <c r="B78" s="126" t="s">
        <v>2588</v>
      </c>
      <c r="C78" s="133">
        <v>44353.725138888891</v>
      </c>
      <c r="D78" s="133" t="s">
        <v>2180</v>
      </c>
      <c r="E78" s="121">
        <v>795</v>
      </c>
      <c r="F78" s="147" t="str">
        <f>VLOOKUP(E78,VIP!$A$2:$O13701,2,0)</f>
        <v>DRBR795</v>
      </c>
      <c r="G78" s="147" t="str">
        <f>VLOOKUP(E78,'LISTADO ATM'!$A$2:$B$897,2,0)</f>
        <v xml:space="preserve">ATM UNP Guaymate (La Romana) </v>
      </c>
      <c r="H78" s="147" t="str">
        <f>VLOOKUP(E78,VIP!$A$2:$O18564,7,FALSE)</f>
        <v>Si</v>
      </c>
      <c r="I78" s="147" t="str">
        <f>VLOOKUP(E78,VIP!$A$2:$O10529,8,FALSE)</f>
        <v>Si</v>
      </c>
      <c r="J78" s="147" t="str">
        <f>VLOOKUP(E78,VIP!$A$2:$O10479,8,FALSE)</f>
        <v>Si</v>
      </c>
      <c r="K78" s="147" t="str">
        <f>VLOOKUP(E78,VIP!$A$2:$O14053,6,0)</f>
        <v>NO</v>
      </c>
      <c r="L78" s="122" t="s">
        <v>2245</v>
      </c>
      <c r="M78" s="132" t="s">
        <v>2446</v>
      </c>
      <c r="N78" s="132" t="s">
        <v>2453</v>
      </c>
      <c r="O78" s="147" t="s">
        <v>2455</v>
      </c>
      <c r="P78" s="132"/>
      <c r="Q78" s="139" t="s">
        <v>2245</v>
      </c>
    </row>
    <row r="79" spans="1:19" ht="18" x14ac:dyDescent="0.25">
      <c r="A79" s="147" t="str">
        <f>VLOOKUP(E79,'LISTADO ATM'!$A$2:$C$898,3,0)</f>
        <v>DISTRITO NACIONAL</v>
      </c>
      <c r="B79" s="126" t="s">
        <v>2587</v>
      </c>
      <c r="C79" s="133">
        <v>44353.774872685186</v>
      </c>
      <c r="D79" s="133" t="s">
        <v>2180</v>
      </c>
      <c r="E79" s="121">
        <v>570</v>
      </c>
      <c r="F79" s="147" t="str">
        <f>VLOOKUP(E79,VIP!$A$2:$O13700,2,0)</f>
        <v>DRBR478</v>
      </c>
      <c r="G79" s="147" t="str">
        <f>VLOOKUP(E79,'LISTADO ATM'!$A$2:$B$897,2,0)</f>
        <v xml:space="preserve">ATM S/M Liverpool Villa Mella </v>
      </c>
      <c r="H79" s="147" t="str">
        <f>VLOOKUP(E79,VIP!$A$2:$O18563,7,FALSE)</f>
        <v>Si</v>
      </c>
      <c r="I79" s="147" t="str">
        <f>VLOOKUP(E79,VIP!$A$2:$O10528,8,FALSE)</f>
        <v>Si</v>
      </c>
      <c r="J79" s="147" t="str">
        <f>VLOOKUP(E79,VIP!$A$2:$O10478,8,FALSE)</f>
        <v>Si</v>
      </c>
      <c r="K79" s="147" t="str">
        <f>VLOOKUP(E79,VIP!$A$2:$O14052,6,0)</f>
        <v>NO</v>
      </c>
      <c r="L79" s="122" t="s">
        <v>2245</v>
      </c>
      <c r="M79" s="132" t="s">
        <v>2446</v>
      </c>
      <c r="N79" s="132" t="s">
        <v>2453</v>
      </c>
      <c r="O79" s="147" t="s">
        <v>2455</v>
      </c>
      <c r="P79" s="132"/>
      <c r="Q79" s="139" t="s">
        <v>2245</v>
      </c>
    </row>
    <row r="80" spans="1:19" ht="18" x14ac:dyDescent="0.25">
      <c r="A80" s="147" t="str">
        <f>VLOOKUP(E80,'LISTADO ATM'!$A$2:$C$898,3,0)</f>
        <v>NORTE</v>
      </c>
      <c r="B80" s="126" t="s">
        <v>2599</v>
      </c>
      <c r="C80" s="133">
        <v>44353.82267361111</v>
      </c>
      <c r="D80" s="133" t="s">
        <v>2470</v>
      </c>
      <c r="E80" s="121">
        <v>632</v>
      </c>
      <c r="F80" s="147" t="str">
        <f>VLOOKUP(E80,VIP!$A$2:$O13704,2,0)</f>
        <v>DRBR263</v>
      </c>
      <c r="G80" s="147" t="str">
        <f>VLOOKUP(E80,'LISTADO ATM'!$A$2:$B$897,2,0)</f>
        <v xml:space="preserve">ATM Autobanco Gurabo </v>
      </c>
      <c r="H80" s="147" t="str">
        <f>VLOOKUP(E80,VIP!$A$2:$O18567,7,FALSE)</f>
        <v>Si</v>
      </c>
      <c r="I80" s="147" t="str">
        <f>VLOOKUP(E80,VIP!$A$2:$O10532,8,FALSE)</f>
        <v>Si</v>
      </c>
      <c r="J80" s="147" t="str">
        <f>VLOOKUP(E80,VIP!$A$2:$O10482,8,FALSE)</f>
        <v>Si</v>
      </c>
      <c r="K80" s="147" t="str">
        <f>VLOOKUP(E80,VIP!$A$2:$O14056,6,0)</f>
        <v>NO</v>
      </c>
      <c r="L80" s="122" t="s">
        <v>2548</v>
      </c>
      <c r="M80" s="132" t="s">
        <v>2446</v>
      </c>
      <c r="N80" s="132" t="s">
        <v>2453</v>
      </c>
      <c r="O80" s="147" t="s">
        <v>2471</v>
      </c>
      <c r="P80" s="132"/>
      <c r="Q80" s="139" t="s">
        <v>2548</v>
      </c>
    </row>
    <row r="81" spans="1:17" ht="18" x14ac:dyDescent="0.25">
      <c r="A81" s="147" t="str">
        <f>VLOOKUP(E81,'LISTADO ATM'!$A$2:$C$898,3,0)</f>
        <v>DISTRITO NACIONAL</v>
      </c>
      <c r="B81" s="126" t="s">
        <v>2598</v>
      </c>
      <c r="C81" s="133">
        <v>44353.843958333331</v>
      </c>
      <c r="D81" s="133" t="s">
        <v>2180</v>
      </c>
      <c r="E81" s="121">
        <v>622</v>
      </c>
      <c r="F81" s="147" t="str">
        <f>VLOOKUP(E81,VIP!$A$2:$O13703,2,0)</f>
        <v>DRBR622</v>
      </c>
      <c r="G81" s="147" t="str">
        <f>VLOOKUP(E81,'LISTADO ATM'!$A$2:$B$897,2,0)</f>
        <v xml:space="preserve">ATM Ayuntamiento D.N. </v>
      </c>
      <c r="H81" s="147" t="str">
        <f>VLOOKUP(E81,VIP!$A$2:$O18566,7,FALSE)</f>
        <v>Si</v>
      </c>
      <c r="I81" s="147" t="str">
        <f>VLOOKUP(E81,VIP!$A$2:$O10531,8,FALSE)</f>
        <v>Si</v>
      </c>
      <c r="J81" s="147" t="str">
        <f>VLOOKUP(E81,VIP!$A$2:$O10481,8,FALSE)</f>
        <v>Si</v>
      </c>
      <c r="K81" s="147" t="str">
        <f>VLOOKUP(E81,VIP!$A$2:$O14055,6,0)</f>
        <v>NO</v>
      </c>
      <c r="L81" s="122" t="s">
        <v>2245</v>
      </c>
      <c r="M81" s="132" t="s">
        <v>2446</v>
      </c>
      <c r="N81" s="132" t="s">
        <v>2453</v>
      </c>
      <c r="O81" s="147" t="s">
        <v>2455</v>
      </c>
      <c r="P81" s="132"/>
      <c r="Q81" s="139" t="s">
        <v>2245</v>
      </c>
    </row>
    <row r="82" spans="1:17" ht="18" x14ac:dyDescent="0.25">
      <c r="A82" s="147" t="str">
        <f>VLOOKUP(E82,'LISTADO ATM'!$A$2:$C$898,3,0)</f>
        <v>NORTE</v>
      </c>
      <c r="B82" s="126" t="s">
        <v>2597</v>
      </c>
      <c r="C82" s="133">
        <v>44353.920312499999</v>
      </c>
      <c r="D82" s="133" t="s">
        <v>2470</v>
      </c>
      <c r="E82" s="121">
        <v>969</v>
      </c>
      <c r="F82" s="147" t="str">
        <f>VLOOKUP(E82,VIP!$A$2:$O13702,2,0)</f>
        <v>DRBR12F</v>
      </c>
      <c r="G82" s="147" t="str">
        <f>VLOOKUP(E82,'LISTADO ATM'!$A$2:$B$897,2,0)</f>
        <v xml:space="preserve">ATM Oficina El Sol I (Santiago) </v>
      </c>
      <c r="H82" s="147" t="str">
        <f>VLOOKUP(E82,VIP!$A$2:$O18565,7,FALSE)</f>
        <v>Si</v>
      </c>
      <c r="I82" s="147" t="str">
        <f>VLOOKUP(E82,VIP!$A$2:$O10530,8,FALSE)</f>
        <v>Si</v>
      </c>
      <c r="J82" s="147" t="str">
        <f>VLOOKUP(E82,VIP!$A$2:$O10480,8,FALSE)</f>
        <v>Si</v>
      </c>
      <c r="K82" s="147" t="str">
        <f>VLOOKUP(E82,VIP!$A$2:$O14054,6,0)</f>
        <v>SI</v>
      </c>
      <c r="L82" s="122" t="s">
        <v>2418</v>
      </c>
      <c r="M82" s="132" t="s">
        <v>2446</v>
      </c>
      <c r="N82" s="132" t="s">
        <v>2453</v>
      </c>
      <c r="O82" s="147" t="s">
        <v>2595</v>
      </c>
      <c r="P82" s="132"/>
      <c r="Q82" s="139" t="s">
        <v>2418</v>
      </c>
    </row>
    <row r="83" spans="1:17" ht="18" x14ac:dyDescent="0.25">
      <c r="A83" s="147" t="str">
        <f>VLOOKUP(E83,'LISTADO ATM'!$A$2:$C$898,3,0)</f>
        <v>NORTE</v>
      </c>
      <c r="B83" s="126" t="s">
        <v>2596</v>
      </c>
      <c r="C83" s="133">
        <v>44353.929293981484</v>
      </c>
      <c r="D83" s="133" t="s">
        <v>2470</v>
      </c>
      <c r="E83" s="121">
        <v>737</v>
      </c>
      <c r="F83" s="147" t="str">
        <f>VLOOKUP(E83,VIP!$A$2:$O13701,2,0)</f>
        <v>DRBR281</v>
      </c>
      <c r="G83" s="147" t="str">
        <f>VLOOKUP(E83,'LISTADO ATM'!$A$2:$B$897,2,0)</f>
        <v xml:space="preserve">ATM UNP Cabarete (Puerto Plata) </v>
      </c>
      <c r="H83" s="147" t="str">
        <f>VLOOKUP(E83,VIP!$A$2:$O18564,7,FALSE)</f>
        <v>Si</v>
      </c>
      <c r="I83" s="147" t="str">
        <f>VLOOKUP(E83,VIP!$A$2:$O10529,8,FALSE)</f>
        <v>Si</v>
      </c>
      <c r="J83" s="147" t="str">
        <f>VLOOKUP(E83,VIP!$A$2:$O10479,8,FALSE)</f>
        <v>Si</v>
      </c>
      <c r="K83" s="147" t="str">
        <f>VLOOKUP(E83,VIP!$A$2:$O14053,6,0)</f>
        <v>NO</v>
      </c>
      <c r="L83" s="122" t="s">
        <v>2418</v>
      </c>
      <c r="M83" s="132" t="s">
        <v>2446</v>
      </c>
      <c r="N83" s="132" t="s">
        <v>2453</v>
      </c>
      <c r="O83" s="147" t="s">
        <v>2595</v>
      </c>
      <c r="P83" s="132"/>
      <c r="Q83" s="139" t="s">
        <v>2418</v>
      </c>
    </row>
    <row r="84" spans="1:17" ht="18" x14ac:dyDescent="0.25">
      <c r="A84" s="148" t="str">
        <f>VLOOKUP(E84,'LISTADO ATM'!$A$2:$C$898,3,0)</f>
        <v>NORTE</v>
      </c>
      <c r="B84" s="126" t="s">
        <v>2609</v>
      </c>
      <c r="C84" s="133">
        <v>44354.020972222221</v>
      </c>
      <c r="D84" s="133" t="s">
        <v>2470</v>
      </c>
      <c r="E84" s="121">
        <v>290</v>
      </c>
      <c r="F84" s="148" t="str">
        <f>VLOOKUP(E84,VIP!$A$2:$O13707,2,0)</f>
        <v>DRBR290</v>
      </c>
      <c r="G84" s="148" t="str">
        <f>VLOOKUP(E84,'LISTADO ATM'!$A$2:$B$897,2,0)</f>
        <v xml:space="preserve">ATM Oficina San Francisco de Macorís </v>
      </c>
      <c r="H84" s="148" t="str">
        <f>VLOOKUP(E84,VIP!$A$2:$O18570,7,FALSE)</f>
        <v>Si</v>
      </c>
      <c r="I84" s="148" t="str">
        <f>VLOOKUP(E84,VIP!$A$2:$O10535,8,FALSE)</f>
        <v>Si</v>
      </c>
      <c r="J84" s="148" t="str">
        <f>VLOOKUP(E84,VIP!$A$2:$O10485,8,FALSE)</f>
        <v>Si</v>
      </c>
      <c r="K84" s="148" t="str">
        <f>VLOOKUP(E84,VIP!$A$2:$O14059,6,0)</f>
        <v>NO</v>
      </c>
      <c r="L84" s="122" t="s">
        <v>2442</v>
      </c>
      <c r="M84" s="132" t="s">
        <v>2446</v>
      </c>
      <c r="N84" s="132" t="s">
        <v>2453</v>
      </c>
      <c r="O84" s="148" t="s">
        <v>2471</v>
      </c>
      <c r="P84" s="132"/>
      <c r="Q84" s="139" t="s">
        <v>2442</v>
      </c>
    </row>
    <row r="85" spans="1:17" ht="18" x14ac:dyDescent="0.25">
      <c r="A85" s="148" t="str">
        <f>VLOOKUP(E85,'LISTADO ATM'!$A$2:$C$898,3,0)</f>
        <v>NORTE</v>
      </c>
      <c r="B85" s="126" t="s">
        <v>2608</v>
      </c>
      <c r="C85" s="133">
        <v>44354.087743055556</v>
      </c>
      <c r="D85" s="133" t="s">
        <v>2181</v>
      </c>
      <c r="E85" s="121">
        <v>854</v>
      </c>
      <c r="F85" s="148" t="str">
        <f>VLOOKUP(E85,VIP!$A$2:$O13706,2,0)</f>
        <v>DRBR854</v>
      </c>
      <c r="G85" s="148" t="str">
        <f>VLOOKUP(E85,'LISTADO ATM'!$A$2:$B$897,2,0)</f>
        <v xml:space="preserve">ATM Centro Comercial Blanco Batista </v>
      </c>
      <c r="H85" s="148" t="str">
        <f>VLOOKUP(E85,VIP!$A$2:$O18569,7,FALSE)</f>
        <v>Si</v>
      </c>
      <c r="I85" s="148" t="str">
        <f>VLOOKUP(E85,VIP!$A$2:$O10534,8,FALSE)</f>
        <v>Si</v>
      </c>
      <c r="J85" s="148" t="str">
        <f>VLOOKUP(E85,VIP!$A$2:$O10484,8,FALSE)</f>
        <v>Si</v>
      </c>
      <c r="K85" s="148" t="str">
        <f>VLOOKUP(E85,VIP!$A$2:$O14058,6,0)</f>
        <v>NO</v>
      </c>
      <c r="L85" s="122" t="s">
        <v>2219</v>
      </c>
      <c r="M85" s="132" t="s">
        <v>2446</v>
      </c>
      <c r="N85" s="132" t="s">
        <v>2453</v>
      </c>
      <c r="O85" s="148" t="s">
        <v>2550</v>
      </c>
      <c r="P85" s="132"/>
      <c r="Q85" s="139" t="s">
        <v>2219</v>
      </c>
    </row>
    <row r="86" spans="1:17" ht="18" x14ac:dyDescent="0.25">
      <c r="A86" s="148" t="str">
        <f>VLOOKUP(E86,'LISTADO ATM'!$A$2:$C$898,3,0)</f>
        <v>NORTE</v>
      </c>
      <c r="B86" s="126" t="s">
        <v>2607</v>
      </c>
      <c r="C86" s="133">
        <v>44354.094444444447</v>
      </c>
      <c r="D86" s="133" t="s">
        <v>2181</v>
      </c>
      <c r="E86" s="121">
        <v>894</v>
      </c>
      <c r="F86" s="148" t="str">
        <f>VLOOKUP(E86,VIP!$A$2:$O13705,2,0)</f>
        <v>DRBR894</v>
      </c>
      <c r="G86" s="148" t="str">
        <f>VLOOKUP(E86,'LISTADO ATM'!$A$2:$B$897,2,0)</f>
        <v>ATM Eco Petroleo Estero Hondo</v>
      </c>
      <c r="H86" s="148" t="str">
        <f>VLOOKUP(E86,VIP!$A$2:$O18568,7,FALSE)</f>
        <v>NO</v>
      </c>
      <c r="I86" s="148" t="str">
        <f>VLOOKUP(E86,VIP!$A$2:$O10533,8,FALSE)</f>
        <v>NO</v>
      </c>
      <c r="J86" s="148" t="str">
        <f>VLOOKUP(E86,VIP!$A$2:$O10483,8,FALSE)</f>
        <v>NO</v>
      </c>
      <c r="K86" s="148" t="str">
        <f>VLOOKUP(E86,VIP!$A$2:$O14057,6,0)</f>
        <v>NO</v>
      </c>
      <c r="L86" s="122" t="s">
        <v>2219</v>
      </c>
      <c r="M86" s="132" t="s">
        <v>2446</v>
      </c>
      <c r="N86" s="132" t="s">
        <v>2453</v>
      </c>
      <c r="O86" s="148" t="s">
        <v>2550</v>
      </c>
      <c r="P86" s="132"/>
      <c r="Q86" s="139" t="s">
        <v>2219</v>
      </c>
    </row>
    <row r="87" spans="1:17" ht="18" x14ac:dyDescent="0.25">
      <c r="A87" s="148" t="str">
        <f>VLOOKUP(E87,'LISTADO ATM'!$A$2:$C$898,3,0)</f>
        <v>DISTRITO NACIONAL</v>
      </c>
      <c r="B87" s="126" t="s">
        <v>2606</v>
      </c>
      <c r="C87" s="133">
        <v>44354.097488425927</v>
      </c>
      <c r="D87" s="133" t="s">
        <v>2180</v>
      </c>
      <c r="E87" s="121">
        <v>648</v>
      </c>
      <c r="F87" s="148" t="str">
        <f>VLOOKUP(E87,VIP!$A$2:$O13704,2,0)</f>
        <v>DRBR190</v>
      </c>
      <c r="G87" s="148" t="str">
        <f>VLOOKUP(E87,'LISTADO ATM'!$A$2:$B$897,2,0)</f>
        <v xml:space="preserve">ATM Hermandad de Pensionados </v>
      </c>
      <c r="H87" s="148" t="str">
        <f>VLOOKUP(E87,VIP!$A$2:$O18567,7,FALSE)</f>
        <v>Si</v>
      </c>
      <c r="I87" s="148" t="str">
        <f>VLOOKUP(E87,VIP!$A$2:$O10532,8,FALSE)</f>
        <v>No</v>
      </c>
      <c r="J87" s="148" t="str">
        <f>VLOOKUP(E87,VIP!$A$2:$O10482,8,FALSE)</f>
        <v>No</v>
      </c>
      <c r="K87" s="148" t="str">
        <f>VLOOKUP(E87,VIP!$A$2:$O14056,6,0)</f>
        <v>NO</v>
      </c>
      <c r="L87" s="122" t="s">
        <v>2219</v>
      </c>
      <c r="M87" s="132" t="s">
        <v>2446</v>
      </c>
      <c r="N87" s="132" t="s">
        <v>2453</v>
      </c>
      <c r="O87" s="148" t="s">
        <v>2455</v>
      </c>
      <c r="P87" s="132"/>
      <c r="Q87" s="139" t="s">
        <v>2219</v>
      </c>
    </row>
    <row r="88" spans="1:17" ht="18" x14ac:dyDescent="0.25">
      <c r="A88" s="148" t="str">
        <f>VLOOKUP(E88,'LISTADO ATM'!$A$2:$C$898,3,0)</f>
        <v>ESTE</v>
      </c>
      <c r="B88" s="126" t="s">
        <v>2605</v>
      </c>
      <c r="C88" s="133">
        <v>44354.099328703705</v>
      </c>
      <c r="D88" s="133" t="s">
        <v>2180</v>
      </c>
      <c r="E88" s="121">
        <v>609</v>
      </c>
      <c r="F88" s="148" t="str">
        <f>VLOOKUP(E88,VIP!$A$2:$O13703,2,0)</f>
        <v>DRBR120</v>
      </c>
      <c r="G88" s="148" t="str">
        <f>VLOOKUP(E88,'LISTADO ATM'!$A$2:$B$897,2,0)</f>
        <v xml:space="preserve">ATM S/M Jumbo (San Pedro) </v>
      </c>
      <c r="H88" s="148" t="str">
        <f>VLOOKUP(E88,VIP!$A$2:$O18566,7,FALSE)</f>
        <v>Si</v>
      </c>
      <c r="I88" s="148" t="str">
        <f>VLOOKUP(E88,VIP!$A$2:$O10531,8,FALSE)</f>
        <v>Si</v>
      </c>
      <c r="J88" s="148" t="str">
        <f>VLOOKUP(E88,VIP!$A$2:$O10481,8,FALSE)</f>
        <v>Si</v>
      </c>
      <c r="K88" s="148" t="str">
        <f>VLOOKUP(E88,VIP!$A$2:$O14055,6,0)</f>
        <v>NO</v>
      </c>
      <c r="L88" s="122" t="s">
        <v>2245</v>
      </c>
      <c r="M88" s="132" t="s">
        <v>2446</v>
      </c>
      <c r="N88" s="132" t="s">
        <v>2453</v>
      </c>
      <c r="O88" s="148" t="s">
        <v>2455</v>
      </c>
      <c r="P88" s="132"/>
      <c r="Q88" s="139" t="s">
        <v>2245</v>
      </c>
    </row>
    <row r="89" spans="1:17" ht="18" x14ac:dyDescent="0.25">
      <c r="A89" s="148" t="str">
        <f>VLOOKUP(E89,'LISTADO ATM'!$A$2:$C$898,3,0)</f>
        <v>DISTRITO NACIONAL</v>
      </c>
      <c r="B89" s="126" t="s">
        <v>2604</v>
      </c>
      <c r="C89" s="133">
        <v>44354.102175925924</v>
      </c>
      <c r="D89" s="133" t="s">
        <v>2180</v>
      </c>
      <c r="E89" s="121">
        <v>486</v>
      </c>
      <c r="F89" s="148" t="str">
        <f>VLOOKUP(E89,VIP!$A$2:$O13702,2,0)</f>
        <v>DRBR486</v>
      </c>
      <c r="G89" s="148" t="str">
        <f>VLOOKUP(E89,'LISTADO ATM'!$A$2:$B$897,2,0)</f>
        <v xml:space="preserve">ATM Olé La Caleta </v>
      </c>
      <c r="H89" s="148" t="str">
        <f>VLOOKUP(E89,VIP!$A$2:$O18565,7,FALSE)</f>
        <v>Si</v>
      </c>
      <c r="I89" s="148" t="str">
        <f>VLOOKUP(E89,VIP!$A$2:$O10530,8,FALSE)</f>
        <v>Si</v>
      </c>
      <c r="J89" s="148" t="str">
        <f>VLOOKUP(E89,VIP!$A$2:$O10480,8,FALSE)</f>
        <v>Si</v>
      </c>
      <c r="K89" s="148" t="str">
        <f>VLOOKUP(E89,VIP!$A$2:$O14054,6,0)</f>
        <v>NO</v>
      </c>
      <c r="L89" s="122" t="s">
        <v>2245</v>
      </c>
      <c r="M89" s="132" t="s">
        <v>2446</v>
      </c>
      <c r="N89" s="132" t="s">
        <v>2453</v>
      </c>
      <c r="O89" s="148" t="s">
        <v>2455</v>
      </c>
      <c r="P89" s="132"/>
      <c r="Q89" s="139" t="s">
        <v>2245</v>
      </c>
    </row>
    <row r="90" spans="1:17" s="93" customFormat="1" ht="18" x14ac:dyDescent="0.25">
      <c r="A90" s="150" t="str">
        <f>VLOOKUP(E90,'LISTADO ATM'!$A$2:$C$898,3,0)</f>
        <v>DISTRITO NACIONAL</v>
      </c>
      <c r="B90" s="126" t="s">
        <v>2614</v>
      </c>
      <c r="C90" s="133">
        <v>44354.318668981483</v>
      </c>
      <c r="D90" s="133" t="s">
        <v>2180</v>
      </c>
      <c r="E90" s="121">
        <v>414</v>
      </c>
      <c r="F90" s="150" t="str">
        <f>VLOOKUP(E90,VIP!$A$2:$O13707,2,0)</f>
        <v>DRBR414</v>
      </c>
      <c r="G90" s="150" t="str">
        <f>VLOOKUP(E90,'LISTADO ATM'!$A$2:$B$897,2,0)</f>
        <v>ATM Villa Francisca II</v>
      </c>
      <c r="H90" s="150" t="str">
        <f>VLOOKUP(E90,VIP!$A$2:$O18570,7,FALSE)</f>
        <v>Si</v>
      </c>
      <c r="I90" s="150" t="str">
        <f>VLOOKUP(E90,VIP!$A$2:$O10535,8,FALSE)</f>
        <v>Si</v>
      </c>
      <c r="J90" s="150" t="str">
        <f>VLOOKUP(E90,VIP!$A$2:$O10485,8,FALSE)</f>
        <v>Si</v>
      </c>
      <c r="K90" s="150" t="str">
        <f>VLOOKUP(E90,VIP!$A$2:$O14059,6,0)</f>
        <v>SI</v>
      </c>
      <c r="L90" s="122" t="s">
        <v>2245</v>
      </c>
      <c r="M90" s="132" t="s">
        <v>2446</v>
      </c>
      <c r="N90" s="132" t="s">
        <v>2564</v>
      </c>
      <c r="O90" s="150" t="s">
        <v>2455</v>
      </c>
      <c r="P90" s="132"/>
      <c r="Q90" s="139" t="s">
        <v>2245</v>
      </c>
    </row>
    <row r="91" spans="1:17" s="93" customFormat="1" ht="18" x14ac:dyDescent="0.25">
      <c r="A91" s="150" t="str">
        <f>VLOOKUP(E91,'LISTADO ATM'!$A$2:$C$898,3,0)</f>
        <v>SUR</v>
      </c>
      <c r="B91" s="126" t="s">
        <v>2613</v>
      </c>
      <c r="C91" s="133">
        <v>44354.318668981483</v>
      </c>
      <c r="D91" s="133" t="s">
        <v>2180</v>
      </c>
      <c r="E91" s="121">
        <v>582</v>
      </c>
      <c r="F91" s="150" t="str">
        <f>VLOOKUP(E91,VIP!$A$2:$O13706,2,0)</f>
        <v xml:space="preserve">DRBR582 </v>
      </c>
      <c r="G91" s="150" t="str">
        <f>VLOOKUP(E91,'LISTADO ATM'!$A$2:$B$897,2,0)</f>
        <v>ATM Estación Sabana Yegua</v>
      </c>
      <c r="H91" s="150" t="str">
        <f>VLOOKUP(E91,VIP!$A$2:$O18569,7,FALSE)</f>
        <v>N/A</v>
      </c>
      <c r="I91" s="150" t="str">
        <f>VLOOKUP(E91,VIP!$A$2:$O10534,8,FALSE)</f>
        <v>N/A</v>
      </c>
      <c r="J91" s="150" t="str">
        <f>VLOOKUP(E91,VIP!$A$2:$O10484,8,FALSE)</f>
        <v>N/A</v>
      </c>
      <c r="K91" s="150" t="str">
        <f>VLOOKUP(E91,VIP!$A$2:$O14058,6,0)</f>
        <v>N/A</v>
      </c>
      <c r="L91" s="122" t="s">
        <v>2245</v>
      </c>
      <c r="M91" s="132" t="s">
        <v>2446</v>
      </c>
      <c r="N91" s="132" t="s">
        <v>2564</v>
      </c>
      <c r="O91" s="150" t="s">
        <v>2455</v>
      </c>
      <c r="P91" s="132"/>
      <c r="Q91" s="139" t="s">
        <v>2245</v>
      </c>
    </row>
    <row r="92" spans="1:17" s="93" customFormat="1" ht="18" x14ac:dyDescent="0.25">
      <c r="A92" s="150" t="str">
        <f>VLOOKUP(E92,'LISTADO ATM'!$A$2:$C$898,3,0)</f>
        <v>DISTRITO NACIONAL</v>
      </c>
      <c r="B92" s="126" t="s">
        <v>2612</v>
      </c>
      <c r="C92" s="133">
        <v>44354.328981481478</v>
      </c>
      <c r="D92" s="133" t="s">
        <v>2449</v>
      </c>
      <c r="E92" s="121">
        <v>183</v>
      </c>
      <c r="F92" s="150" t="str">
        <f>VLOOKUP(E92,VIP!$A$2:$O13705,2,0)</f>
        <v>DRBR183</v>
      </c>
      <c r="G92" s="150" t="str">
        <f>VLOOKUP(E92,'LISTADO ATM'!$A$2:$B$897,2,0)</f>
        <v>ATM Estación Nativa Km. 22 Aut. Duarte.</v>
      </c>
      <c r="H92" s="150" t="str">
        <f>VLOOKUP(E92,VIP!$A$2:$O18568,7,FALSE)</f>
        <v>N/A</v>
      </c>
      <c r="I92" s="150" t="str">
        <f>VLOOKUP(E92,VIP!$A$2:$O10533,8,FALSE)</f>
        <v>N/A</v>
      </c>
      <c r="J92" s="150" t="str">
        <f>VLOOKUP(E92,VIP!$A$2:$O10483,8,FALSE)</f>
        <v>N/A</v>
      </c>
      <c r="K92" s="150" t="str">
        <f>VLOOKUP(E92,VIP!$A$2:$O14057,6,0)</f>
        <v>N/A</v>
      </c>
      <c r="L92" s="122" t="s">
        <v>2418</v>
      </c>
      <c r="M92" s="132" t="s">
        <v>2446</v>
      </c>
      <c r="N92" s="132" t="s">
        <v>2453</v>
      </c>
      <c r="O92" s="150" t="s">
        <v>2454</v>
      </c>
      <c r="P92" s="132"/>
      <c r="Q92" s="139" t="s">
        <v>2418</v>
      </c>
    </row>
    <row r="93" spans="1:17" s="93" customFormat="1" ht="18" x14ac:dyDescent="0.25">
      <c r="A93" s="150" t="str">
        <f>VLOOKUP(E93,'LISTADO ATM'!$A$2:$C$898,3,0)</f>
        <v>DISTRITO NACIONAL</v>
      </c>
      <c r="B93" s="126" t="s">
        <v>2611</v>
      </c>
      <c r="C93" s="133">
        <v>44354.331759259258</v>
      </c>
      <c r="D93" s="133" t="s">
        <v>2449</v>
      </c>
      <c r="E93" s="121">
        <v>31</v>
      </c>
      <c r="F93" s="150" t="str">
        <f>VLOOKUP(E93,VIP!$A$2:$O13704,2,0)</f>
        <v>DRBR031</v>
      </c>
      <c r="G93" s="150" t="str">
        <f>VLOOKUP(E93,'LISTADO ATM'!$A$2:$B$897,2,0)</f>
        <v xml:space="preserve">ATM Oficina San Martín I </v>
      </c>
      <c r="H93" s="150" t="str">
        <f>VLOOKUP(E93,VIP!$A$2:$O18567,7,FALSE)</f>
        <v>Si</v>
      </c>
      <c r="I93" s="150" t="str">
        <f>VLOOKUP(E93,VIP!$A$2:$O10532,8,FALSE)</f>
        <v>Si</v>
      </c>
      <c r="J93" s="150" t="str">
        <f>VLOOKUP(E93,VIP!$A$2:$O10482,8,FALSE)</f>
        <v>Si</v>
      </c>
      <c r="K93" s="150" t="str">
        <f>VLOOKUP(E93,VIP!$A$2:$O14056,6,0)</f>
        <v>NO</v>
      </c>
      <c r="L93" s="122" t="s">
        <v>2418</v>
      </c>
      <c r="M93" s="132" t="s">
        <v>2446</v>
      </c>
      <c r="N93" s="132" t="s">
        <v>2453</v>
      </c>
      <c r="O93" s="150" t="s">
        <v>2454</v>
      </c>
      <c r="P93" s="132"/>
      <c r="Q93" s="139" t="s">
        <v>2418</v>
      </c>
    </row>
    <row r="94" spans="1:17" s="93" customFormat="1" ht="18" x14ac:dyDescent="0.25">
      <c r="A94" s="150" t="str">
        <f>VLOOKUP(E94,'LISTADO ATM'!$A$2:$C$898,3,0)</f>
        <v>DISTRITO NACIONAL</v>
      </c>
      <c r="B94" s="126" t="s">
        <v>2610</v>
      </c>
      <c r="C94" s="133">
        <v>44354.336423611108</v>
      </c>
      <c r="D94" s="133" t="s">
        <v>2180</v>
      </c>
      <c r="E94" s="121">
        <v>522</v>
      </c>
      <c r="F94" s="150" t="str">
        <f>VLOOKUP(E94,VIP!$A$2:$O13703,2,0)</f>
        <v>DRBR522</v>
      </c>
      <c r="G94" s="150" t="str">
        <f>VLOOKUP(E94,'LISTADO ATM'!$A$2:$B$897,2,0)</f>
        <v xml:space="preserve">ATM Oficina Galería 360 </v>
      </c>
      <c r="H94" s="150" t="str">
        <f>VLOOKUP(E94,VIP!$A$2:$O18566,7,FALSE)</f>
        <v>Si</v>
      </c>
      <c r="I94" s="150" t="str">
        <f>VLOOKUP(E94,VIP!$A$2:$O10531,8,FALSE)</f>
        <v>Si</v>
      </c>
      <c r="J94" s="150" t="str">
        <f>VLOOKUP(E94,VIP!$A$2:$O10481,8,FALSE)</f>
        <v>Si</v>
      </c>
      <c r="K94" s="150" t="str">
        <f>VLOOKUP(E94,VIP!$A$2:$O14055,6,0)</f>
        <v>SI</v>
      </c>
      <c r="L94" s="122" t="s">
        <v>2219</v>
      </c>
      <c r="M94" s="132" t="s">
        <v>2446</v>
      </c>
      <c r="N94" s="132" t="s">
        <v>2453</v>
      </c>
      <c r="O94" s="150" t="s">
        <v>2455</v>
      </c>
      <c r="P94" s="132"/>
      <c r="Q94" s="139" t="s">
        <v>2219</v>
      </c>
    </row>
  </sheetData>
  <autoFilter ref="A4:Q4">
    <sortState ref="A5:Q9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49" zoomScale="70" zoomScaleNormal="70" workbookViewId="0">
      <selection activeCell="C29" sqref="C29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7" t="s">
        <v>2150</v>
      </c>
      <c r="B1" s="178"/>
      <c r="C1" s="178"/>
      <c r="D1" s="178"/>
      <c r="E1" s="179"/>
      <c r="F1" s="175" t="s">
        <v>2558</v>
      </c>
      <c r="G1" s="176"/>
      <c r="H1" s="93">
        <f>COUNTIF(A:E,"2 Gavetas Vacías + 1 Fallando")</f>
        <v>4</v>
      </c>
      <c r="I1" s="93">
        <f>COUNTIF(A:E,("3 Gavetas Vacías"))</f>
        <v>13</v>
      </c>
    </row>
    <row r="2" spans="1:9" ht="25.5" customHeight="1" x14ac:dyDescent="0.25">
      <c r="A2" s="180" t="s">
        <v>2451</v>
      </c>
      <c r="B2" s="181"/>
      <c r="C2" s="181"/>
      <c r="D2" s="181"/>
      <c r="E2" s="182"/>
      <c r="F2" s="142" t="s">
        <v>2557</v>
      </c>
      <c r="G2" s="141">
        <f>G3+G4</f>
        <v>90</v>
      </c>
      <c r="H2" s="142" t="s">
        <v>2560</v>
      </c>
      <c r="I2" s="141">
        <f>COUNTIF(A:E,"Abastecido")</f>
        <v>1</v>
      </c>
    </row>
    <row r="3" spans="1:9" ht="18" x14ac:dyDescent="0.25">
      <c r="B3" s="95"/>
      <c r="C3" s="95"/>
      <c r="D3" s="95"/>
      <c r="E3" s="102"/>
      <c r="F3" s="142" t="s">
        <v>2556</v>
      </c>
      <c r="G3" s="141">
        <f>COUNTIF(REPORTE!A:Q,"fuera de Servicio")</f>
        <v>90</v>
      </c>
      <c r="H3" s="142" t="s">
        <v>2561</v>
      </c>
      <c r="I3" s="141">
        <f>COUNTIF(A:E,"Gavetas Vacías + Gavetas Fallando")</f>
        <v>11</v>
      </c>
    </row>
    <row r="4" spans="1:9" ht="18.75" thickBot="1" x14ac:dyDescent="0.3">
      <c r="A4" s="101" t="s">
        <v>2413</v>
      </c>
      <c r="B4" s="123">
        <v>44353.708333333336</v>
      </c>
      <c r="C4" s="95"/>
      <c r="D4" s="95"/>
      <c r="E4" s="103"/>
      <c r="F4" s="142" t="s">
        <v>2553</v>
      </c>
      <c r="G4" s="141">
        <f>COUNTIF(REPORTE!A:Q,"En Servicio")</f>
        <v>0</v>
      </c>
      <c r="H4" s="142" t="s">
        <v>2562</v>
      </c>
      <c r="I4" s="141">
        <f>COUNTIF(A:E,"Solucionado")</f>
        <v>1</v>
      </c>
    </row>
    <row r="5" spans="1:9" ht="18.75" thickBot="1" x14ac:dyDescent="0.3">
      <c r="A5" s="101" t="s">
        <v>2414</v>
      </c>
      <c r="B5" s="123">
        <v>44354.25</v>
      </c>
      <c r="C5" s="136"/>
      <c r="D5" s="95"/>
      <c r="E5" s="103"/>
      <c r="F5" s="142" t="s">
        <v>2554</v>
      </c>
      <c r="G5" s="141">
        <f>COUNTIF(REPORTE!A:Q,"reinicio exitoso")</f>
        <v>0</v>
      </c>
      <c r="H5" s="142" t="s">
        <v>2563</v>
      </c>
      <c r="I5" s="141">
        <f>I1+H1</f>
        <v>17</v>
      </c>
    </row>
    <row r="6" spans="1:9" ht="18" x14ac:dyDescent="0.25">
      <c r="B6" s="95"/>
      <c r="C6" s="95"/>
      <c r="D6" s="95"/>
      <c r="E6" s="104"/>
      <c r="F6" s="142" t="s">
        <v>2555</v>
      </c>
      <c r="G6" s="141">
        <f>COUNTIF(REPORTE!A:Q,"carga exitosa")</f>
        <v>0</v>
      </c>
    </row>
    <row r="7" spans="1:9" ht="18" customHeight="1" x14ac:dyDescent="0.25">
      <c r="A7" s="183" t="s">
        <v>2415</v>
      </c>
      <c r="B7" s="184"/>
      <c r="C7" s="184"/>
      <c r="D7" s="184"/>
      <c r="E7" s="185"/>
      <c r="F7" s="142" t="s">
        <v>2559</v>
      </c>
      <c r="G7" s="141">
        <f>COUNTIF(A:E,"Sin Efectivo")</f>
        <v>18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.75" thickBot="1" x14ac:dyDescent="0.3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43" t="s">
        <v>2551</v>
      </c>
      <c r="E9" s="128"/>
    </row>
    <row r="10" spans="1:9" ht="18.75" thickBot="1" x14ac:dyDescent="0.3">
      <c r="A10" s="97" t="s">
        <v>2473</v>
      </c>
      <c r="B10" s="149">
        <f>COUNT(B9:B9)</f>
        <v>0</v>
      </c>
      <c r="C10" s="186"/>
      <c r="D10" s="187"/>
      <c r="E10" s="188"/>
    </row>
    <row r="11" spans="1:9" x14ac:dyDescent="0.25">
      <c r="B11" s="99"/>
      <c r="E11" s="99"/>
    </row>
    <row r="12" spans="1:9" ht="18" customHeight="1" x14ac:dyDescent="0.25">
      <c r="A12" s="183" t="s">
        <v>2474</v>
      </c>
      <c r="B12" s="184"/>
      <c r="C12" s="184"/>
      <c r="D12" s="184"/>
      <c r="E12" s="185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thickBot="1" x14ac:dyDescent="0.3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9">
        <f>COUNT(B14:B14)</f>
        <v>0</v>
      </c>
      <c r="C15" s="186"/>
      <c r="D15" s="187"/>
      <c r="E15" s="188"/>
    </row>
    <row r="16" spans="1:9" ht="15.75" thickBot="1" x14ac:dyDescent="0.3">
      <c r="B16" s="99"/>
      <c r="E16" s="99"/>
    </row>
    <row r="17" spans="1:5" ht="18.75" customHeight="1" thickBot="1" x14ac:dyDescent="0.3">
      <c r="A17" s="170" t="s">
        <v>2475</v>
      </c>
      <c r="B17" s="171"/>
      <c r="C17" s="171"/>
      <c r="D17" s="171"/>
      <c r="E17" s="172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.75" customHeight="1" x14ac:dyDescent="0.25">
      <c r="A20" s="124" t="str">
        <f>VLOOKUP(B20,'[1]LISTADO ATM'!$A$2:$C$822,3,0)</f>
        <v>DISTRITO NACIONAL</v>
      </c>
      <c r="B20" s="124">
        <v>949</v>
      </c>
      <c r="C20" s="124" t="str">
        <f>VLOOKUP(B20,'[1]LISTADO ATM'!$A$2:$B$822,2,0)</f>
        <v xml:space="preserve">ATM S/M Bravo San Isidro Coral Mall </v>
      </c>
      <c r="D20" s="127" t="s">
        <v>2437</v>
      </c>
      <c r="E20" s="128">
        <v>3335910595</v>
      </c>
    </row>
    <row r="21" spans="1:5" ht="18" x14ac:dyDescent="0.25">
      <c r="A21" s="124" t="str">
        <f>VLOOKUP(B21,'[1]LISTADO ATM'!$A$2:$C$822,3,0)</f>
        <v>NORTE</v>
      </c>
      <c r="B21" s="124">
        <v>664</v>
      </c>
      <c r="C21" s="124" t="str">
        <f>VLOOKUP(B21,'[1]LISTADO ATM'!$A$2:$B$822,2,0)</f>
        <v>ATM S/M Asfer (Constanza)</v>
      </c>
      <c r="D21" s="127" t="s">
        <v>2437</v>
      </c>
      <c r="E21" s="128">
        <v>3335909962</v>
      </c>
    </row>
    <row r="22" spans="1:5" ht="18" x14ac:dyDescent="0.25">
      <c r="A22" s="124" t="str">
        <f>VLOOKUP(B22,'[1]LISTADO ATM'!$A$2:$C$822,3,0)</f>
        <v>ESTE</v>
      </c>
      <c r="B22" s="124">
        <v>399</v>
      </c>
      <c r="C22" s="124" t="str">
        <f>VLOOKUP(B22,'[1]LISTADO ATM'!$A$2:$B$822,2,0)</f>
        <v xml:space="preserve">ATM Oficina La Romana II </v>
      </c>
      <c r="D22" s="127" t="s">
        <v>2437</v>
      </c>
      <c r="E22" s="128">
        <v>3335910690</v>
      </c>
    </row>
    <row r="23" spans="1:5" ht="18" x14ac:dyDescent="0.25">
      <c r="A23" s="124" t="str">
        <f>VLOOKUP(B23,'[1]LISTADO ATM'!$A$2:$C$822,3,0)</f>
        <v>NORTE</v>
      </c>
      <c r="B23" s="124">
        <v>361</v>
      </c>
      <c r="C23" s="124" t="str">
        <f>VLOOKUP(B23,'[1]LISTADO ATM'!$A$2:$B$822,2,0)</f>
        <v>ATM Estación Next La Cumbre</v>
      </c>
      <c r="D23" s="127" t="s">
        <v>2437</v>
      </c>
      <c r="E23" s="128">
        <v>3335910608</v>
      </c>
    </row>
    <row r="24" spans="1:5" ht="18" x14ac:dyDescent="0.25">
      <c r="A24" s="124" t="str">
        <f>VLOOKUP(B24,'[1]LISTADO ATM'!$A$2:$C$822,3,0)</f>
        <v>ESTE</v>
      </c>
      <c r="B24" s="124">
        <v>842</v>
      </c>
      <c r="C24" s="124" t="str">
        <f>VLOOKUP(B24,'[1]LISTADO ATM'!$A$2:$B$822,2,0)</f>
        <v xml:space="preserve">ATM Plaza Orense II (La Romana) </v>
      </c>
      <c r="D24" s="127" t="s">
        <v>2437</v>
      </c>
      <c r="E24" s="128">
        <v>3335910609</v>
      </c>
    </row>
    <row r="25" spans="1:5" ht="18" x14ac:dyDescent="0.25">
      <c r="A25" s="140" t="str">
        <f>VLOOKUP(B25,'[1]LISTADO ATM'!$A$2:$C$822,3,0)</f>
        <v>DISTRITO NACIONAL</v>
      </c>
      <c r="B25" s="124">
        <v>958</v>
      </c>
      <c r="C25" s="124" t="str">
        <f>VLOOKUP(B25,'[1]LISTADO ATM'!$A$2:$B$822,2,0)</f>
        <v xml:space="preserve">ATM Olé Aut. San Isidro </v>
      </c>
      <c r="D25" s="127" t="s">
        <v>2437</v>
      </c>
      <c r="E25" s="128">
        <v>3335910258</v>
      </c>
    </row>
    <row r="26" spans="1:5" ht="18" x14ac:dyDescent="0.25">
      <c r="A26" s="140" t="str">
        <f>VLOOKUP(B26,'[1]LISTADO ATM'!$A$2:$C$822,3,0)</f>
        <v>DISTRITO NACIONAL</v>
      </c>
      <c r="B26" s="124">
        <v>314</v>
      </c>
      <c r="C26" s="124" t="str">
        <f>VLOOKUP(B26,'[1]LISTADO ATM'!$A$2:$B$822,2,0)</f>
        <v xml:space="preserve">ATM UNP Cambita Garabito (San Cristóbal) </v>
      </c>
      <c r="D26" s="127" t="s">
        <v>2437</v>
      </c>
      <c r="E26" s="128">
        <v>3335910659</v>
      </c>
    </row>
    <row r="27" spans="1:5" ht="18" x14ac:dyDescent="0.25">
      <c r="A27" s="140" t="str">
        <f>VLOOKUP(B27,'[1]LISTADO ATM'!$A$2:$C$822,3,0)</f>
        <v>ESTE</v>
      </c>
      <c r="B27" s="124">
        <v>399</v>
      </c>
      <c r="C27" s="124" t="str">
        <f>VLOOKUP(B27,'[1]LISTADO ATM'!$A$2:$B$822,2,0)</f>
        <v xml:space="preserve">ATM Oficina La Romana II </v>
      </c>
      <c r="D27" s="127" t="s">
        <v>2437</v>
      </c>
      <c r="E27" s="128">
        <v>3335910656</v>
      </c>
    </row>
    <row r="28" spans="1:5" ht="18" x14ac:dyDescent="0.25">
      <c r="A28" s="140" t="str">
        <f>VLOOKUP(B28,'[1]LISTADO ATM'!$A$2:$C$822,3,0)</f>
        <v>DISTRITO NACIONAL</v>
      </c>
      <c r="B28" s="124">
        <v>590</v>
      </c>
      <c r="C28" s="124" t="str">
        <f>VLOOKUP(B28,'[1]LISTADO ATM'!$A$2:$B$822,2,0)</f>
        <v xml:space="preserve">ATM Olé Aut. Las Américas </v>
      </c>
      <c r="D28" s="127" t="s">
        <v>2437</v>
      </c>
      <c r="E28" s="128">
        <v>3335910690</v>
      </c>
    </row>
    <row r="29" spans="1:5" ht="18" x14ac:dyDescent="0.25">
      <c r="A29" s="140" t="str">
        <f>VLOOKUP(B29,'[1]LISTADO ATM'!$A$2:$C$822,3,0)</f>
        <v>SUR</v>
      </c>
      <c r="B29" s="124">
        <v>783</v>
      </c>
      <c r="C29" s="124" t="str">
        <f>VLOOKUP(B29,'[1]LISTADO ATM'!$A$2:$B$822,2,0)</f>
        <v xml:space="preserve">ATM Autobanco Alfa y Omega (Barahona) </v>
      </c>
      <c r="D29" s="127" t="s">
        <v>2437</v>
      </c>
      <c r="E29" s="128">
        <v>3335910692</v>
      </c>
    </row>
    <row r="30" spans="1:5" ht="18" x14ac:dyDescent="0.25">
      <c r="A30" s="140" t="str">
        <f>VLOOKUP(B30,'[1]LISTADO ATM'!$A$2:$C$822,3,0)</f>
        <v>NORTE</v>
      </c>
      <c r="B30" s="124">
        <v>208</v>
      </c>
      <c r="C30" s="124" t="str">
        <f>VLOOKUP(B30,'[1]LISTADO ATM'!$A$2:$B$822,2,0)</f>
        <v xml:space="preserve">ATM UNP Tireo </v>
      </c>
      <c r="D30" s="127" t="s">
        <v>2437</v>
      </c>
      <c r="E30" s="128">
        <v>3335910693</v>
      </c>
    </row>
    <row r="31" spans="1:5" ht="18" x14ac:dyDescent="0.25">
      <c r="A31" s="140" t="str">
        <f>VLOOKUP(B31,'[1]LISTADO ATM'!$A$2:$C$822,3,0)</f>
        <v>SUR</v>
      </c>
      <c r="B31" s="124">
        <v>592</v>
      </c>
      <c r="C31" s="124" t="str">
        <f>VLOOKUP(B31,'[1]LISTADO ATM'!$A$2:$B$822,2,0)</f>
        <v xml:space="preserve">ATM Centro de Caja San Cristóbal I </v>
      </c>
      <c r="D31" s="127" t="s">
        <v>2437</v>
      </c>
      <c r="E31" s="128" t="s">
        <v>2601</v>
      </c>
    </row>
    <row r="32" spans="1:5" ht="18.75" customHeight="1" x14ac:dyDescent="0.25">
      <c r="A32" s="140" t="str">
        <f>VLOOKUP(B32,'[1]LISTADO ATM'!$A$2:$C$822,3,0)</f>
        <v>NORTE</v>
      </c>
      <c r="B32" s="124">
        <v>969</v>
      </c>
      <c r="C32" s="124" t="str">
        <f>VLOOKUP(B32,'[1]LISTADO ATM'!$A$2:$B$822,2,0)</f>
        <v xml:space="preserve">ATM Oficina El Sol I (Santiago) </v>
      </c>
      <c r="D32" s="127" t="s">
        <v>2437</v>
      </c>
      <c r="E32" s="128" t="s">
        <v>2602</v>
      </c>
    </row>
    <row r="33" spans="1:5" ht="18" x14ac:dyDescent="0.25">
      <c r="A33" s="140" t="str">
        <f>VLOOKUP(B33,'[1]LISTADO ATM'!$A$2:$C$822,3,0)</f>
        <v>NORTE</v>
      </c>
      <c r="B33" s="124">
        <v>737</v>
      </c>
      <c r="C33" s="124" t="str">
        <f>VLOOKUP(B33,'[1]LISTADO ATM'!$A$2:$B$822,2,0)</f>
        <v xml:space="preserve">ATM UNP Cabarete (Puerto Plata) </v>
      </c>
      <c r="D33" s="127" t="s">
        <v>2437</v>
      </c>
      <c r="E33" s="128">
        <v>3335910703</v>
      </c>
    </row>
    <row r="34" spans="1:5" ht="18" x14ac:dyDescent="0.25">
      <c r="A34" s="140" t="e">
        <f>VLOOKUP(B34,'[1]LISTADO ATM'!$A$2:$C$822,3,0)</f>
        <v>#N/A</v>
      </c>
      <c r="B34" s="124"/>
      <c r="C34" s="124" t="e">
        <f>VLOOKUP(B34,'[1]LISTADO ATM'!$A$2:$B$822,2,0)</f>
        <v>#N/A</v>
      </c>
      <c r="D34" s="127" t="s">
        <v>2437</v>
      </c>
      <c r="E34" s="128"/>
    </row>
    <row r="35" spans="1:5" ht="18" x14ac:dyDescent="0.25">
      <c r="A35" s="140" t="e">
        <f>VLOOKUP(B35,'[1]LISTADO ATM'!$A$2:$C$822,3,0)</f>
        <v>#N/A</v>
      </c>
      <c r="B35" s="124"/>
      <c r="C35" s="124" t="e">
        <f>VLOOKUP(B35,'[1]LISTADO ATM'!$A$2:$B$822,2,0)</f>
        <v>#N/A</v>
      </c>
      <c r="D35" s="127" t="s">
        <v>2437</v>
      </c>
      <c r="E35" s="128"/>
    </row>
    <row r="36" spans="1:5" ht="18.75" thickBot="1" x14ac:dyDescent="0.3">
      <c r="A36" s="140" t="e">
        <f>VLOOKUP(B36,'[1]LISTADO ATM'!$A$2:$C$822,3,0)</f>
        <v>#N/A</v>
      </c>
      <c r="B36" s="124"/>
      <c r="C36" s="124" t="e">
        <f>VLOOKUP(B36,'[1]LISTADO ATM'!$A$2:$B$822,2,0)</f>
        <v>#N/A</v>
      </c>
      <c r="D36" s="127" t="s">
        <v>2437</v>
      </c>
      <c r="E36" s="128"/>
    </row>
    <row r="37" spans="1:5" ht="18.75" thickBot="1" x14ac:dyDescent="0.3">
      <c r="A37" s="116"/>
      <c r="B37" s="149">
        <f>COUNT(B19:B36)</f>
        <v>15</v>
      </c>
      <c r="C37" s="105"/>
      <c r="D37" s="105"/>
      <c r="E37" s="105"/>
    </row>
    <row r="38" spans="1:5" ht="15.75" thickBot="1" x14ac:dyDescent="0.3">
      <c r="B38" s="99"/>
      <c r="E38" s="99"/>
    </row>
    <row r="39" spans="1:5" ht="18.75" thickBot="1" x14ac:dyDescent="0.3">
      <c r="A39" s="170" t="s">
        <v>2535</v>
      </c>
      <c r="B39" s="171"/>
      <c r="C39" s="171"/>
      <c r="D39" s="171"/>
      <c r="E39" s="172"/>
    </row>
    <row r="40" spans="1:5" ht="18" x14ac:dyDescent="0.25">
      <c r="A40" s="96" t="s">
        <v>15</v>
      </c>
      <c r="B40" s="96" t="s">
        <v>2416</v>
      </c>
      <c r="C40" s="96" t="s">
        <v>46</v>
      </c>
      <c r="D40" s="96" t="s">
        <v>2419</v>
      </c>
      <c r="E40" s="96" t="s">
        <v>2417</v>
      </c>
    </row>
    <row r="41" spans="1:5" ht="18" x14ac:dyDescent="0.25">
      <c r="A41" s="94" t="str">
        <f>VLOOKUP(B41,'[1]LISTADO ATM'!$A$2:$C$822,3,0)</f>
        <v>NORTE</v>
      </c>
      <c r="B41" s="124">
        <v>291</v>
      </c>
      <c r="C41" s="126" t="str">
        <f>VLOOKUP(B41,'[1]LISTADO ATM'!$A$2:$B$822,2,0)</f>
        <v xml:space="preserve">ATM S/M Jumbo Las Colinas </v>
      </c>
      <c r="D41" s="124" t="s">
        <v>2482</v>
      </c>
      <c r="E41" s="138">
        <v>3335910557</v>
      </c>
    </row>
    <row r="42" spans="1:5" ht="18" x14ac:dyDescent="0.25">
      <c r="A42" s="94" t="str">
        <f>VLOOKUP(B42,'[1]LISTADO ATM'!$A$2:$C$822,3,0)</f>
        <v>DISTRITO NACIONAL</v>
      </c>
      <c r="B42" s="124">
        <v>232</v>
      </c>
      <c r="C42" s="126" t="str">
        <f>VLOOKUP(B42,'[1]LISTADO ATM'!$A$2:$B$822,2,0)</f>
        <v xml:space="preserve">ATM S/M Nacional Charles de Gaulle </v>
      </c>
      <c r="D42" s="124" t="s">
        <v>2482</v>
      </c>
      <c r="E42" s="138">
        <v>3335910598</v>
      </c>
    </row>
    <row r="43" spans="1:5" ht="18" x14ac:dyDescent="0.25">
      <c r="A43" s="94" t="str">
        <f>VLOOKUP(B43,'[1]LISTADO ATM'!$A$2:$C$822,3,0)</f>
        <v>DISTRITO NACIONAL</v>
      </c>
      <c r="B43" s="124">
        <v>735</v>
      </c>
      <c r="C43" s="126" t="str">
        <f>VLOOKUP(B43,'[1]LISTADO ATM'!$A$2:$B$822,2,0)</f>
        <v xml:space="preserve">ATM Oficina Independencia II  </v>
      </c>
      <c r="D43" s="124" t="s">
        <v>2482</v>
      </c>
      <c r="E43" s="138">
        <v>3335910610</v>
      </c>
    </row>
    <row r="44" spans="1:5" ht="18" x14ac:dyDescent="0.25">
      <c r="A44" s="144" t="str">
        <f>VLOOKUP(B44,'[1]LISTADO ATM'!$A$2:$C$822,3,0)</f>
        <v>ESTE</v>
      </c>
      <c r="B44" s="124">
        <v>673</v>
      </c>
      <c r="C44" s="126" t="str">
        <f>VLOOKUP(B44,'[1]LISTADO ATM'!$A$2:$B$822,2,0)</f>
        <v>ATM Clínica Dr. Cruz Jiminián</v>
      </c>
      <c r="D44" s="124" t="s">
        <v>2482</v>
      </c>
      <c r="E44" s="126">
        <v>3335910638</v>
      </c>
    </row>
    <row r="45" spans="1:5" ht="18" customHeight="1" x14ac:dyDescent="0.25">
      <c r="A45" s="144" t="str">
        <f>VLOOKUP(B45,'[1]LISTADO ATM'!$A$2:$C$822,3,0)</f>
        <v>NORTE</v>
      </c>
      <c r="B45" s="124">
        <v>882</v>
      </c>
      <c r="C45" s="126" t="str">
        <f>VLOOKUP(B45,'[1]LISTADO ATM'!$A$2:$B$822,2,0)</f>
        <v xml:space="preserve">ATM Oficina Moca II </v>
      </c>
      <c r="D45" s="124" t="s">
        <v>2482</v>
      </c>
      <c r="E45" s="126">
        <v>3335910613</v>
      </c>
    </row>
    <row r="46" spans="1:5" ht="18" x14ac:dyDescent="0.25">
      <c r="A46" s="144" t="str">
        <f>VLOOKUP(B46,'[1]LISTADO ATM'!$A$2:$C$822,3,0)</f>
        <v>DISTRITO NACIONAL</v>
      </c>
      <c r="B46" s="124">
        <v>911</v>
      </c>
      <c r="C46" s="126" t="str">
        <f>VLOOKUP(B46,'[1]LISTADO ATM'!$A$2:$B$822,2,0)</f>
        <v xml:space="preserve">ATM Oficina Venezuela II </v>
      </c>
      <c r="D46" s="124" t="s">
        <v>2482</v>
      </c>
      <c r="E46" s="126">
        <v>3335910614</v>
      </c>
    </row>
    <row r="47" spans="1:5" ht="18" x14ac:dyDescent="0.25">
      <c r="A47" s="144" t="str">
        <f>VLOOKUP(B47,'[1]LISTADO ATM'!$A$2:$C$822,3,0)</f>
        <v>DISTRITO NACIONAL</v>
      </c>
      <c r="B47" s="124">
        <v>577</v>
      </c>
      <c r="C47" s="126" t="str">
        <f>VLOOKUP(B47,'[1]LISTADO ATM'!$A$2:$B$822,2,0)</f>
        <v xml:space="preserve">ATM Olé Ave. Duarte </v>
      </c>
      <c r="D47" s="124" t="s">
        <v>2482</v>
      </c>
      <c r="E47" s="126">
        <v>3335910615</v>
      </c>
    </row>
    <row r="48" spans="1:5" ht="18.75" customHeight="1" x14ac:dyDescent="0.25">
      <c r="A48" s="144" t="str">
        <f>VLOOKUP(B48,'[1]LISTADO ATM'!$A$2:$C$822,3,0)</f>
        <v>DISTRITO NACIONAL</v>
      </c>
      <c r="B48" s="124">
        <v>957</v>
      </c>
      <c r="C48" s="126" t="str">
        <f>VLOOKUP(B48,'[1]LISTADO ATM'!$A$2:$B$822,2,0)</f>
        <v xml:space="preserve">ATM Oficina Venezuela </v>
      </c>
      <c r="D48" s="124" t="s">
        <v>2482</v>
      </c>
      <c r="E48" s="126">
        <v>3335910619</v>
      </c>
    </row>
    <row r="49" spans="1:5" ht="18" x14ac:dyDescent="0.25">
      <c r="A49" s="144" t="str">
        <f>VLOOKUP(B49,'[1]LISTADO ATM'!$A$2:$C$822,3,0)</f>
        <v>NORTE</v>
      </c>
      <c r="B49" s="124">
        <v>910</v>
      </c>
      <c r="C49" s="126" t="str">
        <f>VLOOKUP(B49,'[1]LISTADO ATM'!$A$2:$B$822,2,0)</f>
        <v xml:space="preserve">ATM Oficina El Sol II (Santiago) </v>
      </c>
      <c r="D49" s="124" t="s">
        <v>2482</v>
      </c>
      <c r="E49" s="138">
        <v>3335910689</v>
      </c>
    </row>
    <row r="50" spans="1:5" ht="18" x14ac:dyDescent="0.25">
      <c r="A50" s="144" t="str">
        <f>VLOOKUP(B50,'[1]LISTADO ATM'!$A$2:$C$822,3,0)</f>
        <v>DISTRITO NACIONAL</v>
      </c>
      <c r="B50" s="124">
        <v>561</v>
      </c>
      <c r="C50" s="126" t="str">
        <f>VLOOKUP(B50,'[1]LISTADO ATM'!$A$2:$B$822,2,0)</f>
        <v xml:space="preserve">ATM Comando Regional P.N. S.D. Este </v>
      </c>
      <c r="D50" s="124" t="s">
        <v>2482</v>
      </c>
      <c r="E50" s="138" t="s">
        <v>2603</v>
      </c>
    </row>
    <row r="51" spans="1:5" ht="18.75" thickBot="1" x14ac:dyDescent="0.3">
      <c r="A51" s="144" t="str">
        <f>VLOOKUP(B51,'[1]LISTADO ATM'!$A$2:$C$822,3,0)</f>
        <v>NORTE</v>
      </c>
      <c r="B51" s="124">
        <v>290</v>
      </c>
      <c r="C51" s="126" t="str">
        <f>VLOOKUP(B51,'[1]LISTADO ATM'!$A$2:$B$822,2,0)</f>
        <v xml:space="preserve">ATM Oficina San Francisco de Macorís </v>
      </c>
      <c r="D51" s="124" t="s">
        <v>2482</v>
      </c>
      <c r="E51" s="138">
        <v>3335910705</v>
      </c>
    </row>
    <row r="52" spans="1:5" ht="18.75" thickBot="1" x14ac:dyDescent="0.3">
      <c r="A52" s="116" t="s">
        <v>2473</v>
      </c>
      <c r="B52" s="149">
        <f>COUNT(B41:B51)</f>
        <v>11</v>
      </c>
      <c r="C52" s="105"/>
      <c r="D52" s="105"/>
      <c r="E52" s="105"/>
    </row>
    <row r="53" spans="1:5" ht="15.75" thickBot="1" x14ac:dyDescent="0.3">
      <c r="B53" s="99"/>
      <c r="E53" s="99"/>
    </row>
    <row r="54" spans="1:5" ht="18" x14ac:dyDescent="0.25">
      <c r="A54" s="165" t="s">
        <v>2476</v>
      </c>
      <c r="B54" s="166"/>
      <c r="C54" s="166"/>
      <c r="D54" s="166"/>
      <c r="E54" s="167"/>
    </row>
    <row r="55" spans="1:5" ht="18" customHeight="1" x14ac:dyDescent="0.25">
      <c r="A55" s="96" t="s">
        <v>15</v>
      </c>
      <c r="B55" s="96" t="s">
        <v>2416</v>
      </c>
      <c r="C55" s="98" t="s">
        <v>46</v>
      </c>
      <c r="D55" s="129" t="s">
        <v>2419</v>
      </c>
      <c r="E55" s="96" t="s">
        <v>2417</v>
      </c>
    </row>
    <row r="56" spans="1:5" ht="18" x14ac:dyDescent="0.25">
      <c r="A56" s="94" t="str">
        <f>VLOOKUP(B56,'[1]LISTADO ATM'!$A$2:$C$822,3,0)</f>
        <v>NORTE</v>
      </c>
      <c r="B56" s="124">
        <v>171</v>
      </c>
      <c r="C56" s="126" t="str">
        <f>VLOOKUP(B56,'[1]LISTADO ATM'!$A$2:$B$822,2,0)</f>
        <v xml:space="preserve">ATM Oficina Moca </v>
      </c>
      <c r="D56" s="122" t="s">
        <v>2549</v>
      </c>
      <c r="E56" s="126">
        <v>3335910234</v>
      </c>
    </row>
    <row r="57" spans="1:5" ht="18" x14ac:dyDescent="0.25">
      <c r="A57" s="94" t="str">
        <f>VLOOKUP(B57,'[1]LISTADO ATM'!$A$2:$C$822,3,0)</f>
        <v>ESTE</v>
      </c>
      <c r="B57" s="124">
        <v>608</v>
      </c>
      <c r="C57" s="126" t="str">
        <f>VLOOKUP(B57,'[1]LISTADO ATM'!$A$2:$B$822,2,0)</f>
        <v xml:space="preserve">ATM Oficina Jumbo (San Pedro) </v>
      </c>
      <c r="D57" s="122" t="s">
        <v>2549</v>
      </c>
      <c r="E57" s="126">
        <v>3335910019</v>
      </c>
    </row>
    <row r="58" spans="1:5" ht="18" x14ac:dyDescent="0.25">
      <c r="A58" s="94" t="str">
        <f>VLOOKUP(B58,'[1]LISTADO ATM'!$A$2:$C$822,3,0)</f>
        <v>NORTE</v>
      </c>
      <c r="B58" s="124">
        <v>990</v>
      </c>
      <c r="C58" s="126" t="str">
        <f>VLOOKUP(B58,'[1]LISTADO ATM'!$A$2:$B$822,2,0)</f>
        <v xml:space="preserve">ATM Autoservicio Bonao II </v>
      </c>
      <c r="D58" s="122" t="s">
        <v>2549</v>
      </c>
      <c r="E58" s="124">
        <v>3335910617</v>
      </c>
    </row>
    <row r="59" spans="1:5" ht="18.75" customHeight="1" x14ac:dyDescent="0.25">
      <c r="A59" s="94" t="str">
        <f>VLOOKUP(B59,'[1]LISTADO ATM'!$A$2:$C$822,3,0)</f>
        <v>NORTE</v>
      </c>
      <c r="B59" s="124">
        <v>538</v>
      </c>
      <c r="C59" s="126" t="str">
        <f>VLOOKUP(B59,'[1]LISTADO ATM'!$A$2:$B$822,2,0)</f>
        <v>ATM  Autoservicio San Fco. Macorís</v>
      </c>
      <c r="D59" s="122" t="s">
        <v>2549</v>
      </c>
      <c r="E59" s="124">
        <v>3335910628</v>
      </c>
    </row>
    <row r="60" spans="1:5" ht="18" x14ac:dyDescent="0.25">
      <c r="A60" s="94" t="str">
        <f>VLOOKUP(B60,'[1]LISTADO ATM'!$A$2:$C$822,3,0)</f>
        <v>NORTE</v>
      </c>
      <c r="B60" s="124">
        <v>599</v>
      </c>
      <c r="C60" s="126" t="str">
        <f>VLOOKUP(B60,'[1]LISTADO ATM'!$A$2:$B$822,2,0)</f>
        <v xml:space="preserve">ATM Oficina Plaza Internacional (Santiago) </v>
      </c>
      <c r="D60" s="122" t="s">
        <v>2549</v>
      </c>
      <c r="E60" s="124">
        <v>3335910630</v>
      </c>
    </row>
    <row r="61" spans="1:5" ht="18" customHeight="1" x14ac:dyDescent="0.25">
      <c r="A61" s="94" t="str">
        <f>VLOOKUP(B61,'[1]LISTADO ATM'!$A$2:$C$822,3,0)</f>
        <v>NORTE</v>
      </c>
      <c r="B61" s="124">
        <v>431</v>
      </c>
      <c r="C61" s="126" t="str">
        <f>VLOOKUP(B61,'[1]LISTADO ATM'!$A$2:$B$822,2,0)</f>
        <v xml:space="preserve">ATM Autoservicio Sol (Santiago) </v>
      </c>
      <c r="D61" s="122" t="s">
        <v>2549</v>
      </c>
      <c r="E61" s="124">
        <v>3335910633</v>
      </c>
    </row>
    <row r="62" spans="1:5" ht="18.75" customHeight="1" x14ac:dyDescent="0.25">
      <c r="A62" s="94" t="str">
        <f>VLOOKUP(B62,'[1]LISTADO ATM'!$A$2:$C$822,3,0)</f>
        <v>DISTRITO NACIONAL</v>
      </c>
      <c r="B62" s="124">
        <v>701</v>
      </c>
      <c r="C62" s="126" t="str">
        <f>VLOOKUP(B62,'[1]LISTADO ATM'!$A$2:$B$822,2,0)</f>
        <v>ATM Autoservicio Los Alcarrizos</v>
      </c>
      <c r="D62" s="122" t="s">
        <v>2548</v>
      </c>
      <c r="E62" s="126">
        <v>3335910173</v>
      </c>
    </row>
    <row r="63" spans="1:5" ht="18" customHeight="1" x14ac:dyDescent="0.25">
      <c r="A63" s="94" t="str">
        <f>VLOOKUP(B63,'[1]LISTADO ATM'!$A$2:$C$822,3,0)</f>
        <v>DISTRITO NACIONAL</v>
      </c>
      <c r="B63" s="124">
        <v>113</v>
      </c>
      <c r="C63" s="126" t="str">
        <f>VLOOKUP(B63,'[1]LISTADO ATM'!$A$2:$B$822,2,0)</f>
        <v xml:space="preserve">ATM Autoservicio Atalaya del Mar </v>
      </c>
      <c r="D63" s="122" t="s">
        <v>2548</v>
      </c>
      <c r="E63" s="126">
        <v>3335909007</v>
      </c>
    </row>
    <row r="64" spans="1:5" ht="18" x14ac:dyDescent="0.25">
      <c r="A64" s="94" t="str">
        <f>VLOOKUP(B64,'[1]LISTADO ATM'!$A$2:$C$822,3,0)</f>
        <v>ESTE</v>
      </c>
      <c r="B64" s="124">
        <v>843</v>
      </c>
      <c r="C64" s="126" t="str">
        <f>VLOOKUP(B64,'[1]LISTADO ATM'!$A$2:$B$822,2,0)</f>
        <v xml:space="preserve">ATM Oficina Romana Centro </v>
      </c>
      <c r="D64" s="122" t="s">
        <v>2548</v>
      </c>
      <c r="E64" s="124">
        <v>3335910278</v>
      </c>
    </row>
    <row r="65" spans="1:5" ht="18" x14ac:dyDescent="0.25">
      <c r="A65" s="94" t="str">
        <f>VLOOKUP(B65,'[1]LISTADO ATM'!$A$2:$C$822,3,0)</f>
        <v>DISTRITO NACIONAL</v>
      </c>
      <c r="B65" s="124">
        <v>686</v>
      </c>
      <c r="C65" s="126" t="str">
        <f>VLOOKUP(B65,'[1]LISTADO ATM'!$A$2:$B$822,2,0)</f>
        <v>ATM Autoservicio Oficina Máximo Gómez</v>
      </c>
      <c r="D65" s="122" t="s">
        <v>2548</v>
      </c>
      <c r="E65" s="124">
        <v>3335910625</v>
      </c>
    </row>
    <row r="66" spans="1:5" ht="18" x14ac:dyDescent="0.25">
      <c r="A66" s="94" t="str">
        <f>VLOOKUP(B66,'[1]LISTADO ATM'!$A$2:$C$822,3,0)</f>
        <v>NORTE</v>
      </c>
      <c r="B66" s="124">
        <v>632</v>
      </c>
      <c r="C66" s="126" t="str">
        <f>VLOOKUP(B66,'[1]LISTADO ATM'!$A$2:$B$822,2,0)</f>
        <v xml:space="preserve">ATM Autobanco Gurabo </v>
      </c>
      <c r="D66" s="122" t="s">
        <v>2548</v>
      </c>
      <c r="E66" s="124">
        <v>3335910700</v>
      </c>
    </row>
    <row r="67" spans="1:5" ht="18.75" customHeight="1" x14ac:dyDescent="0.25">
      <c r="A67" s="94" t="e">
        <f>VLOOKUP(B67,'[1]LISTADO ATM'!$A$2:$C$822,3,0)</f>
        <v>#N/A</v>
      </c>
      <c r="B67" s="124"/>
      <c r="C67" s="126" t="e">
        <f>VLOOKUP(B67,'[1]LISTADO ATM'!$A$2:$B$822,2,0)</f>
        <v>#N/A</v>
      </c>
      <c r="D67" s="122" t="s">
        <v>2548</v>
      </c>
      <c r="E67" s="126"/>
    </row>
    <row r="68" spans="1:5" ht="18.75" thickBot="1" x14ac:dyDescent="0.3">
      <c r="A68" s="94" t="e">
        <f>VLOOKUP(B68,'[1]LISTADO ATM'!$A$2:$C$822,3,0)</f>
        <v>#N/A</v>
      </c>
      <c r="B68" s="124"/>
      <c r="C68" s="126" t="e">
        <f>VLOOKUP(B68,'[1]LISTADO ATM'!$A$2:$B$822,2,0)</f>
        <v>#N/A</v>
      </c>
      <c r="D68" s="122" t="s">
        <v>2548</v>
      </c>
      <c r="E68" s="124"/>
    </row>
    <row r="69" spans="1:5" ht="18.75" thickBot="1" x14ac:dyDescent="0.3">
      <c r="A69" s="97" t="s">
        <v>2473</v>
      </c>
      <c r="B69" s="149">
        <f>COUNT(B56:B68)</f>
        <v>11</v>
      </c>
      <c r="C69" s="105"/>
      <c r="D69" s="130"/>
      <c r="E69" s="130"/>
    </row>
    <row r="70" spans="1:5" ht="15.75" thickBot="1" x14ac:dyDescent="0.3">
      <c r="B70" s="99"/>
      <c r="E70" s="99"/>
    </row>
    <row r="71" spans="1:5" ht="18.75" customHeight="1" thickBot="1" x14ac:dyDescent="0.3">
      <c r="A71" s="168" t="s">
        <v>2477</v>
      </c>
      <c r="B71" s="169"/>
      <c r="C71" s="93" t="s">
        <v>2412</v>
      </c>
      <c r="D71" s="99"/>
      <c r="E71" s="99"/>
    </row>
    <row r="72" spans="1:5" ht="18" customHeight="1" thickBot="1" x14ac:dyDescent="0.3">
      <c r="A72" s="151">
        <f>+B37+B52+B69</f>
        <v>37</v>
      </c>
      <c r="B72" s="152"/>
    </row>
    <row r="73" spans="1:5" ht="15.75" thickBot="1" x14ac:dyDescent="0.3">
      <c r="B73" s="99"/>
      <c r="E73" s="99"/>
    </row>
    <row r="74" spans="1:5" ht="18.75" customHeight="1" thickBot="1" x14ac:dyDescent="0.3">
      <c r="A74" s="170" t="s">
        <v>2478</v>
      </c>
      <c r="B74" s="171"/>
      <c r="C74" s="171"/>
      <c r="D74" s="171"/>
      <c r="E74" s="172"/>
    </row>
    <row r="75" spans="1:5" ht="18" customHeight="1" x14ac:dyDescent="0.25">
      <c r="A75" s="100" t="s">
        <v>15</v>
      </c>
      <c r="B75" s="96" t="s">
        <v>2416</v>
      </c>
      <c r="C75" s="98" t="s">
        <v>46</v>
      </c>
      <c r="D75" s="173" t="s">
        <v>2419</v>
      </c>
      <c r="E75" s="174"/>
    </row>
    <row r="76" spans="1:5" ht="18" customHeight="1" x14ac:dyDescent="0.25">
      <c r="A76" s="140" t="str">
        <f>VLOOKUP(B76,'[1]LISTADO ATM'!$A$2:$C$822,3,0)</f>
        <v>SUR</v>
      </c>
      <c r="B76" s="124">
        <v>873</v>
      </c>
      <c r="C76" s="124" t="str">
        <f>VLOOKUP(B76,'[1]LISTADO ATM'!$A$2:$B$822,2,0)</f>
        <v xml:space="preserve">ATM Centro de Caja San Cristóbal II </v>
      </c>
      <c r="D76" s="162" t="s">
        <v>2565</v>
      </c>
      <c r="E76" s="163"/>
    </row>
    <row r="77" spans="1:5" ht="18" x14ac:dyDescent="0.25">
      <c r="A77" s="140" t="str">
        <f>VLOOKUP(B77,'[1]LISTADO ATM'!$A$2:$C$822,3,0)</f>
        <v>DISTRITO NACIONAL</v>
      </c>
      <c r="B77" s="124">
        <v>557</v>
      </c>
      <c r="C77" s="124" t="str">
        <f>VLOOKUP(B77,'[1]LISTADO ATM'!$A$2:$B$822,2,0)</f>
        <v xml:space="preserve">ATM Multicentro La Sirena Ave. Mella </v>
      </c>
      <c r="D77" s="162" t="s">
        <v>2565</v>
      </c>
      <c r="E77" s="163"/>
    </row>
    <row r="78" spans="1:5" ht="18" x14ac:dyDescent="0.25">
      <c r="A78" s="140" t="str">
        <f>VLOOKUP(B78,'[1]LISTADO ATM'!$A$2:$C$822,3,0)</f>
        <v>DISTRITO NACIONAL</v>
      </c>
      <c r="B78" s="124">
        <v>678</v>
      </c>
      <c r="C78" s="124" t="str">
        <f>VLOOKUP(B78,'[1]LISTADO ATM'!$A$2:$B$822,2,0)</f>
        <v>ATM Eco Petroleo San Isidro</v>
      </c>
      <c r="D78" s="162" t="s">
        <v>2552</v>
      </c>
      <c r="E78" s="163"/>
    </row>
    <row r="79" spans="1:5" ht="18" customHeight="1" x14ac:dyDescent="0.25">
      <c r="A79" s="140" t="str">
        <f>VLOOKUP(B79,'[1]LISTADO ATM'!$A$2:$C$822,3,0)</f>
        <v>ESTE</v>
      </c>
      <c r="B79" s="124">
        <v>843</v>
      </c>
      <c r="C79" s="124" t="str">
        <f>VLOOKUP(B79,'[1]LISTADO ATM'!$A$2:$B$822,2,0)</f>
        <v xml:space="preserve">ATM Oficina Romana Centro </v>
      </c>
      <c r="D79" s="162" t="s">
        <v>2552</v>
      </c>
      <c r="E79" s="163"/>
    </row>
    <row r="80" spans="1:5" ht="18.75" customHeight="1" x14ac:dyDescent="0.25">
      <c r="A80" s="124" t="str">
        <f>VLOOKUP(B80,'[1]LISTADO ATM'!$A$2:$C$822,3,0)</f>
        <v>DISTRITO NACIONAL</v>
      </c>
      <c r="B80" s="124">
        <v>239</v>
      </c>
      <c r="C80" s="124" t="str">
        <f>VLOOKUP(B80,'[1]LISTADO ATM'!$A$2:$B$822,2,0)</f>
        <v xml:space="preserve">ATM Autobanco Charles de Gaulle </v>
      </c>
      <c r="D80" s="164" t="s">
        <v>2565</v>
      </c>
      <c r="E80" s="164"/>
    </row>
    <row r="81" spans="1:5" ht="18" x14ac:dyDescent="0.25">
      <c r="A81" s="124" t="str">
        <f>VLOOKUP(B81,'[1]LISTADO ATM'!$A$2:$C$822,3,0)</f>
        <v>NORTE</v>
      </c>
      <c r="B81" s="124">
        <v>157</v>
      </c>
      <c r="C81" s="124" t="str">
        <f>VLOOKUP(B81,'[1]LISTADO ATM'!$A$2:$B$822,2,0)</f>
        <v xml:space="preserve">ATM Oficina Samaná </v>
      </c>
      <c r="D81" s="162" t="s">
        <v>2552</v>
      </c>
      <c r="E81" s="163"/>
    </row>
    <row r="82" spans="1:5" ht="18" x14ac:dyDescent="0.25">
      <c r="A82" s="140" t="str">
        <f>VLOOKUP(B82,'[1]LISTADO ATM'!$A$2:$C$822,3,0)</f>
        <v>DISTRITO NACIONAL</v>
      </c>
      <c r="B82" s="124">
        <v>183</v>
      </c>
      <c r="C82" s="124" t="str">
        <f>VLOOKUP(B82,'[1]LISTADO ATM'!$A$2:$B$822,2,0)</f>
        <v>ATM Estación Nativa Km. 22 Aut. Duarte.</v>
      </c>
      <c r="D82" s="162" t="s">
        <v>2552</v>
      </c>
      <c r="E82" s="163"/>
    </row>
    <row r="83" spans="1:5" ht="18.75" customHeight="1" x14ac:dyDescent="0.25">
      <c r="A83" s="140" t="str">
        <f>VLOOKUP(B83,'[1]LISTADO ATM'!$A$2:$C$822,3,0)</f>
        <v>NORTE</v>
      </c>
      <c r="B83" s="124">
        <v>136</v>
      </c>
      <c r="C83" s="124" t="str">
        <f>VLOOKUP(B83,'[1]LISTADO ATM'!$A$2:$B$822,2,0)</f>
        <v>ATM S/M Xtra (Santiago)</v>
      </c>
      <c r="D83" s="162" t="s">
        <v>2552</v>
      </c>
      <c r="E83" s="163"/>
    </row>
    <row r="84" spans="1:5" ht="18.75" customHeight="1" x14ac:dyDescent="0.25">
      <c r="A84" s="124" t="str">
        <f>VLOOKUP(B84,'[1]LISTADO ATM'!$A$2:$C$822,3,0)</f>
        <v>DISTRITO NACIONAL</v>
      </c>
      <c r="B84" s="124">
        <v>194</v>
      </c>
      <c r="C84" s="124" t="str">
        <f>VLOOKUP(B84,'[1]LISTADO ATM'!$A$2:$B$822,2,0)</f>
        <v xml:space="preserve">ATM UNP Pantoja </v>
      </c>
      <c r="D84" s="162" t="s">
        <v>2552</v>
      </c>
      <c r="E84" s="163"/>
    </row>
    <row r="85" spans="1:5" ht="18" x14ac:dyDescent="0.25">
      <c r="A85" s="124" t="str">
        <f>VLOOKUP(B85,'[1]LISTADO ATM'!$A$2:$C$822,3,0)</f>
        <v>DISTRITO NACIONAL</v>
      </c>
      <c r="B85" s="124">
        <v>382</v>
      </c>
      <c r="C85" s="124" t="str">
        <f>VLOOKUP(B85,'[1]LISTADO ATM'!$A$2:$B$822,2,0)</f>
        <v>ATM Estación del Metro María Montés</v>
      </c>
      <c r="D85" s="162" t="s">
        <v>2552</v>
      </c>
      <c r="E85" s="163"/>
    </row>
    <row r="86" spans="1:5" ht="18.75" customHeight="1" x14ac:dyDescent="0.25">
      <c r="A86" s="140" t="str">
        <f>VLOOKUP(B86,'[1]LISTADO ATM'!$A$2:$C$822,3,0)</f>
        <v>NORTE</v>
      </c>
      <c r="B86" s="124">
        <v>370</v>
      </c>
      <c r="C86" s="124" t="str">
        <f>VLOOKUP(B86,'[1]LISTADO ATM'!$A$2:$B$822,2,0)</f>
        <v>ATM Oficina Cruce de Imbert II (puerto Plata)</v>
      </c>
      <c r="D86" s="164" t="s">
        <v>2565</v>
      </c>
      <c r="E86" s="164"/>
    </row>
    <row r="87" spans="1:5" ht="15.75" customHeight="1" x14ac:dyDescent="0.25">
      <c r="A87" s="140" t="str">
        <f>VLOOKUP(B87,'[1]LISTADO ATM'!$A$2:$C$822,3,0)</f>
        <v>DISTRITO NACIONAL</v>
      </c>
      <c r="B87" s="124">
        <v>684</v>
      </c>
      <c r="C87" s="124" t="str">
        <f>VLOOKUP(B87,'[1]LISTADO ATM'!$A$2:$B$822,2,0)</f>
        <v>ATM Estación Texaco Prolongación 27 Febrero</v>
      </c>
      <c r="D87" s="162" t="s">
        <v>2552</v>
      </c>
      <c r="E87" s="163"/>
    </row>
    <row r="88" spans="1:5" ht="15.75" customHeight="1" x14ac:dyDescent="0.25">
      <c r="A88" s="124" t="str">
        <f>VLOOKUP(B88,'[1]LISTADO ATM'!$A$2:$C$822,3,0)</f>
        <v>SUR</v>
      </c>
      <c r="B88" s="124">
        <v>677</v>
      </c>
      <c r="C88" s="124" t="str">
        <f>VLOOKUP(B88,'[1]LISTADO ATM'!$A$2:$B$822,2,0)</f>
        <v>ATM PBG Villa Jaragua</v>
      </c>
      <c r="D88" s="162" t="s">
        <v>2552</v>
      </c>
      <c r="E88" s="163"/>
    </row>
    <row r="89" spans="1:5" ht="15.75" customHeight="1" x14ac:dyDescent="0.25">
      <c r="A89" s="124" t="str">
        <f>VLOOKUP(B89,'[1]LISTADO ATM'!$A$2:$C$822,3,0)</f>
        <v>NORTE</v>
      </c>
      <c r="B89" s="124">
        <v>649</v>
      </c>
      <c r="C89" s="124" t="str">
        <f>VLOOKUP(B89,'[1]LISTADO ATM'!$A$2:$B$822,2,0)</f>
        <v xml:space="preserve">ATM Oficina Galería 56 (San Francisco de Macorís) </v>
      </c>
      <c r="D89" s="162" t="s">
        <v>2552</v>
      </c>
      <c r="E89" s="163"/>
    </row>
    <row r="90" spans="1:5" ht="15.75" customHeight="1" x14ac:dyDescent="0.25">
      <c r="A90" s="124" t="str">
        <f>VLOOKUP(B90,'[1]LISTADO ATM'!$A$2:$C$822,3,0)</f>
        <v>DISTRITO NACIONAL</v>
      </c>
      <c r="B90" s="124">
        <v>721</v>
      </c>
      <c r="C90" s="124" t="str">
        <f>VLOOKUP(B90,'[1]LISTADO ATM'!$A$2:$B$822,2,0)</f>
        <v xml:space="preserve">ATM Oficina Charles de Gaulle II </v>
      </c>
      <c r="D90" s="162" t="s">
        <v>2552</v>
      </c>
      <c r="E90" s="163"/>
    </row>
    <row r="91" spans="1:5" ht="15.75" customHeight="1" x14ac:dyDescent="0.25">
      <c r="A91" s="124" t="str">
        <f>VLOOKUP(B91,'[1]LISTADO ATM'!$A$2:$C$822,3,0)</f>
        <v>NORTE</v>
      </c>
      <c r="B91" s="124">
        <v>969</v>
      </c>
      <c r="C91" s="124" t="str">
        <f>VLOOKUP(B91,'[1]LISTADO ATM'!$A$2:$B$822,2,0)</f>
        <v xml:space="preserve">ATM Oficina El Sol I (Santiago) </v>
      </c>
      <c r="D91" s="162" t="s">
        <v>2552</v>
      </c>
      <c r="E91" s="163"/>
    </row>
    <row r="92" spans="1:5" ht="15.75" customHeight="1" thickBot="1" x14ac:dyDescent="0.3">
      <c r="A92" s="124" t="str">
        <f>VLOOKUP(B92,'[1]LISTADO ATM'!$A$2:$C$822,3,0)</f>
        <v>NORTE</v>
      </c>
      <c r="B92" s="124">
        <v>632</v>
      </c>
      <c r="C92" s="124" t="str">
        <f>VLOOKUP(B92,'[1]LISTADO ATM'!$A$2:$B$822,2,0)</f>
        <v xml:space="preserve">ATM Autobanco Gurabo </v>
      </c>
      <c r="D92" s="162" t="s">
        <v>2552</v>
      </c>
      <c r="E92" s="163"/>
    </row>
    <row r="93" spans="1:5" ht="15.75" customHeight="1" thickBot="1" x14ac:dyDescent="0.3">
      <c r="A93" s="116" t="s">
        <v>2473</v>
      </c>
      <c r="B93" s="149">
        <f>COUNT(B76:B92)</f>
        <v>17</v>
      </c>
      <c r="C93" s="107"/>
      <c r="D93" s="107"/>
      <c r="E93" s="108"/>
    </row>
  </sheetData>
  <mergeCells count="30">
    <mergeCell ref="A12:E12"/>
    <mergeCell ref="C15:E15"/>
    <mergeCell ref="A17:E17"/>
    <mergeCell ref="A39:E39"/>
    <mergeCell ref="F1:G1"/>
    <mergeCell ref="A1:E1"/>
    <mergeCell ref="A2:E2"/>
    <mergeCell ref="A7:E7"/>
    <mergeCell ref="C10:E10"/>
    <mergeCell ref="A54:E54"/>
    <mergeCell ref="A71:B71"/>
    <mergeCell ref="A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92:E92"/>
    <mergeCell ref="D87:E87"/>
    <mergeCell ref="D88:E88"/>
    <mergeCell ref="D89:E89"/>
    <mergeCell ref="D90:E90"/>
    <mergeCell ref="D91:E91"/>
  </mergeCells>
  <phoneticPr fontId="46" type="noConversion"/>
  <conditionalFormatting sqref="B95:B1048576">
    <cfRule type="duplicateValues" dxfId="287" priority="257"/>
  </conditionalFormatting>
  <conditionalFormatting sqref="B56:B62 B14 B76 B70:B74 B53:B54 B38:B39 B16:B17 B11:B12 B19:B26 B41:B49 B86 B1:B9 B66:B68">
    <cfRule type="duplicateValues" dxfId="286" priority="37"/>
  </conditionalFormatting>
  <conditionalFormatting sqref="B36">
    <cfRule type="duplicateValues" dxfId="285" priority="35"/>
  </conditionalFormatting>
  <conditionalFormatting sqref="E36">
    <cfRule type="duplicateValues" dxfId="284" priority="36"/>
  </conditionalFormatting>
  <conditionalFormatting sqref="B35">
    <cfRule type="duplicateValues" dxfId="283" priority="33"/>
  </conditionalFormatting>
  <conditionalFormatting sqref="E35">
    <cfRule type="duplicateValues" dxfId="282" priority="34"/>
  </conditionalFormatting>
  <conditionalFormatting sqref="B33">
    <cfRule type="duplicateValues" dxfId="281" priority="31"/>
  </conditionalFormatting>
  <conditionalFormatting sqref="E33">
    <cfRule type="duplicateValues" dxfId="280" priority="32"/>
  </conditionalFormatting>
  <conditionalFormatting sqref="B32">
    <cfRule type="duplicateValues" dxfId="279" priority="29"/>
  </conditionalFormatting>
  <conditionalFormatting sqref="E32">
    <cfRule type="duplicateValues" dxfId="278" priority="30"/>
  </conditionalFormatting>
  <conditionalFormatting sqref="B34">
    <cfRule type="duplicateValues" dxfId="277" priority="27"/>
  </conditionalFormatting>
  <conditionalFormatting sqref="E34">
    <cfRule type="duplicateValues" dxfId="276" priority="28"/>
  </conditionalFormatting>
  <conditionalFormatting sqref="B77:B81">
    <cfRule type="duplicateValues" dxfId="275" priority="25"/>
  </conditionalFormatting>
  <conditionalFormatting sqref="E77:E81">
    <cfRule type="duplicateValues" dxfId="274" priority="26"/>
  </conditionalFormatting>
  <conditionalFormatting sqref="B82:B85">
    <cfRule type="duplicateValues" dxfId="273" priority="24"/>
  </conditionalFormatting>
  <conditionalFormatting sqref="E86">
    <cfRule type="duplicateValues" dxfId="272" priority="23"/>
  </conditionalFormatting>
  <conditionalFormatting sqref="B50">
    <cfRule type="duplicateValues" dxfId="271" priority="21"/>
  </conditionalFormatting>
  <conditionalFormatting sqref="E50">
    <cfRule type="duplicateValues" dxfId="270" priority="22"/>
  </conditionalFormatting>
  <conditionalFormatting sqref="B87:B89">
    <cfRule type="duplicateValues" dxfId="269" priority="20"/>
  </conditionalFormatting>
  <conditionalFormatting sqref="B90:B91">
    <cfRule type="duplicateValues" dxfId="268" priority="19"/>
  </conditionalFormatting>
  <conditionalFormatting sqref="E83:E85">
    <cfRule type="duplicateValues" dxfId="267" priority="18"/>
  </conditionalFormatting>
  <conditionalFormatting sqref="E82">
    <cfRule type="duplicateValues" dxfId="266" priority="17"/>
  </conditionalFormatting>
  <conditionalFormatting sqref="E93 E56:E62 E41:E49 E14:E17 E19:E26 E1:E12 E37:E39 E52:E54 E66:E76">
    <cfRule type="duplicateValues" dxfId="265" priority="38"/>
  </conditionalFormatting>
  <conditionalFormatting sqref="B31">
    <cfRule type="duplicateValues" dxfId="264" priority="15"/>
  </conditionalFormatting>
  <conditionalFormatting sqref="E31">
    <cfRule type="duplicateValues" dxfId="263" priority="16"/>
  </conditionalFormatting>
  <conditionalFormatting sqref="B30">
    <cfRule type="duplicateValues" dxfId="262" priority="13"/>
  </conditionalFormatting>
  <conditionalFormatting sqref="E30">
    <cfRule type="duplicateValues" dxfId="261" priority="14"/>
  </conditionalFormatting>
  <conditionalFormatting sqref="B29">
    <cfRule type="duplicateValues" dxfId="260" priority="11"/>
  </conditionalFormatting>
  <conditionalFormatting sqref="E29">
    <cfRule type="duplicateValues" dxfId="259" priority="12"/>
  </conditionalFormatting>
  <conditionalFormatting sqref="B28">
    <cfRule type="duplicateValues" dxfId="258" priority="9"/>
  </conditionalFormatting>
  <conditionalFormatting sqref="E28">
    <cfRule type="duplicateValues" dxfId="257" priority="10"/>
  </conditionalFormatting>
  <conditionalFormatting sqref="B27">
    <cfRule type="duplicateValues" dxfId="256" priority="7"/>
  </conditionalFormatting>
  <conditionalFormatting sqref="E27">
    <cfRule type="duplicateValues" dxfId="255" priority="8"/>
  </conditionalFormatting>
  <conditionalFormatting sqref="B63:B65">
    <cfRule type="duplicateValues" dxfId="254" priority="5"/>
  </conditionalFormatting>
  <conditionalFormatting sqref="E63:E65">
    <cfRule type="duplicateValues" dxfId="253" priority="6"/>
  </conditionalFormatting>
  <conditionalFormatting sqref="E87:E91">
    <cfRule type="duplicateValues" dxfId="252" priority="39"/>
  </conditionalFormatting>
  <conditionalFormatting sqref="B51">
    <cfRule type="duplicateValues" dxfId="251" priority="3"/>
  </conditionalFormatting>
  <conditionalFormatting sqref="E51">
    <cfRule type="duplicateValues" dxfId="250" priority="4"/>
  </conditionalFormatting>
  <conditionalFormatting sqref="B92">
    <cfRule type="duplicateValues" dxfId="249" priority="1"/>
  </conditionalFormatting>
  <conditionalFormatting sqref="E92">
    <cfRule type="duplicateValues" dxfId="24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247" priority="3"/>
  </conditionalFormatting>
  <conditionalFormatting sqref="A827">
    <cfRule type="duplicateValues" dxfId="246" priority="2"/>
  </conditionalFormatting>
  <conditionalFormatting sqref="A828">
    <cfRule type="duplicateValues" dxfId="24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244" priority="6"/>
  </conditionalFormatting>
  <conditionalFormatting sqref="B4:B8">
    <cfRule type="duplicateValues" dxfId="243" priority="5"/>
  </conditionalFormatting>
  <conditionalFormatting sqref="A3:A8">
    <cfRule type="duplicateValues" dxfId="242" priority="3"/>
    <cfRule type="duplicateValues" dxfId="241" priority="4"/>
  </conditionalFormatting>
  <conditionalFormatting sqref="B3">
    <cfRule type="duplicateValues" dxfId="240" priority="2"/>
  </conditionalFormatting>
  <conditionalFormatting sqref="B3">
    <cfRule type="duplicateValues" dxfId="23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28.8324421296275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38" priority="99275"/>
  </conditionalFormatting>
  <conditionalFormatting sqref="B7">
    <cfRule type="duplicateValues" dxfId="237" priority="59"/>
    <cfRule type="duplicateValues" dxfId="236" priority="60"/>
    <cfRule type="duplicateValues" dxfId="235" priority="61"/>
  </conditionalFormatting>
  <conditionalFormatting sqref="B7">
    <cfRule type="duplicateValues" dxfId="234" priority="58"/>
  </conditionalFormatting>
  <conditionalFormatting sqref="B7">
    <cfRule type="duplicateValues" dxfId="233" priority="56"/>
    <cfRule type="duplicateValues" dxfId="232" priority="57"/>
  </conditionalFormatting>
  <conditionalFormatting sqref="B7">
    <cfRule type="duplicateValues" dxfId="231" priority="53"/>
    <cfRule type="duplicateValues" dxfId="230" priority="54"/>
    <cfRule type="duplicateValues" dxfId="229" priority="55"/>
  </conditionalFormatting>
  <conditionalFormatting sqref="B7">
    <cfRule type="duplicateValues" dxfId="228" priority="52"/>
  </conditionalFormatting>
  <conditionalFormatting sqref="B7">
    <cfRule type="duplicateValues" dxfId="227" priority="50"/>
    <cfRule type="duplicateValues" dxfId="226" priority="51"/>
  </conditionalFormatting>
  <conditionalFormatting sqref="B7">
    <cfRule type="duplicateValues" dxfId="225" priority="49"/>
  </conditionalFormatting>
  <conditionalFormatting sqref="B7">
    <cfRule type="duplicateValues" dxfId="224" priority="46"/>
    <cfRule type="duplicateValues" dxfId="223" priority="47"/>
    <cfRule type="duplicateValues" dxfId="222" priority="48"/>
  </conditionalFormatting>
  <conditionalFormatting sqref="B7">
    <cfRule type="duplicateValues" dxfId="221" priority="45"/>
  </conditionalFormatting>
  <conditionalFormatting sqref="B7">
    <cfRule type="duplicateValues" dxfId="220" priority="44"/>
  </conditionalFormatting>
  <conditionalFormatting sqref="B9">
    <cfRule type="duplicateValues" dxfId="219" priority="43"/>
  </conditionalFormatting>
  <conditionalFormatting sqref="B9">
    <cfRule type="duplicateValues" dxfId="218" priority="40"/>
    <cfRule type="duplicateValues" dxfId="217" priority="41"/>
    <cfRule type="duplicateValues" dxfId="216" priority="42"/>
  </conditionalFormatting>
  <conditionalFormatting sqref="B9">
    <cfRule type="duplicateValues" dxfId="215" priority="38"/>
    <cfRule type="duplicateValues" dxfId="214" priority="39"/>
  </conditionalFormatting>
  <conditionalFormatting sqref="B9">
    <cfRule type="duplicateValues" dxfId="213" priority="35"/>
    <cfRule type="duplicateValues" dxfId="212" priority="36"/>
    <cfRule type="duplicateValues" dxfId="211" priority="37"/>
  </conditionalFormatting>
  <conditionalFormatting sqref="B9">
    <cfRule type="duplicateValues" dxfId="210" priority="34"/>
  </conditionalFormatting>
  <conditionalFormatting sqref="B9">
    <cfRule type="duplicateValues" dxfId="209" priority="33"/>
  </conditionalFormatting>
  <conditionalFormatting sqref="B9">
    <cfRule type="duplicateValues" dxfId="208" priority="32"/>
  </conditionalFormatting>
  <conditionalFormatting sqref="B9">
    <cfRule type="duplicateValues" dxfId="207" priority="29"/>
    <cfRule type="duplicateValues" dxfId="206" priority="30"/>
    <cfRule type="duplicateValues" dxfId="205" priority="31"/>
  </conditionalFormatting>
  <conditionalFormatting sqref="B9">
    <cfRule type="duplicateValues" dxfId="204" priority="27"/>
    <cfRule type="duplicateValues" dxfId="203" priority="28"/>
  </conditionalFormatting>
  <conditionalFormatting sqref="C9">
    <cfRule type="duplicateValues" dxfId="202" priority="26"/>
  </conditionalFormatting>
  <conditionalFormatting sqref="E3">
    <cfRule type="duplicateValues" dxfId="201" priority="121638"/>
  </conditionalFormatting>
  <conditionalFormatting sqref="E3">
    <cfRule type="duplicateValues" dxfId="200" priority="121639"/>
    <cfRule type="duplicateValues" dxfId="199" priority="121640"/>
  </conditionalFormatting>
  <conditionalFormatting sqref="E3">
    <cfRule type="duplicateValues" dxfId="198" priority="121641"/>
    <cfRule type="duplicateValues" dxfId="197" priority="121642"/>
    <cfRule type="duplicateValues" dxfId="196" priority="121643"/>
    <cfRule type="duplicateValues" dxfId="195" priority="121644"/>
  </conditionalFormatting>
  <conditionalFormatting sqref="B3">
    <cfRule type="duplicateValues" dxfId="19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2572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65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93" priority="2"/>
  </conditionalFormatting>
  <conditionalFormatting sqref="B1:B1048576">
    <cfRule type="duplicateValues" dxfId="19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2021-06-07T12:11:38Z</dcterms:modified>
</cp:coreProperties>
</file>