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REPORTE!$A$4:$Q$66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A5" i="1"/>
  <c r="A6" i="1"/>
  <c r="A7" i="1"/>
  <c r="A8" i="1"/>
  <c r="A9" i="1"/>
  <c r="A10" i="1"/>
  <c r="A11" i="1"/>
  <c r="A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A13" i="1"/>
  <c r="A14" i="1"/>
  <c r="A15" i="1"/>
  <c r="A16" i="1"/>
  <c r="A17" i="1"/>
  <c r="A18" i="1"/>
  <c r="A19" i="1"/>
  <c r="A20" i="1"/>
  <c r="A21" i="1"/>
  <c r="A22" i="1"/>
  <c r="A23" i="1"/>
  <c r="F24" i="1" l="1"/>
  <c r="G24" i="1"/>
  <c r="H24" i="1"/>
  <c r="I24" i="1"/>
  <c r="J24" i="1"/>
  <c r="K24" i="1"/>
  <c r="F25" i="1"/>
  <c r="G25" i="1"/>
  <c r="H25" i="1"/>
  <c r="I25" i="1"/>
  <c r="J25" i="1"/>
  <c r="K25" i="1"/>
  <c r="A24" i="1"/>
  <c r="A25" i="1"/>
  <c r="F26" i="1" l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A33" i="1"/>
  <c r="A26" i="1"/>
  <c r="A27" i="1"/>
  <c r="A28" i="1"/>
  <c r="A29" i="1"/>
  <c r="A30" i="1"/>
  <c r="A31" i="1"/>
  <c r="A32" i="1"/>
  <c r="F33" i="1" l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A34" i="1"/>
  <c r="A35" i="1"/>
  <c r="A36" i="1"/>
  <c r="A37" i="1"/>
  <c r="A38" i="1"/>
  <c r="B49" i="16" l="1"/>
  <c r="A48" i="16"/>
  <c r="C48" i="16"/>
  <c r="B61" i="16"/>
  <c r="C60" i="16"/>
  <c r="A60" i="16"/>
  <c r="C59" i="16"/>
  <c r="A59" i="16"/>
  <c r="C58" i="16"/>
  <c r="A58" i="16"/>
  <c r="C57" i="16"/>
  <c r="A57" i="16"/>
  <c r="C56" i="16"/>
  <c r="A56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2" i="16" l="1"/>
  <c r="A39" i="1" l="1"/>
  <c r="A40" i="1"/>
  <c r="A41" i="1"/>
  <c r="A42" i="1"/>
  <c r="A43" i="1"/>
  <c r="A44" i="1"/>
  <c r="A45" i="1"/>
  <c r="A46" i="1"/>
  <c r="A47" i="1"/>
  <c r="A48" i="1"/>
  <c r="A49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64" i="1" l="1"/>
  <c r="G64" i="1"/>
  <c r="H64" i="1"/>
  <c r="I64" i="1"/>
  <c r="J64" i="1"/>
  <c r="K64" i="1"/>
  <c r="F62" i="1"/>
  <c r="G62" i="1"/>
  <c r="H62" i="1"/>
  <c r="I62" i="1"/>
  <c r="J62" i="1"/>
  <c r="K62" i="1"/>
  <c r="A64" i="1"/>
  <c r="A62" i="1"/>
  <c r="F50" i="1" l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3" i="1"/>
  <c r="G63" i="1"/>
  <c r="H63" i="1"/>
  <c r="I63" i="1"/>
  <c r="J63" i="1"/>
  <c r="K63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81" i="1"/>
  <c r="G81" i="1"/>
  <c r="H81" i="1"/>
  <c r="I81" i="1"/>
  <c r="J81" i="1"/>
  <c r="K81" i="1"/>
  <c r="F83" i="1"/>
  <c r="G83" i="1"/>
  <c r="H83" i="1"/>
  <c r="I83" i="1"/>
  <c r="J83" i="1"/>
  <c r="K83" i="1"/>
  <c r="A50" i="1"/>
  <c r="A51" i="1"/>
  <c r="A52" i="1"/>
  <c r="A53" i="1"/>
  <c r="A54" i="1"/>
  <c r="A55" i="1"/>
  <c r="A56" i="1"/>
  <c r="A57" i="1"/>
  <c r="A58" i="1"/>
  <c r="A59" i="1"/>
  <c r="A60" i="1"/>
  <c r="A61" i="1"/>
  <c r="A63" i="1"/>
  <c r="A65" i="1"/>
  <c r="A66" i="1"/>
  <c r="A67" i="1"/>
  <c r="A68" i="1"/>
  <c r="A69" i="1"/>
  <c r="A70" i="1"/>
  <c r="A71" i="1"/>
  <c r="A72" i="1"/>
  <c r="A76" i="1"/>
  <c r="A77" i="1"/>
  <c r="A78" i="1"/>
  <c r="A81" i="1"/>
  <c r="A83" i="1"/>
  <c r="F73" i="1" l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9" i="1"/>
  <c r="G79" i="1"/>
  <c r="H79" i="1"/>
  <c r="I79" i="1"/>
  <c r="J79" i="1"/>
  <c r="K79" i="1"/>
  <c r="F80" i="1"/>
  <c r="G80" i="1"/>
  <c r="H80" i="1"/>
  <c r="I80" i="1"/>
  <c r="J80" i="1"/>
  <c r="K80" i="1"/>
  <c r="F82" i="1"/>
  <c r="G82" i="1"/>
  <c r="H82" i="1"/>
  <c r="I82" i="1"/>
  <c r="J82" i="1"/>
  <c r="K82" i="1"/>
  <c r="F84" i="1"/>
  <c r="G84" i="1"/>
  <c r="H84" i="1"/>
  <c r="I84" i="1"/>
  <c r="J84" i="1"/>
  <c r="K84" i="1"/>
  <c r="F101" i="1"/>
  <c r="G101" i="1"/>
  <c r="H101" i="1"/>
  <c r="I101" i="1"/>
  <c r="J101" i="1"/>
  <c r="K101" i="1"/>
  <c r="A73" i="1"/>
  <c r="A74" i="1"/>
  <c r="A75" i="1"/>
  <c r="A79" i="1"/>
  <c r="A80" i="1"/>
  <c r="A82" i="1"/>
  <c r="A84" i="1"/>
  <c r="F85" i="1"/>
  <c r="G85" i="1"/>
  <c r="H85" i="1"/>
  <c r="I85" i="1"/>
  <c r="J85" i="1"/>
  <c r="K85" i="1"/>
  <c r="F86" i="1"/>
  <c r="G86" i="1"/>
  <c r="H86" i="1"/>
  <c r="I86" i="1"/>
  <c r="J86" i="1"/>
  <c r="K86" i="1"/>
  <c r="A85" i="1"/>
  <c r="A86" i="1"/>
  <c r="A87" i="1" l="1"/>
  <c r="A88" i="1"/>
  <c r="F87" i="1"/>
  <c r="G87" i="1"/>
  <c r="H87" i="1"/>
  <c r="I87" i="1"/>
  <c r="J87" i="1"/>
  <c r="K87" i="1"/>
  <c r="F88" i="1"/>
  <c r="G88" i="1"/>
  <c r="H88" i="1"/>
  <c r="I88" i="1"/>
  <c r="J88" i="1"/>
  <c r="K88" i="1"/>
  <c r="I7" i="16" l="1"/>
  <c r="I2" i="16"/>
  <c r="I4" i="16"/>
  <c r="I6" i="16"/>
  <c r="F89" i="1" l="1"/>
  <c r="G89" i="1"/>
  <c r="H89" i="1"/>
  <c r="I89" i="1"/>
  <c r="J89" i="1"/>
  <c r="K89" i="1"/>
  <c r="A89" i="1"/>
  <c r="H1" i="16" l="1"/>
  <c r="I1" i="16"/>
  <c r="I3" i="16"/>
  <c r="G7" i="16"/>
  <c r="F90" i="1"/>
  <c r="G90" i="1"/>
  <c r="H90" i="1"/>
  <c r="I90" i="1"/>
  <c r="J90" i="1"/>
  <c r="K90" i="1"/>
  <c r="A90" i="1"/>
  <c r="F91" i="1" l="1"/>
  <c r="G91" i="1"/>
  <c r="H91" i="1"/>
  <c r="I91" i="1"/>
  <c r="J91" i="1"/>
  <c r="K91" i="1"/>
  <c r="A91" i="1"/>
  <c r="F92" i="1"/>
  <c r="G92" i="1"/>
  <c r="H92" i="1"/>
  <c r="I92" i="1"/>
  <c r="J92" i="1"/>
  <c r="K92" i="1"/>
  <c r="A92" i="1"/>
  <c r="F93" i="1" l="1"/>
  <c r="G93" i="1"/>
  <c r="H93" i="1"/>
  <c r="I93" i="1"/>
  <c r="J93" i="1"/>
  <c r="K93" i="1"/>
  <c r="A93" i="1"/>
  <c r="F94" i="1" l="1"/>
  <c r="G94" i="1"/>
  <c r="H94" i="1"/>
  <c r="I94" i="1"/>
  <c r="J94" i="1"/>
  <c r="K94" i="1"/>
  <c r="A94" i="1"/>
  <c r="F95" i="1" l="1"/>
  <c r="G95" i="1"/>
  <c r="H95" i="1"/>
  <c r="I95" i="1"/>
  <c r="J95" i="1"/>
  <c r="K95" i="1"/>
  <c r="A95" i="1"/>
  <c r="A96" i="1" l="1"/>
  <c r="F96" i="1"/>
  <c r="G96" i="1"/>
  <c r="H96" i="1"/>
  <c r="I96" i="1"/>
  <c r="J96" i="1"/>
  <c r="K96" i="1"/>
  <c r="I5" i="16" l="1"/>
  <c r="F97" i="1"/>
  <c r="G97" i="1"/>
  <c r="H97" i="1"/>
  <c r="I97" i="1"/>
  <c r="J97" i="1"/>
  <c r="K97" i="1"/>
  <c r="A97" i="1"/>
  <c r="F98" i="1"/>
  <c r="G98" i="1"/>
  <c r="H98" i="1"/>
  <c r="I98" i="1"/>
  <c r="J98" i="1"/>
  <c r="K98" i="1"/>
  <c r="A98" i="1"/>
  <c r="G100" i="1" l="1"/>
  <c r="H100" i="1"/>
  <c r="I100" i="1"/>
  <c r="J100" i="1"/>
  <c r="K100" i="1"/>
  <c r="G99" i="1"/>
  <c r="H99" i="1"/>
  <c r="I99" i="1"/>
  <c r="J99" i="1"/>
  <c r="K99" i="1"/>
  <c r="F100" i="1"/>
  <c r="F99" i="1"/>
  <c r="A99" i="1" l="1"/>
  <c r="A100" i="1"/>
  <c r="A101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<sst xmlns="http://schemas.openxmlformats.org/spreadsheetml/2006/main" count="13586" uniqueCount="2661">
  <si>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</si>
  <si>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</si>
  <si>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</si>
  <si>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</si>
  <si>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</si>
  <si>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</si>
  <si>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</si>
  <si>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</si>
  <si>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</si>
  <si>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</si>
  <si>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</si>
  <si>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</si>
  <si>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</si>
  <si>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</si>
  <si>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</si>
  <si>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</si>
  <si>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</si>
  <si>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</si>
  <si>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</si>
  <si>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</si>
  <si>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</si>
  <si>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</si>
  <si>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</si>
  <si>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</si>
  <si>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</si>
  <si>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</si>
  <si>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</si>
  <si>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</si>
  <si>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</si>
  <si>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</si>
  <si>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</si>
  <si>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</si>
  <si>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</si>
  <si>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</si>
  <si>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</si>
  <si>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</si>
  <si>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</si>
  <si>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</si>
  <si>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</si>
  <si>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</si>
  <si>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</si>
  <si>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</si>
  <si>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</si>
  <si>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</si>
  <si>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</si>
  <si>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</si>
  <si>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</si>
  <si>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</si>
  <si>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</si>
  <si>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</si>
  <si>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</si>
  <si>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</si>
  <si>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</si>
  <si>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</si>
  <si>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</si>
  <si>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</si>
  <si>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</si>
  <si>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</si>
  <si>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</si>
  <si>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</si>
  <si>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</si>
  <si>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</si>
  <si>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</si>
  <si>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</si>
  <si>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</si>
  <si>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</si>
  <si>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</si>
  <si>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</si>
  <si>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</si>
  <si>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</si>
  <si>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</si>
  <si>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</si>
  <si>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</si>
  <si>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</si>
  <si>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</si>
  <si>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</si>
  <si>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</si>
  <si>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</si>
  <si>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</si>
  <si>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</si>
  <si>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</si>
  <si>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</si>
  <si>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</si>
  <si>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</si>
  <si>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</si>
  <si>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</si>
  <si>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</si>
  <si>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</si>
  <si>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</si>
  <si>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</si>
  <si>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</si>
  <si>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</si>
  <si>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</si>
  <si>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</si>
  <si>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</si>
  <si>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</si>
  <si>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</si>
  <si>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</si>
  <si>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</si>
  <si>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</si>
  <si>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</si>
  <si>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</si>
  <si>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</si>
  <si>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</si>
  <si>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</si>
  <si>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</si>
  <si>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</si>
  <si>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</si>
  <si>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</si>
  <si>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</si>
  <si>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</si>
  <si>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</si>
  <si>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</si>
  <si>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</si>
  <si>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</si>
  <si>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</si>
  <si>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</si>
  <si>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</si>
  <si>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</si>
  <si>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</si>
  <si>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</si>
  <si>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</si>
  <si>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</si>
  <si>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</si>
  <si>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</si>
  <si>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</si>
  <si>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</si>
  <si>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</si>
  <si>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</si>
  <si>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</si>
  <si>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</si>
  <si>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</si>
  <si>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</si>
  <si>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</si>
  <si>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</si>
  <si>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</si>
  <si>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</si>
  <si>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</si>
  <si>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</si>
  <si>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</si>
  <si>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</si>
  <si>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</si>
  <si>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</si>
  <si>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</si>
  <si>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</si>
  <si>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</si>
  <si>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</si>
  <si>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</si>
  <si>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</si>
  <si>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</si>
  <si>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</si>
  <si>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</si>
  <si>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</si>
  <si>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</si>
  <si>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</si>
  <si>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</si>
  <si>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</si>
  <si>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</si>
  <si>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</si>
  <si>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</si>
  <si>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</si>
  <si>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</si>
  <si>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</si>
  <si>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</si>
  <si>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</si>
  <si>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</si>
  <si>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</si>
  <si>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</si>
  <si>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</si>
  <si>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</si>
  <si>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</si>
  <si>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</si>
  <si>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</si>
  <si>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</si>
  <si>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</si>
  <si>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</si>
  <si>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</si>
  <si>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</si>
  <si>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</si>
  <si>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</si>
  <si>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</si>
  <si>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</si>
  <si>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</si>
  <si>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</si>
  <si>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</si>
  <si>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</si>
  <si>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</si>
  <si>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</si>
  <si>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</si>
  <si>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</si>
  <si>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</si>
  <si>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</si>
  <si>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</si>
  <si>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</si>
  <si>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</si>
  <si>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</si>
  <si>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</si>
  <si>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</si>
  <si>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</si>
  <si>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</si>
  <si>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</si>
  <si>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</si>
  <si>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</si>
  <si>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</si>
  <si>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</si>
  <si>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</si>
  <si>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</si>
  <si>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</si>
  <si>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</si>
  <si>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</si>
  <si>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</si>
  <si>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</si>
  <si>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</si>
  <si>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</si>
  <si>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</si>
  <si>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</si>
  <si>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</si>
  <si>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</si>
  <si>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</si>
  <si>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</si>
  <si>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</si>
  <si>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</si>
  <si>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</si>
  <si>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</si>
  <si>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</si>
  <si>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</si>
  <si>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</si>
  <si>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</si>
  <si>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</si>
  <si>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</si>
  <si>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</si>
  <si>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</si>
  <si>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</si>
  <si>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</si>
  <si>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</si>
  <si>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</si>
  <si>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</si>
  <si>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</si>
  <si>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</si>
  <si>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</si>
  <si>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</si>
  <si>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</si>
  <si>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</si>
  <si>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</si>
  <si>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</si>
  <si>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</si>
  <si>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</si>
  <si>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</si>
  <si>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</si>
  <si>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</si>
  <si>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</si>
  <si>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</si>
  <si>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</si>
  <si>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</si>
  <si>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</si>
  <si>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</si>
  <si>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</si>
  <si>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</si>
  <si>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</si>
  <si>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</si>
  <si>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</si>
  <si>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</si>
  <si>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</si>
  <si>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</si>
  <si>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</si>
  <si>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</si>
  <si>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</si>
  <si>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</si>
  <si>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</si>
  <si>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</si>
  <si>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</si>
  <si>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</si>
  <si>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</si>
  <si>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</si>
  <si>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</si>
  <si>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</si>
  <si>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</si>
  <si>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</si>
  <si>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</si>
  <si>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</si>
  <si>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</si>
  <si>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</si>
  <si>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</si>
  <si>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</si>
  <si>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</si>
  <si>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</si>
  <si>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</si>
  <si>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</si>
  <si>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</si>
  <si>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</si>
  <si>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</si>
  <si>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</si>
  <si>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</si>
  <si>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</si>
  <si>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</si>
  <si>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</si>
  <si>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</si>
  <si>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</si>
  <si>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</si>
  <si>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</si>
  <si>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</si>
  <si>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</si>
  <si>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</si>
  <si>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</si>
  <si>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</si>
  <si>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</si>
  <si>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</si>
  <si>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</si>
  <si>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</si>
  <si>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</si>
  <si>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</si>
  <si>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</si>
  <si>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</si>
  <si>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</si>
  <si>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</si>
  <si>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</si>
  <si>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</si>
  <si>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</si>
  <si>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</si>
  <si>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</si>
  <si>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</si>
  <si>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</si>
  <si>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</si>
  <si>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</si>
  <si>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</si>
  <si>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</si>
  <si>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</si>
  <si>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</si>
  <si>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</si>
  <si>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</si>
  <si>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</si>
  <si>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</si>
  <si>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</si>
  <si>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</si>
  <si>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</si>
  <si>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</si>
  <si>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</si>
  <si>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</si>
  <si>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</si>
  <si>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</si>
  <si>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</si>
  <si>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</si>
  <si>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</si>
  <si>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</si>
  <si>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</si>
  <si>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</si>
  <si>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</si>
  <si>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</si>
  <si>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</si>
  <si>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</si>
  <si>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</si>
  <si>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</si>
  <si>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</si>
  <si>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</si>
  <si>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</si>
  <si>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</si>
  <si>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</si>
  <si>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</si>
  <si>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</si>
  <si>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</si>
  <si>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</si>
  <si>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</si>
  <si>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</si>
  <si>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</si>
  <si>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</si>
  <si>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</si>
  <si>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</si>
  <si>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</si>
  <si>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</si>
  <si>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</si>
  <si>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</si>
  <si>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</si>
  <si>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</si>
  <si>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</si>
  <si>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</si>
  <si>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</si>
  <si>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</si>
  <si>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</si>
  <si>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</si>
  <si>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</si>
  <si>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</si>
  <si>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</si>
  <si>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</si>
  <si>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</si>
  <si>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</si>
  <si>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</si>
  <si>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</si>
  <si>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</si>
  <si>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</si>
  <si>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</si>
  <si>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</si>
  <si>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</si>
  <si>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</si>
  <si>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</si>
  <si>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</si>
  <si>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</si>
  <si>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</si>
  <si>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</si>
  <si>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</si>
  <si>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</si>
  <si>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</si>
  <si>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</si>
  <si>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</si>
  <si>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</si>
  <si>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</si>
  <si>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</si>
  <si>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</si>
  <si>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</si>
  <si>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</si>
  <si>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</si>
  <si>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</si>
  <si>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</si>
  <si>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</si>
  <si>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</si>
  <si>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</si>
  <si>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</si>
  <si>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</si>
  <si>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</si>
  <si>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</si>
  <si>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</si>
  <si>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</si>
  <si>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</si>
  <si>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</si>
  <si>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</si>
  <si>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</si>
  <si>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</si>
  <si>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</si>
  <si>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</si>
  <si>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</si>
  <si>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</si>
  <si>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</si>
  <si>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</si>
  <si>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</si>
  <si>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</si>
  <si>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</si>
  <si>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</si>
  <si>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</si>
  <si>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</si>
  <si>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</si>
  <si>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</si>
  <si>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</si>
  <si>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</si>
  <si>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</si>
  <si>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</si>
  <si>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</si>
  <si>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</si>
  <si>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</si>
  <si>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</si>
  <si>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</si>
  <si>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</si>
  <si>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</si>
  <si>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</si>
  <si>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</si>
  <si>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</si>
  <si>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</si>
  <si>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</si>
  <si>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</si>
  <si>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</si>
  <si>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</si>
  <si>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</si>
  <si>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</si>
  <si>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</si>
  <si>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</si>
  <si>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</si>
  <si>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</si>
  <si>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</si>
  <si>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</si>
  <si>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</si>
  <si>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</si>
  <si>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</si>
  <si>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</si>
  <si>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</si>
  <si>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</si>
  <si>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</si>
  <si>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</si>
  <si>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</si>
  <si>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</si>
  <si>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</si>
  <si>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</si>
  <si>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</si>
  <si>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</si>
  <si>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</si>
  <si>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</si>
  <si>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</si>
  <si>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</si>
  <si>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</si>
  <si>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</si>
  <si>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</si>
  <si>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</si>
  <si>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</si>
  <si>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</si>
  <si>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</si>
  <si>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</si>
  <si>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</si>
  <si>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</si>
  <si>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</si>
  <si>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</si>
  <si>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</si>
  <si>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</si>
  <si>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</si>
  <si>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</si>
  <si>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</si>
  <si>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</si>
  <si>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</si>
  <si>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</si>
  <si>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</si>
  <si>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</si>
  <si>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</si>
  <si>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</si>
  <si>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</si>
  <si>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</si>
  <si>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</si>
  <si>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</si>
  <si>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</si>
  <si>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</si>
  <si>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</si>
  <si>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</si>
  <si>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</si>
  <si>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</si>
  <si>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</si>
  <si>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</si>
  <si>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</si>
  <si>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</si>
  <si>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</si>
  <si>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</si>
  <si>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</si>
  <si>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</si>
  <si>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</si>
  <si>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</si>
  <si>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</si>
  <si>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</si>
  <si>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</si>
  <si>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</si>
  <si>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</si>
  <si>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</si>
  <si>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</si>
  <si>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</si>
  <si>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</si>
  <si>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</si>
  <si>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</si>
  <si>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</si>
  <si>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</si>
  <si>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</si>
  <si>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</si>
  <si>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</si>
  <si>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</si>
  <si>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</si>
  <si>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</si>
  <si>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</si>
  <si>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</si>
  <si>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</si>
  <si>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</si>
  <si>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</si>
  <si>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</si>
  <si>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</si>
  <si>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</si>
  <si>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</si>
  <si>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</si>
  <si>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</si>
  <si>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</si>
  <si>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</si>
  <si>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</si>
  <si>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</si>
  <si>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</si>
  <si>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</si>
  <si>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</si>
  <si>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</si>
  <si>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</si>
  <si>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</si>
  <si>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</si>
  <si>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</si>
  <si>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</si>
  <si>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</si>
  <si>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</si>
  <si>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</si>
  <si>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</si>
  <si>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</si>
  <si>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</si>
  <si>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</si>
  <si>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</si>
  <si>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</si>
  <si>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</si>
  <si>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</si>
  <si>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</si>
  <si>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</si>
  <si>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</si>
  <si>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</si>
  <si>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</si>
  <si>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</si>
  <si>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</si>
  <si>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</si>
  <si>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</si>
  <si>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</si>
  <si>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</si>
  <si>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</si>
  <si>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</si>
  <si>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</si>
  <si>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</si>
  <si>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</si>
  <si>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</si>
  <si>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</si>
  <si>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</si>
  <si>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</si>
  <si>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</si>
  <si>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</si>
  <si>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</si>
  <si>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</si>
  <si>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</si>
  <si>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</si>
  <si>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</si>
  <si>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</si>
  <si>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</si>
  <si>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</si>
  <si>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</si>
  <si>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</si>
  <si>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</si>
  <si>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</si>
  <si>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</si>
  <si>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</si>
  <si>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</si>
  <si>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</si>
  <si>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</si>
  <si>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</si>
  <si>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</si>
  <si>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</si>
  <si>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</si>
  <si>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</si>
  <si>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</si>
  <si>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</si>
  <si>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</si>
  <si>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</si>
  <si>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</si>
  <si>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</si>
  <si>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</si>
  <si>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</si>
  <si>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</si>
  <si>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</si>
  <si>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</si>
  <si>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</si>
  <si>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</si>
  <si>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</si>
  <si>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</si>
  <si>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</si>
  <si>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</si>
  <si>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</si>
  <si>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</si>
  <si>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</si>
  <si>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</si>
  <si>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</si>
  <si>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</si>
  <si>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</si>
  <si>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</si>
  <si>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</si>
  <si>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</si>
  <si>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</si>
  <si>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</si>
  <si>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</si>
  <si>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</si>
  <si>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</si>
  <si>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</si>
  <si>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</si>
  <si>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</si>
  <si>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</si>
  <si>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</si>
  <si>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</si>
  <si>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</si>
  <si>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</si>
  <si>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</si>
  <si>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</si>
  <si>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</si>
  <si>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</si>
  <si>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</si>
  <si>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</si>
  <si>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</si>
  <si>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</si>
  <si>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</si>
  <si>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</si>
  <si>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</si>
  <si>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</si>
  <si>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</si>
  <si>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</si>
  <si>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</si>
  <si>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</si>
  <si>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</si>
  <si>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</si>
  <si>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</si>
  <si>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</si>
  <si>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</si>
  <si>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</si>
  <si>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</si>
  <si>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</si>
  <si>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</si>
  <si>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</si>
  <si>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</si>
  <si>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</si>
  <si>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</si>
  <si>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</si>
  <si>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</si>
  <si>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</si>
  <si>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</si>
  <si>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</si>
  <si>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</si>
  <si>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</si>
  <si>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</si>
  <si>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</si>
  <si>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</si>
  <si>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</si>
  <si>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</si>
  <si>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</si>
  <si>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</si>
  <si>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</si>
  <si>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</si>
  <si>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</si>
  <si>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</si>
  <si>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</si>
  <si>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</si>
  <si>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</si>
  <si>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</si>
  <si>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</si>
  <si>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</si>
  <si>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</si>
  <si>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</si>
  <si>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</si>
  <si>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</si>
  <si>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</si>
  <si>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</si>
  <si>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</si>
  <si>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</si>
  <si>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</si>
  <si>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</si>
  <si>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</si>
  <si>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</si>
  <si>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</si>
  <si>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</si>
  <si>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</si>
  <si>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</si>
  <si>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</si>
  <si>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</si>
  <si>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</si>
  <si>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</si>
  <si>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</si>
  <si>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</si>
  <si>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</si>
  <si>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</si>
  <si>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</si>
  <si>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</si>
  <si>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</si>
  <si>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</si>
  <si>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</si>
  <si>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</si>
  <si>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</si>
  <si>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</si>
  <si>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</si>
  <si>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</si>
  <si>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</si>
  <si>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</si>
  <si>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</si>
  <si>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</si>
  <si>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</si>
  <si>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</si>
  <si>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</si>
  <si>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</si>
  <si>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</si>
  <si>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</si>
  <si>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</si>
  <si>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</si>
  <si>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</si>
  <si>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</si>
  <si>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</si>
  <si>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</si>
  <si>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</si>
  <si>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</si>
  <si>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</si>
  <si>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</si>
  <si>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</si>
  <si>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</si>
  <si>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</si>
  <si>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</si>
  <si>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</si>
  <si>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</si>
  <si>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</si>
  <si>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</si>
  <si>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</si>
  <si>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</si>
  <si>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</si>
  <si>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</si>
  <si>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</si>
  <si>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</si>
  <si>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</si>
  <si>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</si>
  <si>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</si>
  <si>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</si>
  <si>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</si>
  <si>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</si>
  <si>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</si>
  <si>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</si>
  <si>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</si>
  <si>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</si>
  <si>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</si>
  <si>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</si>
  <si>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</si>
  <si>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</si>
  <si>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</si>
  <si>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</si>
  <si>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</si>
  <si>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</si>
  <si>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</si>
  <si>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</si>
  <si>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</si>
  <si>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</si>
  <si>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</si>
  <si>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</si>
  <si>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</si>
  <si>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</si>
  <si>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</si>
  <si>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</si>
  <si>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</si>
  <si>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</si>
  <si>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</si>
  <si>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</si>
  <si>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</si>
  <si>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</si>
  <si>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</si>
  <si>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</si>
  <si>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</si>
  <si>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</si>
  <si>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</si>
  <si>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</si>
  <si>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</si>
  <si>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</si>
  <si>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</si>
  <si>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</si>
  <si>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</si>
  <si>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</si>
  <si>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</si>
  <si>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</si>
  <si>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</si>
  <si>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</si>
  <si>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</si>
  <si>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</si>
  <si>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</si>
  <si>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</si>
  <si>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</si>
  <si>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</si>
  <si>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</si>
  <si>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</si>
  <si>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</si>
  <si>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</si>
  <si>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</si>
  <si>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</si>
  <si>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</si>
  <si>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</si>
  <si>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</si>
  <si>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</si>
  <si>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</si>
  <si>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</si>
  <si>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</si>
  <si>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</si>
  <si>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</si>
  <si>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</si>
  <si>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</si>
  <si>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</si>
  <si>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</si>
  <si>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</si>
  <si>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</si>
  <si>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</si>
  <si>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</si>
  <si>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</si>
  <si>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</si>
  <si>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</si>
  <si>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</si>
  <si>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</si>
  <si>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</si>
  <si>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</si>
  <si>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</si>
  <si>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</si>
  <si>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</si>
  <si>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</si>
  <si>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</si>
  <si>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</si>
  <si>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</si>
  <si>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</si>
  <si>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</si>
  <si>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</si>
  <si>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</si>
  <si>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</si>
  <si>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</si>
  <si>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</si>
  <si>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</si>
  <si>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</si>
  <si>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</si>
  <si>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</si>
  <si>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</si>
  <si>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</si>
  <si>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</si>
  <si>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</si>
  <si>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</si>
  <si>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</si>
  <si>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</si>
  <si>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</si>
  <si>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</si>
  <si>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</si>
  <si>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</si>
  <si>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</si>
  <si>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</si>
  <si>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</si>
  <si>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</si>
  <si>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</si>
  <si>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</si>
  <si>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</si>
  <si>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</si>
  <si>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</si>
  <si>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</si>
  <si>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</si>
  <si>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</si>
  <si>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</si>
  <si>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</si>
  <si>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</si>
  <si>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</si>
  <si>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</si>
  <si>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</si>
  <si>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</si>
  <si>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</si>
  <si>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</si>
  <si>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</si>
  <si>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</si>
  <si>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</si>
  <si>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</si>
  <si>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</si>
  <si>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</si>
  <si>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</si>
  <si>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</si>
  <si>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</si>
  <si>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</si>
  <si>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</si>
  <si>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</si>
  <si>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</si>
  <si>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</si>
  <si>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</si>
  <si>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</si>
  <si>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</si>
  <si>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</si>
  <si>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</si>
  <si>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</si>
  <si>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</si>
  <si>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</si>
  <si>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</si>
  <si>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</si>
  <si>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</si>
  <si>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</si>
  <si>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</si>
  <si>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</si>
  <si>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</si>
  <si>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</si>
  <si>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</si>
  <si>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</si>
  <si>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</si>
  <si>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</si>
  <si>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</si>
  <si>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</si>
  <si>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</si>
  <si>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</si>
  <si>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</si>
  <si>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</si>
  <si>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</si>
  <si>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</si>
  <si>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</si>
  <si>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</si>
  <si>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</si>
  <si>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</si>
  <si>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</si>
  <si>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</si>
  <si>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</si>
  <si>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</si>
  <si>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</si>
  <si>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</si>
  <si>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</si>
  <si>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</si>
  <si>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</si>
  <si>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</si>
  <si>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</si>
  <si>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</si>
  <si>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</si>
  <si>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</si>
  <si>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</si>
  <si>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</si>
  <si>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</si>
  <si>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</si>
  <si>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</si>
  <si>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</si>
  <si>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</si>
  <si>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</si>
  <si>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</si>
  <si>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</si>
  <si>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</si>
  <si>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</si>
  <si>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</si>
  <si>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</si>
  <si>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</si>
  <si>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</si>
  <si>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</si>
  <si>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</si>
  <si>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</si>
  <si>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</si>
  <si>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</si>
  <si>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</si>
  <si>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</si>
  <si>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</si>
  <si>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</si>
  <si>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</si>
  <si>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</si>
  <si>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</si>
  <si>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</si>
  <si>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</si>
  <si>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</si>
  <si>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</si>
  <si>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</si>
  <si>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</si>
  <si>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</si>
  <si>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</si>
  <si>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</si>
  <si>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</si>
  <si>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</si>
  <si>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</si>
  <si>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</si>
  <si>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</si>
  <si>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</si>
  <si>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</si>
  <si>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</si>
  <si>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</si>
  <si>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</si>
  <si>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</si>
  <si>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</si>
  <si>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</si>
  <si>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</si>
  <si>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</si>
  <si>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</si>
  <si>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</si>
  <si>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</si>
  <si>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</si>
  <si>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</si>
  <si>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</si>
  <si>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</si>
  <si>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</si>
  <si>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</si>
  <si>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</si>
  <si>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</si>
  <si>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</si>
  <si>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</si>
  <si>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</si>
  <si>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</si>
  <si>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</si>
  <si>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</si>
  <si>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</si>
  <si>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</si>
  <si>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</si>
  <si>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</si>
  <si>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</si>
  <si>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</si>
  <si>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</si>
  <si>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</si>
  <si>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</si>
  <si>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</si>
  <si>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</si>
  <si>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</si>
  <si>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</si>
  <si>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</si>
  <si>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</si>
  <si>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</si>
  <si>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</si>
  <si>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</si>
  <si>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</si>
  <si>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</si>
  <si>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</si>
  <si>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</si>
  <si>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</si>
  <si>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</si>
  <si>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</si>
  <si>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</si>
  <si>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</si>
  <si>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</si>
  <si>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</si>
  <si>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</si>
  <si>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</si>
  <si>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</si>
  <si>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</si>
  <si>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</si>
  <si>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</si>
  <si>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</si>
  <si>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</si>
  <si>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</si>
  <si>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</si>
  <si>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</si>
  <si>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</si>
  <si>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</si>
  <si>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</si>
  <si>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</si>
  <si>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</si>
  <si>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</si>
  <si>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</si>
  <si>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</si>
  <si>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</si>
  <si>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</si>
  <si>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</si>
  <si>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</si>
  <si>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</si>
  <si>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</si>
  <si>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</si>
  <si>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</si>
  <si>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</si>
  <si>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</si>
  <si>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</si>
  <si>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</si>
  <si>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</si>
  <si>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</si>
  <si>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</si>
  <si>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</si>
  <si>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</si>
  <si>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</si>
  <si>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</si>
  <si>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</si>
  <si>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</si>
  <si>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</si>
  <si>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</si>
  <si>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</si>
  <si>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</si>
  <si>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</si>
  <si>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</si>
  <si>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</si>
  <si>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</si>
  <si>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</si>
  <si>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</si>
  <si>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</si>
  <si>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</si>
  <si>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</si>
  <si>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</si>
  <si>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</si>
  <si>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</si>
  <si>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</si>
  <si>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</si>
  <si>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</si>
  <si>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</si>
  <si>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</si>
  <si>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</si>
  <si>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</si>
  <si>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</si>
  <si>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</si>
  <si>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</si>
  <si>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</si>
  <si>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</si>
  <si>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</si>
  <si>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</si>
  <si>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</si>
  <si>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</si>
  <si>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</si>
  <si>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</si>
  <si>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</si>
  <si>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</si>
  <si>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</si>
  <si>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</si>
  <si>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</si>
  <si>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</si>
  <si>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</si>
  <si>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</si>
  <si>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</si>
  <si>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</si>
  <si>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</si>
  <si>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</si>
  <si>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</si>
  <si>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</si>
  <si>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</si>
  <si>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</si>
  <si>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</si>
  <si>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</si>
  <si>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</si>
  <si>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</si>
  <si>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</si>
  <si>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</si>
  <si>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</si>
  <si>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</si>
  <si>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</si>
  <si>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</si>
  <si>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</si>
  <si>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</si>
  <si>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</si>
  <si>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</si>
  <si>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</si>
  <si>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</si>
  <si>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</si>
  <si>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</si>
  <si>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</si>
  <si>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</si>
  <si>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</si>
  <si>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</si>
  <si>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</si>
  <si>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</si>
  <si>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</si>
  <si>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</si>
  <si>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</si>
  <si>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</si>
  <si>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</si>
  <si>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</si>
  <si>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</si>
  <si>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</si>
  <si>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</si>
  <si>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</si>
  <si>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</si>
  <si>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</si>
  <si>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</si>
  <si>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</si>
  <si>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</si>
  <si>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</si>
  <si>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</si>
  <si>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</si>
  <si>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</si>
  <si>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</si>
  <si>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</si>
  <si>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</si>
  <si>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</si>
  <si>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</si>
  <si>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</si>
  <si>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</si>
  <si>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</si>
  <si>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</si>
  <si>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</si>
  <si>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</si>
  <si>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</si>
  <si>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</si>
  <si>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</si>
  <si>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</si>
  <si>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</si>
  <si>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</si>
  <si>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</si>
  <si>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</si>
  <si>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</si>
  <si>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</si>
  <si>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</si>
  <si>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</si>
  <si>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</si>
  <si>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</si>
  <si>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</si>
  <si>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</si>
  <si>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</si>
  <si>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</si>
  <si>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</si>
  <si>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</si>
  <si>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</si>
  <si>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</si>
  <si>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</si>
  <si>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</si>
  <si>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</si>
  <si>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</si>
  <si>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</si>
  <si>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</si>
  <si>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</si>
  <si>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</si>
  <si>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</si>
  <si>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</si>
  <si>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</si>
  <si>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</si>
  <si>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</si>
  <si>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</si>
  <si>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</si>
  <si>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</si>
  <si>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</si>
  <si>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</si>
  <si>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</si>
  <si>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</si>
  <si>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</si>
  <si>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</si>
  <si>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</si>
  <si>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</si>
  <si>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</si>
  <si>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</si>
  <si>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</si>
  <si>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</si>
  <si>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</si>
  <si>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</si>
  <si>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</si>
  <si>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</si>
  <si>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</si>
  <si>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</si>
  <si>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</si>
  <si>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</si>
  <si>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</si>
  <si>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</si>
  <si>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</si>
  <si>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</si>
  <si>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</si>
  <si>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</si>
  <si>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</si>
  <si>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</si>
  <si>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</si>
  <si>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</si>
  <si>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</si>
  <si>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</si>
  <si>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</si>
  <si>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</si>
  <si>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</si>
  <si>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</si>
  <si>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</si>
  <si>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</si>
  <si>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</si>
  <si>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</si>
  <si>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</si>
  <si>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</si>
  <si>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</si>
  <si>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</si>
  <si>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</si>
  <si>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</si>
  <si>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</si>
  <si>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</si>
  <si>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</si>
  <si>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</si>
  <si>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</si>
  <si>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</si>
  <si>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</si>
  <si>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</si>
  <si>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</si>
  <si>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</si>
  <si>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</si>
  <si>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</si>
  <si>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</si>
  <si>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</si>
  <si>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</si>
  <si>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</si>
  <si>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</si>
  <si>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</si>
  <si>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</si>
  <si>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</si>
  <si>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</si>
  <si>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</si>
  <si>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</si>
  <si>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</si>
  <si>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</si>
  <si>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</si>
  <si>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</si>
  <si>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</si>
  <si>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</si>
  <si>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</si>
  <si>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</si>
  <si>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</si>
  <si>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</si>
  <si>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</si>
  <si>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</si>
  <si>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</si>
  <si>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</si>
  <si>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</si>
  <si>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</si>
  <si>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</si>
  <si>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</si>
  <si>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</si>
  <si>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</si>
  <si>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</si>
  <si>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</si>
  <si>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</si>
  <si>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</si>
  <si>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</si>
  <si>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</si>
  <si>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</si>
  <si>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</si>
  <si>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</si>
  <si>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</si>
  <si>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</si>
  <si>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</si>
  <si>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</si>
  <si>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</si>
  <si>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</si>
  <si>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</si>
  <si>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</si>
  <si>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</si>
  <si>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</si>
  <si>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</si>
  <si>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</si>
  <si>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</si>
  <si>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</si>
  <si>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</si>
  <si>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</si>
  <si>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</si>
  <si>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</si>
  <si>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</si>
  <si>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</si>
  <si>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</si>
  <si>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</si>
  <si>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</si>
  <si>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</si>
  <si>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</si>
  <si>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</si>
  <si>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</si>
  <si>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</si>
  <si>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</si>
  <si>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</si>
  <si>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</si>
  <si>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</si>
  <si>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</si>
  <si>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</si>
  <si>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</si>
  <si>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</si>
  <si>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</si>
  <si>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</si>
  <si>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</si>
  <si>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</si>
  <si>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</si>
  <si>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</si>
  <si>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</si>
  <si>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</si>
  <si>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</si>
  <si>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</si>
  <si>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</si>
  <si>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</si>
  <si>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</si>
  <si>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</si>
  <si>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</si>
  <si>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</si>
  <si>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</si>
  <si>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</si>
  <si>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</si>
  <si>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</si>
  <si>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</si>
  <si>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</si>
  <si>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</si>
  <si>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</si>
  <si>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</si>
  <si>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</si>
  <si>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</si>
  <si>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</si>
  <si>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</si>
  <si>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</si>
  <si>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</si>
  <si>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</si>
  <si>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</si>
  <si>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</si>
  <si>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</si>
  <si>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</si>
  <si>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</si>
  <si>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</si>
  <si>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</si>
  <si>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</si>
  <si>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</si>
  <si>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</si>
  <si>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</si>
  <si>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</si>
  <si>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</si>
  <si>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</si>
  <si>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</si>
  <si>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</si>
  <si>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</si>
  <si>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</si>
  <si>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</si>
  <si>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</si>
  <si>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</si>
  <si>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</si>
  <si>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</si>
  <si>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</si>
  <si>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</si>
  <si>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</si>
  <si>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</si>
  <si>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</si>
  <si>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</si>
  <si>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</si>
  <si>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</si>
  <si>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</si>
  <si>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</si>
  <si>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</si>
  <si>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</si>
  <si>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</si>
  <si>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</si>
  <si>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</si>
  <si>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</si>
  <si>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</si>
  <si>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</si>
  <si>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</si>
  <si>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</si>
  <si>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</si>
  <si>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</si>
  <si>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</si>
  <si>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</si>
  <si>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</si>
  <si>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</si>
  <si>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</si>
  <si>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</si>
  <si>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</si>
  <si>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</si>
  <si>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</si>
  <si>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</si>
  <si>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</si>
  <si>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</si>
  <si>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</si>
  <si>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</si>
  <si>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</si>
  <si>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</si>
  <si>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</si>
  <si>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</si>
  <si>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</si>
  <si>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</si>
  <si>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</si>
  <si>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</si>
  <si>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</si>
  <si>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</si>
  <si>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</si>
  <si>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</si>
  <si>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</si>
  <si>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</si>
  <si>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</si>
  <si>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</si>
  <si>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</si>
  <si>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</si>
  <si>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</si>
  <si>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</si>
  <si>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</si>
  <si>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</si>
  <si>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</si>
  <si>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</si>
  <si>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</si>
  <si>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</si>
  <si>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</si>
  <si>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</si>
  <si>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</si>
  <si>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</si>
  <si>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</si>
  <si>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</si>
  <si>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</si>
  <si>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</si>
  <si>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</si>
  <si>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</si>
  <si>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</si>
  <si>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</si>
  <si>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</si>
  <si>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</si>
  <si>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</si>
  <si>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</si>
  <si>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</si>
  <si>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</si>
  <si>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</si>
  <si>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</si>
  <si>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</si>
  <si>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</si>
  <si>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</si>
  <si>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</si>
  <si>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</si>
  <si>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</si>
  <si>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</si>
  <si>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</si>
  <si>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</si>
  <si>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</si>
  <si>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</si>
  <si>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</si>
  <si>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</si>
  <si>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</si>
  <si>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</si>
  <si>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</si>
  <si>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</si>
  <si>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</si>
  <si>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</si>
  <si>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</si>
  <si>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</si>
  <si>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</si>
  <si>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</si>
  <si>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</si>
  <si>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</si>
  <si>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</si>
  <si>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</si>
  <si>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</si>
  <si>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</si>
  <si>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</si>
  <si>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</si>
  <si>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</si>
  <si>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</si>
  <si>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</si>
  <si>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</si>
  <si>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</si>
  <si>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</si>
  <si>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</si>
  <si>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</si>
  <si>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</si>
  <si>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</si>
  <si>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</si>
  <si>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</si>
  <si>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</si>
  <si>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</si>
  <si>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</si>
  <si>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</si>
  <si>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</si>
  <si>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</si>
  <si>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</si>
  <si>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</si>
  <si>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</si>
  <si>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</si>
  <si>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</si>
  <si>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</si>
  <si>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</si>
  <si>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</si>
  <si>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</si>
  <si>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</si>
  <si>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</si>
  <si>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</si>
  <si>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</si>
  <si>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</si>
  <si>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</si>
  <si>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</si>
  <si>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</si>
  <si>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</si>
  <si>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</si>
  <si>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</si>
  <si>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</si>
  <si>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</si>
  <si>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</si>
  <si>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</si>
  <si>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</si>
  <si>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</si>
  <si>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</si>
  <si>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</si>
  <si>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</si>
  <si>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</si>
  <si>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</si>
  <si>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</si>
  <si>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</si>
  <si>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</si>
  <si>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</si>
  <si>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</si>
  <si>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</si>
  <si>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</si>
  <si>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</si>
  <si>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</si>
  <si>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</si>
  <si>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</si>
  <si>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</si>
  <si>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</si>
  <si>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</si>
  <si>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</si>
  <si>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</si>
  <si>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</si>
  <si>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</si>
  <si>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</si>
  <si>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</si>
  <si>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</si>
  <si>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</si>
  <si>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</si>
  <si>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</si>
  <si>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</si>
  <si>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</si>
  <si>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</si>
  <si>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</si>
  <si>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</si>
  <si>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</si>
  <si>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</si>
  <si>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</si>
  <si>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</si>
  <si>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</si>
  <si>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</si>
  <si>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</si>
  <si>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</si>
  <si>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</si>
  <si>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</si>
  <si>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</si>
  <si>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</si>
  <si>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</si>
  <si>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</si>
  <si>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</si>
  <si>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</si>
  <si>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</si>
  <si>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</si>
  <si>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</si>
  <si>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</si>
  <si>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</si>
  <si>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</si>
  <si>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</si>
  <si>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</si>
  <si>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</si>
  <si>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</si>
  <si>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</si>
  <si>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</si>
  <si>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</si>
  <si>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</si>
  <si>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</si>
  <si>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</si>
  <si>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</si>
  <si>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</si>
  <si>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</si>
  <si>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</si>
  <si>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</si>
  <si>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</si>
  <si>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</si>
  <si>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</si>
  <si>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</si>
  <si>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</si>
  <si>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</si>
  <si>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</si>
  <si>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</si>
  <si>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</si>
  <si>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</si>
  <si>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</si>
  <si>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</si>
  <si>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</si>
  <si>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</si>
  <si>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</si>
  <si>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</si>
  <si>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</si>
  <si>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</si>
  <si>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</si>
  <si>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</si>
  <si>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</si>
  <si>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</si>
  <si>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</si>
  <si>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</si>
  <si>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</si>
  <si>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</si>
  <si>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</si>
  <si>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</si>
  <si>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</si>
  <si>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</si>
  <si>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</si>
  <si>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</si>
  <si>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</si>
  <si>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</si>
  <si>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</si>
  <si>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</si>
  <si>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</si>
  <si>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</si>
  <si>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</si>
  <si>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</si>
  <si>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</si>
  <si>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</si>
  <si>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</si>
  <si>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</si>
  <si>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</si>
  <si>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</si>
  <si>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</si>
  <si>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</si>
  <si>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</si>
  <si>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</si>
  <si>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</si>
  <si>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</si>
  <si>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</si>
  <si>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</si>
  <si>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</si>
  <si>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</si>
  <si>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</si>
  <si>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</si>
  <si>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</si>
  <si>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</si>
  <si>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</si>
  <si>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</si>
  <si>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</si>
  <si>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</si>
  <si>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</si>
  <si>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</si>
  <si>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</si>
  <si>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</si>
  <si>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</si>
  <si>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</si>
  <si>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</si>
  <si>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</si>
  <si>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</si>
  <si>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</si>
  <si>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</si>
  <si>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</si>
  <si>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</si>
  <si>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</si>
  <si>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</si>
  <si>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</si>
  <si>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</si>
  <si>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</si>
  <si>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</si>
  <si>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</si>
  <si>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</si>
  <si>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</si>
  <si>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</si>
  <si>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</si>
  <si>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</si>
  <si>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</si>
  <si>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</si>
  <si>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</si>
  <si>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</si>
  <si>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</si>
  <si>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</si>
  <si>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</si>
  <si>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</si>
  <si>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</si>
  <si>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</si>
  <si>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</si>
  <si>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</si>
  <si>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</si>
  <si>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</si>
  <si>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</si>
  <si>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</si>
  <si>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</si>
  <si>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</si>
  <si>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</si>
  <si>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</si>
  <si>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</si>
  <si>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</si>
  <si>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</si>
  <si>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</si>
  <si>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</si>
  <si>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</si>
  <si>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</si>
  <si>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</si>
  <si>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</si>
  <si>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</si>
  <si>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</si>
  <si>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</si>
  <si>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</si>
  <si>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</si>
  <si>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</si>
  <si>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</si>
  <si>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</si>
  <si>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</si>
  <si>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</si>
  <si>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</si>
  <si>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</si>
  <si>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</si>
  <si>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</si>
  <si>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</si>
  <si>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</si>
  <si>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</si>
  <si>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</si>
  <si>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</si>
  <si>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</si>
  <si>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</si>
  <si>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</si>
  <si>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</si>
  <si>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</si>
  <si>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</si>
  <si>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</si>
  <si>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</si>
  <si>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</si>
  <si>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</si>
  <si>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</si>
  <si>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</si>
  <si>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</si>
  <si>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</si>
  <si>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</si>
  <si>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</si>
  <si>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</si>
  <si>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</si>
  <si>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</si>
  <si>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</si>
  <si>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</si>
  <si>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</si>
  <si>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</si>
  <si>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</si>
  <si>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</si>
  <si>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</si>
  <si>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</si>
  <si>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</si>
  <si>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</si>
  <si>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</si>
  <si>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</si>
  <si>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</si>
  <si>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</si>
  <si>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</si>
  <si>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</si>
  <si>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</si>
  <si>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</si>
  <si>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</si>
  <si>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</si>
  <si>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</si>
  <si>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</si>
  <si>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</si>
  <si>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</si>
  <si>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</si>
  <si>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</si>
  <si>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</si>
  <si>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</si>
  <si>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</si>
  <si>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</si>
  <si>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</si>
  <si>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</si>
  <si>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</si>
  <si>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</si>
  <si>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</si>
  <si>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</si>
  <si>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</si>
  <si>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</si>
  <si>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</si>
  <si>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</si>
  <si>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</si>
  <si>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</si>
  <si>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</si>
  <si>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</si>
  <si>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</si>
  <si>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</si>
  <si>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</si>
  <si>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</si>
  <si>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</si>
  <si>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</si>
  <si>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</si>
  <si>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</si>
  <si>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</si>
  <si>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</si>
  <si>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</si>
  <si>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</si>
  <si>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</si>
  <si>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</si>
  <si>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</si>
  <si>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</si>
  <si>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</si>
  <si>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</si>
  <si>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</si>
  <si>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</si>
  <si>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</si>
  <si>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</si>
  <si>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</si>
  <si>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</si>
  <si>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</si>
  <si>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</si>
  <si>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</si>
  <si>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</si>
  <si>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</si>
  <si>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</si>
  <si>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</si>
  <si>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</si>
  <si>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</si>
  <si>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</si>
  <si>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</si>
  <si>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</si>
  <si>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</si>
  <si>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</si>
  <si>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</si>
  <si>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</si>
  <si>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</si>
  <si>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</si>
  <si>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</si>
  <si>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</si>
  <si>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</si>
  <si>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</si>
  <si>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</si>
  <si>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</si>
  <si>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</si>
  <si>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</si>
  <si>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</si>
  <si>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</si>
  <si>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</si>
  <si>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</si>
  <si>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</si>
  <si>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</si>
  <si>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</si>
  <si>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</si>
  <si>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</si>
  <si>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</si>
  <si>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</si>
  <si>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</si>
  <si>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</si>
  <si>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</si>
  <si>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</si>
  <si>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</si>
  <si>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</si>
  <si>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</si>
  <si>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</si>
  <si>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</si>
  <si>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</si>
  <si>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</si>
  <si>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</si>
  <si>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</si>
  <si>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</si>
  <si>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</si>
  <si>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</si>
  <si>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</si>
  <si>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</si>
  <si>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</si>
  <si>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</si>
  <si>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</si>
  <si>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</si>
  <si>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</si>
  <si>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</si>
  <si>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</si>
  <si>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</si>
  <si>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</si>
  <si>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</si>
  <si>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</si>
  <si>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</si>
  <si>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</si>
  <si>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</si>
  <si>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</si>
  <si>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</si>
  <si>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</si>
  <si>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</si>
  <si>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</si>
  <si>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</si>
  <si>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</si>
  <si>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</si>
  <si>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</si>
  <si>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</si>
  <si>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</si>
  <si>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</si>
  <si>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</si>
  <si>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</si>
  <si>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</si>
  <si>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</si>
  <si>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</si>
  <si>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</si>
  <si>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</si>
  <si>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</si>
  <si>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</si>
  <si>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</si>
  <si>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</si>
  <si>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</si>
  <si>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</si>
  <si>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</si>
  <si>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</si>
  <si>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</si>
  <si>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</si>
  <si>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</si>
  <si>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</si>
  <si>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</si>
  <si>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</si>
  <si>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</si>
  <si>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</si>
  <si>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</si>
  <si>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</si>
  <si>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</si>
  <si>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</si>
  <si>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</si>
  <si>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</si>
  <si>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</si>
  <si>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</si>
  <si>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</si>
  <si>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</si>
  <si>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</si>
  <si>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</si>
  <si>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</si>
  <si>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</si>
  <si>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</si>
  <si>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</si>
  <si>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</si>
  <si>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</si>
  <si>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</si>
  <si>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</si>
  <si>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</si>
  <si>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</si>
  <si>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</si>
  <si>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</si>
  <si>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</si>
  <si>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</si>
  <si>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</si>
  <si>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</si>
  <si>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</si>
  <si>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</si>
  <si>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</si>
  <si>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</si>
  <si>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</si>
  <si>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</si>
  <si>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</si>
  <si>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</si>
  <si>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</si>
  <si>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</si>
  <si>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</si>
  <si>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</si>
  <si>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</si>
  <si>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</si>
  <si>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</si>
  <si>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</si>
  <si>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</si>
  <si>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</si>
  <si>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</si>
  <si>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</si>
  <si>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</si>
  <si>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</si>
  <si>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</si>
  <si>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</si>
  <si>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</si>
  <si>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</si>
  <si>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</si>
  <si>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</si>
  <si>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</si>
  <si>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</si>
  <si>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</si>
  <si>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</si>
  <si>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</si>
  <si>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</si>
  <si>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</si>
  <si>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</si>
  <si>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</si>
  <si>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</si>
  <si>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</si>
  <si>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</si>
  <si>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</si>
  <si>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</si>
  <si>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</si>
  <si>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</si>
  <si>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</si>
  <si>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</si>
  <si>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</si>
  <si>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</si>
  <si>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</si>
  <si>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</si>
  <si>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</si>
  <si>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</si>
  <si>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</si>
  <si>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</si>
  <si>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</si>
  <si>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</si>
  <si>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</si>
  <si>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</si>
  <si>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</si>
  <si>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</si>
  <si>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</si>
  <si>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</si>
  <si>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</si>
  <si>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</si>
  <si>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</si>
  <si>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</si>
  <si>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</si>
  <si>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</si>
  <si>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</si>
  <si>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</si>
  <si>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</si>
  <si>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</si>
  <si>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</si>
  <si>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</si>
  <si>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</si>
  <si>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</si>
  <si>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</si>
  <si>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</si>
  <si>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</si>
  <si>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</si>
  <si>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</si>
  <si>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</si>
  <si>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</si>
  <si>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</si>
  <si>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</si>
  <si>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</si>
  <si>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</si>
  <si>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</si>
  <si>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</si>
  <si>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</si>
  <si>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</si>
  <si>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</si>
  <si>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</si>
  <si>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</si>
  <si>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</si>
  <si>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</si>
  <si>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</si>
  <si>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</si>
  <si>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</si>
  <si>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</si>
  <si>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</si>
  <si>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</si>
  <si>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</si>
  <si>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</si>
  <si>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</si>
  <si>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</si>
  <si>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</si>
  <si>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</si>
  <si>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</si>
  <si>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</si>
  <si>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</si>
  <si>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</si>
  <si>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</si>
  <si>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</si>
  <si>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</si>
  <si>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</si>
  <si>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</si>
  <si>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</si>
  <si>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</si>
  <si>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</si>
  <si>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</si>
  <si>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</si>
  <si>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</si>
  <si>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</si>
  <si>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</si>
  <si>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</si>
  <si>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</si>
  <si>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</si>
  <si>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</si>
  <si>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</si>
  <si>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</si>
  <si>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</si>
  <si>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</si>
  <si>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</si>
  <si>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</si>
  <si>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</si>
  <si>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</si>
  <si>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</si>
  <si>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</si>
  <si>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</si>
  <si>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</si>
  <si>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</si>
  <si>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</si>
  <si>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</si>
  <si>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</si>
  <si>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</si>
  <si>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</si>
  <si>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</si>
  <si>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</si>
  <si>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</si>
  <si>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</si>
  <si>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</si>
  <si>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</si>
  <si>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</si>
  <si>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</si>
  <si>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</si>
  <si>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</si>
  <si>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</si>
  <si>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</si>
  <si>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</si>
  <si>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</si>
  <si>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</si>
  <si>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</si>
  <si>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</si>
  <si>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</si>
  <si>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</si>
  <si>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</si>
  <si>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</si>
  <si>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</si>
  <si>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</si>
  <si>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</si>
  <si>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</si>
  <si>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</si>
  <si>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</si>
  <si>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</si>
  <si>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</si>
  <si>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</si>
  <si>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</si>
  <si>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</si>
  <si>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</si>
  <si>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</si>
  <si>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</si>
  <si>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</si>
  <si>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</si>
  <si>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</si>
  <si>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</si>
  <si>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</si>
  <si>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</si>
  <si>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</si>
  <si>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</si>
  <si>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</si>
  <si>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</si>
  <si>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</si>
  <si>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</si>
  <si>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</si>
  <si>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</si>
  <si>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</si>
  <si>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</si>
  <si>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</si>
  <si>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</si>
  <si>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</si>
  <si>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</si>
  <si>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</si>
  <si>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</si>
  <si>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</si>
  <si>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</si>
  <si>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</si>
  <si>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</si>
  <si>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</si>
  <si>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</si>
  <si>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</si>
  <si>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</si>
  <si>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</si>
  <si>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</si>
  <si>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</si>
  <si>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</si>
  <si>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</si>
  <si>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</si>
  <si>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</si>
  <si>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</si>
  <si>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</si>
  <si>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</si>
  <si>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</si>
  <si>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</si>
  <si>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</si>
  <si>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</si>
  <si>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</si>
  <si>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</si>
  <si>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</si>
  <si>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</si>
  <si>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</si>
  <si>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</si>
  <si>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</si>
  <si>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</si>
  <si>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</si>
  <si>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</si>
  <si>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</si>
  <si>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</si>
  <si>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</si>
  <si>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</si>
  <si>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</si>
  <si>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</si>
  <si>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</si>
  <si>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</si>
  <si>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</si>
  <si>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</si>
  <si>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</si>
  <si>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</si>
  <si>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</si>
  <si>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</si>
  <si>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</si>
  <si>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</si>
  <si>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</si>
  <si>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</si>
  <si>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</si>
  <si>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</si>
  <si>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</si>
  <si>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</si>
  <si>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</si>
  <si>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</si>
  <si>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</si>
  <si>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</si>
  <si>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</si>
  <si>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</si>
  <si>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</si>
  <si>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</si>
  <si>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</si>
  <si>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</si>
  <si>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</si>
  <si>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</si>
  <si>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</si>
  <si>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</si>
  <si>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</si>
  <si>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</si>
  <si>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</si>
  <si>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</si>
  <si>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</si>
  <si>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</si>
  <si>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</si>
  <si>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</si>
  <si>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</si>
  <si>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</si>
  <si>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</si>
  <si>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</si>
  <si>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</si>
  <si>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</si>
  <si>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</si>
  <si>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</si>
  <si>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</si>
  <si>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</si>
  <si>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</si>
  <si>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</si>
  <si>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</si>
  <si>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</si>
  <si>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</si>
  <si>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</si>
  <si>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</si>
  <si>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</si>
  <si>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</si>
  <si>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</si>
  <si>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</si>
  <si>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</si>
  <si>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</si>
  <si>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</si>
  <si>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</si>
  <si>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</si>
  <si>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</si>
  <si>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</si>
  <si>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</si>
  <si>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</si>
  <si>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</si>
  <si>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</si>
  <si>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</si>
  <si>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</si>
  <si>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</si>
  <si>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</si>
  <si>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</si>
  <si>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</si>
  <si>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</si>
  <si>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</si>
  <si>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</si>
  <si>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</si>
  <si>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</si>
  <si>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</si>
  <si>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</si>
  <si>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</si>
  <si>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</si>
  <si>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</si>
  <si>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</si>
  <si>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</si>
  <si>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</si>
  <si>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</si>
  <si>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</si>
  <si>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</si>
  <si>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</si>
  <si>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</si>
  <si>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</si>
  <si>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</si>
  <si>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</si>
  <si>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</si>
  <si>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</si>
  <si>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</si>
  <si>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</si>
  <si>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</si>
  <si>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</si>
  <si>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</si>
  <si>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</si>
  <si>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</si>
  <si>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</si>
  <si>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</si>
  <si>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</si>
  <si>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</si>
  <si>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</si>
  <si>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</si>
  <si>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</si>
  <si>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</si>
  <si>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</si>
  <si>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</si>
  <si>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</si>
  <si>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</si>
  <si>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</si>
  <si>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</si>
  <si>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</si>
  <si>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</si>
  <si>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</si>
  <si>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</si>
  <si>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</si>
  <si>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</si>
  <si>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</si>
  <si>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</si>
  <si>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</si>
  <si>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</si>
  <si>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</si>
  <si>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</si>
  <si>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</si>
  <si>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</si>
  <si>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</si>
  <si>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</si>
  <si>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</si>
  <si>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</si>
  <si>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</si>
  <si>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</si>
  <si>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</si>
  <si>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</si>
  <si>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</si>
  <si>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</si>
  <si>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</si>
  <si>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</si>
  <si>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</si>
  <si>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</si>
  <si>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</si>
  <si>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</si>
  <si>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</si>
  <si>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</si>
  <si>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</si>
  <si>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</si>
  <si>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</si>
  <si>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</si>
  <si>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</si>
  <si>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</si>
  <si>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</si>
  <si>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</si>
  <si>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</si>
  <si>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</si>
  <si>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</si>
  <si>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</si>
  <si>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</si>
  <si>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</si>
  <si>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</si>
  <si>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</si>
  <si>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</si>
  <si>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</si>
  <si>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</si>
  <si>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</si>
  <si>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</si>
  <si>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</si>
  <si>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</si>
  <si>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</si>
  <si>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</si>
  <si>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</si>
  <si>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</si>
  <si>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</si>
  <si>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</si>
  <si>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</si>
  <si>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</si>
  <si>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</si>
  <si>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</si>
  <si>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</si>
  <si>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</si>
  <si>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</si>
  <si>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</si>
  <si>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</si>
  <si>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</si>
  <si>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</si>
  <si>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</si>
  <si>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</si>
  <si>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</si>
  <si>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</si>
  <si>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</si>
  <si>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</si>
  <si>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</si>
  <si>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</si>
  <si>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</si>
  <si>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</si>
  <si>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</si>
  <si>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</si>
  <si>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</si>
  <si>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</si>
  <si>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</si>
  <si>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</si>
  <si>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</si>
  <si>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</si>
  <si>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</si>
  <si>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</si>
  <si>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</si>
  <si>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</si>
  <si>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</si>
  <si>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</si>
  <si>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</si>
  <si>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</si>
  <si>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</si>
  <si>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</si>
  <si>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</si>
  <si>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</si>
  <si>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</si>
  <si>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</si>
  <si>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</si>
  <si>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</si>
  <si>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</si>
  <si>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</si>
  <si>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</si>
  <si>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</si>
  <si>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</si>
  <si>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</si>
  <si>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</si>
  <si>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</si>
  <si>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</si>
  <si>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</si>
  <si>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</si>
  <si>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</si>
  <si>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</si>
  <si>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</si>
  <si>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</si>
  <si>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</si>
  <si>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</si>
  <si>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</si>
  <si>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</si>
  <si>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</si>
  <si>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</si>
  <si>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</si>
  <si>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</si>
  <si>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</si>
  <si>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</si>
  <si>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</si>
  <si>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</si>
  <si>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</si>
  <si>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</si>
  <si>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</si>
  <si>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</si>
  <si>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</si>
  <si>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</si>
  <si>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</si>
  <si>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</si>
  <si>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</si>
  <si>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</si>
  <si>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</si>
  <si>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</si>
  <si>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</si>
  <si>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</si>
  <si>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</si>
  <si>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</si>
  <si>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</si>
  <si>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</si>
  <si>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</si>
  <si>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</si>
  <si>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</si>
  <si>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</si>
  <si>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</si>
  <si>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</si>
  <si>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</si>
  <si>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</si>
  <si>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</si>
  <si>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</si>
  <si>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</si>
  <si>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</si>
  <si>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</si>
  <si>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</si>
  <si>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</si>
  <si>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</si>
  <si>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Closed</t>
  </si>
  <si>
    <t>LECTOR</t>
  </si>
  <si>
    <t>INHIBIDO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</si>
  <si>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</si>
  <si>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</si>
  <si>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</si>
  <si>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</si>
  <si>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</si>
  <si>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</si>
  <si>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3335913103</t>
  </si>
  <si>
    <t>3335912697</t>
  </si>
  <si>
    <t>3335913591</t>
  </si>
  <si>
    <t>3335913587</t>
  </si>
  <si>
    <t>3335913582</t>
  </si>
  <si>
    <t>3335913570</t>
  </si>
  <si>
    <t>3335913530</t>
  </si>
  <si>
    <t>3335913526</t>
  </si>
  <si>
    <t>3335913523</t>
  </si>
  <si>
    <t>3335913521</t>
  </si>
  <si>
    <t>3335913517</t>
  </si>
  <si>
    <t>3335913515</t>
  </si>
  <si>
    <t>3335913493</t>
  </si>
  <si>
    <t>3335913279</t>
  </si>
  <si>
    <t>3335913887</t>
  </si>
  <si>
    <t>3335913877</t>
  </si>
  <si>
    <t>3335913876</t>
  </si>
  <si>
    <t>3335913875</t>
  </si>
  <si>
    <t>3335913874</t>
  </si>
  <si>
    <t>3335913873</t>
  </si>
  <si>
    <t>3335913834</t>
  </si>
  <si>
    <t>3335913831</t>
  </si>
  <si>
    <t>3335913824</t>
  </si>
  <si>
    <t>3335913818</t>
  </si>
  <si>
    <t>3335913814</t>
  </si>
  <si>
    <t>3335913803</t>
  </si>
  <si>
    <t>3335913794</t>
  </si>
  <si>
    <t>3335913792</t>
  </si>
  <si>
    <t>3335913787</t>
  </si>
  <si>
    <t>3335913775</t>
  </si>
  <si>
    <t>3335913773</t>
  </si>
  <si>
    <t>3335913690</t>
  </si>
  <si>
    <t>3335913679</t>
  </si>
  <si>
    <t>3335913666</t>
  </si>
  <si>
    <t>3335913598</t>
  </si>
  <si>
    <t>Reinicio Fallido</t>
  </si>
  <si>
    <t>3335913818 </t>
  </si>
  <si>
    <t>3335913962</t>
  </si>
  <si>
    <t>3335913960</t>
  </si>
  <si>
    <t>3335913959</t>
  </si>
  <si>
    <t>3335913955</t>
  </si>
  <si>
    <t>3335913953</t>
  </si>
  <si>
    <t>3335913951</t>
  </si>
  <si>
    <t>3335913950</t>
  </si>
  <si>
    <t>3335913945</t>
  </si>
  <si>
    <t>3335913943</t>
  </si>
  <si>
    <t>3335913942</t>
  </si>
  <si>
    <t>3335913917</t>
  </si>
  <si>
    <t>09 Junio de 2021</t>
  </si>
  <si>
    <t>3335913970</t>
  </si>
  <si>
    <t>3335913969</t>
  </si>
  <si>
    <t>3335913968</t>
  </si>
  <si>
    <t>3335913967</t>
  </si>
  <si>
    <t>3335913966</t>
  </si>
  <si>
    <t>3335913965</t>
  </si>
  <si>
    <t>3335913979</t>
  </si>
  <si>
    <t>3335913978</t>
  </si>
  <si>
    <t>3335913976</t>
  </si>
  <si>
    <t>3335913975</t>
  </si>
  <si>
    <t>3335913974</t>
  </si>
  <si>
    <t>3335913973</t>
  </si>
  <si>
    <t>3335913972</t>
  </si>
  <si>
    <t>FALLANO CONFIRMADA</t>
  </si>
  <si>
    <t>3335913984</t>
  </si>
  <si>
    <t>3335913983</t>
  </si>
  <si>
    <t>3335914456</t>
  </si>
  <si>
    <t>3335914374</t>
  </si>
  <si>
    <t>3335914367</t>
  </si>
  <si>
    <t>3335914362</t>
  </si>
  <si>
    <t>3335914358</t>
  </si>
  <si>
    <t>3335914351</t>
  </si>
  <si>
    <t>3335914346</t>
  </si>
  <si>
    <t>3335914336</t>
  </si>
  <si>
    <t>3335914272</t>
  </si>
  <si>
    <t>3335914202</t>
  </si>
  <si>
    <t>3335914199</t>
  </si>
  <si>
    <t>TRAJETA TRABADA</t>
  </si>
  <si>
    <t>TARJETA</t>
  </si>
  <si>
    <t>3335914939</t>
  </si>
  <si>
    <t>3335914924</t>
  </si>
  <si>
    <t>3335914909</t>
  </si>
  <si>
    <t>3335914892</t>
  </si>
  <si>
    <t>3335914888</t>
  </si>
  <si>
    <t>3335914880</t>
  </si>
  <si>
    <t>3335914835</t>
  </si>
  <si>
    <t>3335914740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</si>
</sst>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45" fillId="0" borderId="0" xfId="0" applyFont="1"/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7"/>
      <tableStyleElement type="headerRow" dxfId="216"/>
      <tableStyleElement type="totalRow" dxfId="215"/>
      <tableStyleElement type="firstColumn" dxfId="214"/>
      <tableStyleElement type="lastColumn" dxfId="213"/>
      <tableStyleElement type="firstRowStripe" dxfId="212"/>
      <tableStyleElement type="firstColumnStripe" dxfId="2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1"/>
  <sheetViews>
    <sheetView tabSelected="1" zoomScale="90" zoomScaleNormal="9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5703125" style="87" bestFit="1" customWidth="1"/>
    <col min="2" max="2" width="20.28515625" style="106" bestFit="1" customWidth="1"/>
    <col min="3" max="3" width="15.28515625" style="44" bestFit="1" customWidth="1"/>
    <col min="4" max="4" width="27.42578125" style="87" bestFit="1" customWidth="1"/>
    <col min="5" max="5" width="12.7109375" style="82" customWidth="1"/>
    <col min="6" max="6" width="11.140625" style="45" customWidth="1"/>
    <col min="7" max="7" width="51" style="45" customWidth="1"/>
    <col min="8" max="11" width="5.42578125" style="45" customWidth="1"/>
    <col min="12" max="12" width="48.85546875" style="45" customWidth="1"/>
    <col min="13" max="13" width="18.85546875" style="87" customWidth="1"/>
    <col min="14" max="14" width="17.85546875" style="87" customWidth="1"/>
    <col min="15" max="15" width="40.140625" style="87" customWidth="1"/>
    <col min="16" max="16" width="16.85546875" style="89" customWidth="1"/>
    <col min="17" max="17" width="48.85546875" style="75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2623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 t="s">
        <v>2653</v>
      </c>
      <c r="C5" s="132">
        <v>44356.620636574073</v>
      </c>
      <c r="D5" s="132" t="s">
        <v>2180</v>
      </c>
      <c r="E5" s="121">
        <v>517</v>
      </c>
      <c r="F5" s="148" t="str">
        <f>VLOOKUP(E5,VIP!$A$2:$O13702,2,0)</f>
        <v>DRBR517</v>
      </c>
      <c r="G5" s="148" t="str">
        <f>VLOOKUP(E5,'LISTADO ATM'!$A$2:$B$897,2,0)</f>
        <v xml:space="preserve">ATM Autobanco Oficina Sans Soucí </v>
      </c>
      <c r="H5" s="148" t="str">
        <f>VLOOKUP(E5,VIP!$A$2:$O18565,7,FALSE)</f>
        <v>Si</v>
      </c>
      <c r="I5" s="148" t="str">
        <f>VLOOKUP(E5,VIP!$A$2:$O10530,8,FALSE)</f>
        <v>Si</v>
      </c>
      <c r="J5" s="148" t="str">
        <f>VLOOKUP(E5,VIP!$A$2:$O10480,8,FALSE)</f>
        <v>Si</v>
      </c>
      <c r="K5" s="148" t="str">
        <f>VLOOKUP(E5,VIP!$A$2:$O14054,6,0)</f>
        <v>SI</v>
      </c>
      <c r="L5" s="122" t="s">
        <v>2219</v>
      </c>
      <c r="M5" s="131" t="s">
        <v>2446</v>
      </c>
      <c r="N5" s="131" t="s">
        <v>2453</v>
      </c>
      <c r="O5" s="148" t="s">
        <v>2455</v>
      </c>
      <c r="P5" s="150"/>
      <c r="Q5" s="149" t="s">
        <v>2219</v>
      </c>
    </row>
    <row r="6" spans="1:17" s="93" customFormat="1" ht="18" x14ac:dyDescent="0.25">
      <c r="A6" s="148" t="str">
        <f>VLOOKUP(E6,'LISTADO ATM'!$A$2:$C$898,3,0)</f>
        <v>SUR</v>
      </c>
      <c r="B6" s="126" t="s">
        <v>2654</v>
      </c>
      <c r="C6" s="132">
        <v>44356.617986111109</v>
      </c>
      <c r="D6" s="132" t="s">
        <v>2180</v>
      </c>
      <c r="E6" s="121">
        <v>592</v>
      </c>
      <c r="F6" s="148" t="str">
        <f>VLOOKUP(E6,VIP!$A$2:$O13703,2,0)</f>
        <v>DRBR081</v>
      </c>
      <c r="G6" s="148" t="str">
        <f>VLOOKUP(E6,'LISTADO ATM'!$A$2:$B$897,2,0)</f>
        <v xml:space="preserve">ATM Centro de Caja San Cristóbal I </v>
      </c>
      <c r="H6" s="148" t="str">
        <f>VLOOKUP(E6,VIP!$A$2:$O18566,7,FALSE)</f>
        <v>Si</v>
      </c>
      <c r="I6" s="148" t="str">
        <f>VLOOKUP(E6,VIP!$A$2:$O10531,8,FALSE)</f>
        <v>Si</v>
      </c>
      <c r="J6" s="148" t="str">
        <f>VLOOKUP(E6,VIP!$A$2:$O10481,8,FALSE)</f>
        <v>Si</v>
      </c>
      <c r="K6" s="148" t="str">
        <f>VLOOKUP(E6,VIP!$A$2:$O14055,6,0)</f>
        <v>SI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50"/>
      <c r="Q6" s="149" t="s">
        <v>2219</v>
      </c>
    </row>
    <row r="7" spans="1:17" s="93" customFormat="1" ht="18" x14ac:dyDescent="0.25">
      <c r="A7" s="148" t="str">
        <f>VLOOKUP(E7,'LISTADO ATM'!$A$2:$C$898,3,0)</f>
        <v>DISTRITO NACIONAL</v>
      </c>
      <c r="B7" s="126" t="s">
        <v>2655</v>
      </c>
      <c r="C7" s="132">
        <v>44356.613692129627</v>
      </c>
      <c r="D7" s="132" t="s">
        <v>2180</v>
      </c>
      <c r="E7" s="121">
        <v>335</v>
      </c>
      <c r="F7" s="148" t="str">
        <f>VLOOKUP(E7,VIP!$A$2:$O13704,2,0)</f>
        <v>DRBR335</v>
      </c>
      <c r="G7" s="148" t="str">
        <f>VLOOKUP(E7,'LISTADO ATM'!$A$2:$B$897,2,0)</f>
        <v>ATM Edificio Aster</v>
      </c>
      <c r="H7" s="148" t="str">
        <f>VLOOKUP(E7,VIP!$A$2:$O18567,7,FALSE)</f>
        <v>Si</v>
      </c>
      <c r="I7" s="148" t="str">
        <f>VLOOKUP(E7,VIP!$A$2:$O10532,8,FALSE)</f>
        <v>Si</v>
      </c>
      <c r="J7" s="148" t="str">
        <f>VLOOKUP(E7,VIP!$A$2:$O10482,8,FALSE)</f>
        <v>Si</v>
      </c>
      <c r="K7" s="148" t="str">
        <f>VLOOKUP(E7,VIP!$A$2:$O14056,6,0)</f>
        <v>NO</v>
      </c>
      <c r="L7" s="122" t="s">
        <v>2466</v>
      </c>
      <c r="M7" s="131" t="s">
        <v>2446</v>
      </c>
      <c r="N7" s="131" t="s">
        <v>2453</v>
      </c>
      <c r="O7" s="148" t="s">
        <v>2455</v>
      </c>
      <c r="P7" s="150"/>
      <c r="Q7" s="149" t="s">
        <v>2466</v>
      </c>
    </row>
    <row r="8" spans="1:17" s="93" customFormat="1" ht="18" x14ac:dyDescent="0.25">
      <c r="A8" s="148" t="str">
        <f>VLOOKUP(E8,'LISTADO ATM'!$A$2:$C$898,3,0)</f>
        <v>DISTRITO NACIONAL</v>
      </c>
      <c r="B8" s="126" t="s">
        <v>2656</v>
      </c>
      <c r="C8" s="132">
        <v>44356.610358796293</v>
      </c>
      <c r="D8" s="132" t="s">
        <v>2180</v>
      </c>
      <c r="E8" s="121">
        <v>658</v>
      </c>
      <c r="F8" s="148" t="str">
        <f>VLOOKUP(E8,VIP!$A$2:$O13705,2,0)</f>
        <v>DRBR658</v>
      </c>
      <c r="G8" s="148" t="str">
        <f>VLOOKUP(E8,'LISTADO ATM'!$A$2:$B$897,2,0)</f>
        <v>ATM Cámara de Cuentas</v>
      </c>
      <c r="H8" s="148" t="str">
        <f>VLOOKUP(E8,VIP!$A$2:$O18568,7,FALSE)</f>
        <v>Si</v>
      </c>
      <c r="I8" s="148" t="str">
        <f>VLOOKUP(E8,VIP!$A$2:$O10533,8,FALSE)</f>
        <v>Si</v>
      </c>
      <c r="J8" s="148" t="str">
        <f>VLOOKUP(E8,VIP!$A$2:$O10483,8,FALSE)</f>
        <v>Si</v>
      </c>
      <c r="K8" s="148" t="str">
        <f>VLOOKUP(E8,VIP!$A$2:$O14057,6,0)</f>
        <v>NO</v>
      </c>
      <c r="L8" s="122" t="s">
        <v>2245</v>
      </c>
      <c r="M8" s="131" t="s">
        <v>2446</v>
      </c>
      <c r="N8" s="131" t="s">
        <v>2453</v>
      </c>
      <c r="O8" s="148" t="s">
        <v>2455</v>
      </c>
      <c r="P8" s="150"/>
      <c r="Q8" s="149" t="s">
        <v>2245</v>
      </c>
    </row>
    <row r="9" spans="1:17" s="93" customFormat="1" ht="18" x14ac:dyDescent="0.25">
      <c r="A9" s="148" t="str">
        <f>VLOOKUP(E9,'LISTADO ATM'!$A$2:$C$898,3,0)</f>
        <v>DISTRITO NACIONAL</v>
      </c>
      <c r="B9" s="126" t="s">
        <v>2657</v>
      </c>
      <c r="C9" s="132">
        <v>44356.609444444446</v>
      </c>
      <c r="D9" s="132" t="s">
        <v>2180</v>
      </c>
      <c r="E9" s="121">
        <v>13</v>
      </c>
      <c r="F9" s="148" t="str">
        <f>VLOOKUP(E9,VIP!$A$2:$O13706,2,0)</f>
        <v>DRBR013</v>
      </c>
      <c r="G9" s="148" t="str">
        <f>VLOOKUP(E9,'LISTADO ATM'!$A$2:$B$897,2,0)</f>
        <v xml:space="preserve">ATM CDEEE </v>
      </c>
      <c r="H9" s="148" t="str">
        <f>VLOOKUP(E9,VIP!$A$2:$O18569,7,FALSE)</f>
        <v>Si</v>
      </c>
      <c r="I9" s="148" t="str">
        <f>VLOOKUP(E9,VIP!$A$2:$O10534,8,FALSE)</f>
        <v>Si</v>
      </c>
      <c r="J9" s="148" t="str">
        <f>VLOOKUP(E9,VIP!$A$2:$O10484,8,FALSE)</f>
        <v>Si</v>
      </c>
      <c r="K9" s="148" t="str">
        <f>VLOOKUP(E9,VIP!$A$2:$O14058,6,0)</f>
        <v>NO</v>
      </c>
      <c r="L9" s="122" t="s">
        <v>2245</v>
      </c>
      <c r="M9" s="131" t="s">
        <v>2446</v>
      </c>
      <c r="N9" s="131" t="s">
        <v>2453</v>
      </c>
      <c r="O9" s="148" t="s">
        <v>2455</v>
      </c>
      <c r="P9" s="150"/>
      <c r="Q9" s="149" t="s">
        <v>2245</v>
      </c>
    </row>
    <row r="10" spans="1:17" s="93" customFormat="1" ht="18" x14ac:dyDescent="0.25">
      <c r="A10" s="148" t="str">
        <f>VLOOKUP(E10,'LISTADO ATM'!$A$2:$C$898,3,0)</f>
        <v>DISTRITO NACIONAL</v>
      </c>
      <c r="B10" s="126" t="s">
        <v>2658</v>
      </c>
      <c r="C10" s="132">
        <v>44356.606111111112</v>
      </c>
      <c r="D10" s="132" t="s">
        <v>2180</v>
      </c>
      <c r="E10" s="121">
        <v>240</v>
      </c>
      <c r="F10" s="148" t="str">
        <f>VLOOKUP(E10,VIP!$A$2:$O13707,2,0)</f>
        <v>DRBR24D</v>
      </c>
      <c r="G10" s="148" t="str">
        <f>VLOOKUP(E10,'LISTADO ATM'!$A$2:$B$897,2,0)</f>
        <v xml:space="preserve">ATM Oficina Carrefour I </v>
      </c>
      <c r="H10" s="148" t="str">
        <f>VLOOKUP(E10,VIP!$A$2:$O18570,7,FALSE)</f>
        <v>Si</v>
      </c>
      <c r="I10" s="148" t="str">
        <f>VLOOKUP(E10,VIP!$A$2:$O10535,8,FALSE)</f>
        <v>Si</v>
      </c>
      <c r="J10" s="148" t="str">
        <f>VLOOKUP(E10,VIP!$A$2:$O10485,8,FALSE)</f>
        <v>Si</v>
      </c>
      <c r="K10" s="148" t="str">
        <f>VLOOKUP(E10,VIP!$A$2:$O14059,6,0)</f>
        <v>SI</v>
      </c>
      <c r="L10" s="122" t="s">
        <v>2567</v>
      </c>
      <c r="M10" s="131" t="s">
        <v>2446</v>
      </c>
      <c r="N10" s="131" t="s">
        <v>2453</v>
      </c>
      <c r="O10" s="148" t="s">
        <v>2455</v>
      </c>
      <c r="P10" s="150"/>
      <c r="Q10" s="149" t="s">
        <v>2567</v>
      </c>
    </row>
    <row r="11" spans="1:17" s="93" customFormat="1" ht="18" x14ac:dyDescent="0.25">
      <c r="A11" s="148" t="str">
        <f>VLOOKUP(E11,'LISTADO ATM'!$A$2:$C$898,3,0)</f>
        <v>DISTRITO NACIONAL</v>
      </c>
      <c r="B11" s="126" t="s">
        <v>2659</v>
      </c>
      <c r="C11" s="132">
        <v>44356.576099537036</v>
      </c>
      <c r="D11" s="132" t="s">
        <v>2470</v>
      </c>
      <c r="E11" s="121">
        <v>516</v>
      </c>
      <c r="F11" s="148" t="str">
        <f>VLOOKUP(E11,VIP!$A$2:$O13708,2,0)</f>
        <v>DRBR516</v>
      </c>
      <c r="G11" s="148" t="str">
        <f>VLOOKUP(E11,'LISTADO ATM'!$A$2:$B$897,2,0)</f>
        <v xml:space="preserve">ATM Oficina Gascue </v>
      </c>
      <c r="H11" s="148" t="str">
        <f>VLOOKUP(E11,VIP!$A$2:$O18571,7,FALSE)</f>
        <v>Si</v>
      </c>
      <c r="I11" s="148" t="str">
        <f>VLOOKUP(E11,VIP!$A$2:$O10536,8,FALSE)</f>
        <v>Si</v>
      </c>
      <c r="J11" s="148" t="str">
        <f>VLOOKUP(E11,VIP!$A$2:$O10486,8,FALSE)</f>
        <v>Si</v>
      </c>
      <c r="K11" s="148" t="str">
        <f>VLOOKUP(E11,VIP!$A$2:$O14060,6,0)</f>
        <v>SI</v>
      </c>
      <c r="L11" s="122" t="s">
        <v>2418</v>
      </c>
      <c r="M11" s="131" t="s">
        <v>2446</v>
      </c>
      <c r="N11" s="131" t="s">
        <v>2453</v>
      </c>
      <c r="O11" s="148" t="s">
        <v>2574</v>
      </c>
      <c r="P11" s="150"/>
      <c r="Q11" s="149" t="s">
        <v>2418</v>
      </c>
    </row>
    <row r="12" spans="1:17" s="93" customFormat="1" ht="18" x14ac:dyDescent="0.25">
      <c r="A12" s="148" t="str">
        <f>VLOOKUP(E12,'LISTADO ATM'!$A$2:$C$898,3,0)</f>
        <v>DISTRITO NACIONAL</v>
      </c>
      <c r="B12" s="126" t="s">
        <v>2660</v>
      </c>
      <c r="C12" s="132">
        <v>44356.543622685182</v>
      </c>
      <c r="D12" s="132" t="s">
        <v>2449</v>
      </c>
      <c r="E12" s="121">
        <v>769</v>
      </c>
      <c r="F12" s="148" t="str">
        <f>VLOOKUP(E12,VIP!$A$2:$O13709,2,0)</f>
        <v>DRBR769</v>
      </c>
      <c r="G12" s="148" t="str">
        <f>VLOOKUP(E12,'LISTADO ATM'!$A$2:$B$897,2,0)</f>
        <v>ATM UNP Pablo Mella Morales</v>
      </c>
      <c r="H12" s="148" t="str">
        <f>VLOOKUP(E12,VIP!$A$2:$O18572,7,FALSE)</f>
        <v>Si</v>
      </c>
      <c r="I12" s="148" t="str">
        <f>VLOOKUP(E12,VIP!$A$2:$O10537,8,FALSE)</f>
        <v>Si</v>
      </c>
      <c r="J12" s="148" t="str">
        <f>VLOOKUP(E12,VIP!$A$2:$O10487,8,FALSE)</f>
        <v>Si</v>
      </c>
      <c r="K12" s="148" t="str">
        <f>VLOOKUP(E12,VIP!$A$2:$O14061,6,0)</f>
        <v>NO</v>
      </c>
      <c r="L12" s="122" t="s">
        <v>2418</v>
      </c>
      <c r="M12" s="131" t="s">
        <v>2446</v>
      </c>
      <c r="N12" s="131" t="s">
        <v>2453</v>
      </c>
      <c r="O12" s="148" t="s">
        <v>2454</v>
      </c>
      <c r="P12" s="150"/>
      <c r="Q12" s="149" t="s">
        <v>2418</v>
      </c>
    </row>
    <row r="13" spans="1:17" s="93" customFormat="1" ht="18" x14ac:dyDescent="0.25">
      <c r="A13" s="148" t="str">
        <f>VLOOKUP(E13,'LISTADO ATM'!$A$2:$C$898,3,0)</f>
        <v>DISTRITO NACIONAL</v>
      </c>
      <c r="B13" s="126" t="s">
        <v>2640</v>
      </c>
      <c r="C13" s="132">
        <v>44356.447974537034</v>
      </c>
      <c r="D13" s="132" t="s">
        <v>2180</v>
      </c>
      <c r="E13" s="121">
        <v>298</v>
      </c>
      <c r="F13" s="148" t="str">
        <f>VLOOKUP(E13,VIP!$A$2:$O13702,2,0)</f>
        <v>DRBR298</v>
      </c>
      <c r="G13" s="148" t="str">
        <f>VLOOKUP(E13,'LISTADO ATM'!$A$2:$B$897,2,0)</f>
        <v xml:space="preserve">ATM S/M Aprezio Engombe </v>
      </c>
      <c r="H13" s="148" t="str">
        <f>VLOOKUP(E13,VIP!$A$2:$O18565,7,FALSE)</f>
        <v>Si</v>
      </c>
      <c r="I13" s="148" t="str">
        <f>VLOOKUP(E13,VIP!$A$2:$O10530,8,FALSE)</f>
        <v>Si</v>
      </c>
      <c r="J13" s="148" t="str">
        <f>VLOOKUP(E13,VIP!$A$2:$O10480,8,FALSE)</f>
        <v>Si</v>
      </c>
      <c r="K13" s="148" t="str">
        <f>VLOOKUP(E13,VIP!$A$2:$O14054,6,0)</f>
        <v>NO</v>
      </c>
      <c r="L13" s="122" t="s">
        <v>2219</v>
      </c>
      <c r="M13" s="131" t="s">
        <v>2446</v>
      </c>
      <c r="N13" s="131" t="s">
        <v>2453</v>
      </c>
      <c r="O13" s="148" t="s">
        <v>2455</v>
      </c>
      <c r="P13" s="150"/>
      <c r="Q13" s="149" t="s">
        <v>2219</v>
      </c>
    </row>
    <row r="14" spans="1:17" s="93" customFormat="1" ht="18" x14ac:dyDescent="0.25">
      <c r="A14" s="148" t="str">
        <f>VLOOKUP(E14,'LISTADO ATM'!$A$2:$C$898,3,0)</f>
        <v>NORTE</v>
      </c>
      <c r="B14" s="126" t="s">
        <v>2641</v>
      </c>
      <c r="C14" s="132">
        <v>44356.424756944441</v>
      </c>
      <c r="D14" s="132" t="s">
        <v>2181</v>
      </c>
      <c r="E14" s="121">
        <v>361</v>
      </c>
      <c r="F14" s="148" t="str">
        <f>VLOOKUP(E14,VIP!$A$2:$O13703,2,0)</f>
        <v>DRBR361</v>
      </c>
      <c r="G14" s="148" t="str">
        <f>VLOOKUP(E14,'LISTADO ATM'!$A$2:$B$897,2,0)</f>
        <v xml:space="preserve">ATM estacion Next Cumbre </v>
      </c>
      <c r="H14" s="148" t="str">
        <f>VLOOKUP(E14,VIP!$A$2:$O18566,7,FALSE)</f>
        <v>N/A</v>
      </c>
      <c r="I14" s="148" t="str">
        <f>VLOOKUP(E14,VIP!$A$2:$O10531,8,FALSE)</f>
        <v>N/A</v>
      </c>
      <c r="J14" s="148" t="str">
        <f>VLOOKUP(E14,VIP!$A$2:$O10481,8,FALSE)</f>
        <v>N/A</v>
      </c>
      <c r="K14" s="148" t="str">
        <f>VLOOKUP(E14,VIP!$A$2:$O14055,6,0)</f>
        <v>N/A</v>
      </c>
      <c r="L14" s="122" t="s">
        <v>2466</v>
      </c>
      <c r="M14" s="131" t="s">
        <v>2446</v>
      </c>
      <c r="N14" s="131" t="s">
        <v>2453</v>
      </c>
      <c r="O14" s="148" t="s">
        <v>2563</v>
      </c>
      <c r="P14" s="150"/>
      <c r="Q14" s="149" t="s">
        <v>2466</v>
      </c>
    </row>
    <row r="15" spans="1:17" s="93" customFormat="1" ht="18" x14ac:dyDescent="0.25">
      <c r="A15" s="148" t="str">
        <f>VLOOKUP(E15,'LISTADO ATM'!$A$2:$C$898,3,0)</f>
        <v>DISTRITO NACIONAL</v>
      </c>
      <c r="B15" s="126" t="s">
        <v>2642</v>
      </c>
      <c r="C15" s="132">
        <v>44356.422835648147</v>
      </c>
      <c r="D15" s="132" t="s">
        <v>2180</v>
      </c>
      <c r="E15" s="121">
        <v>338</v>
      </c>
      <c r="F15" s="148" t="str">
        <f>VLOOKUP(E15,VIP!$A$2:$O13704,2,0)</f>
        <v>DRBR338</v>
      </c>
      <c r="G15" s="148" t="str">
        <f>VLOOKUP(E15,'LISTADO ATM'!$A$2:$B$897,2,0)</f>
        <v>ATM S/M Aprezio Pantoja</v>
      </c>
      <c r="H15" s="148" t="str">
        <f>VLOOKUP(E15,VIP!$A$2:$O18567,7,FALSE)</f>
        <v>Si</v>
      </c>
      <c r="I15" s="148" t="str">
        <f>VLOOKUP(E15,VIP!$A$2:$O10532,8,FALSE)</f>
        <v>Si</v>
      </c>
      <c r="J15" s="148" t="str">
        <f>VLOOKUP(E15,VIP!$A$2:$O10482,8,FALSE)</f>
        <v>Si</v>
      </c>
      <c r="K15" s="148" t="str">
        <f>VLOOKUP(E15,VIP!$A$2:$O14056,6,0)</f>
        <v>NO</v>
      </c>
      <c r="L15" s="122" t="s">
        <v>2651</v>
      </c>
      <c r="M15" s="131" t="s">
        <v>2446</v>
      </c>
      <c r="N15" s="131" t="s">
        <v>2453</v>
      </c>
      <c r="O15" s="148" t="s">
        <v>2455</v>
      </c>
      <c r="P15" s="150"/>
      <c r="Q15" s="149" t="s">
        <v>2651</v>
      </c>
    </row>
    <row r="16" spans="1:17" s="93" customFormat="1" ht="18" x14ac:dyDescent="0.25">
      <c r="A16" s="148" t="str">
        <f>VLOOKUP(E16,'LISTADO ATM'!$A$2:$C$898,3,0)</f>
        <v>DISTRITO NACIONAL</v>
      </c>
      <c r="B16" s="126" t="s">
        <v>2643</v>
      </c>
      <c r="C16" s="132">
        <v>44356.420567129629</v>
      </c>
      <c r="D16" s="132" t="s">
        <v>2180</v>
      </c>
      <c r="E16" s="121">
        <v>441</v>
      </c>
      <c r="F16" s="148" t="str">
        <f>VLOOKUP(E16,VIP!$A$2:$O13705,2,0)</f>
        <v>DRBR441</v>
      </c>
      <c r="G16" s="148" t="str">
        <f>VLOOKUP(E16,'LISTADO ATM'!$A$2:$B$897,2,0)</f>
        <v>ATM Estacion de Servicio Romulo Betancour</v>
      </c>
      <c r="H16" s="148" t="str">
        <f>VLOOKUP(E16,VIP!$A$2:$O18568,7,FALSE)</f>
        <v>NO</v>
      </c>
      <c r="I16" s="148" t="str">
        <f>VLOOKUP(E16,VIP!$A$2:$O10533,8,FALSE)</f>
        <v>NO</v>
      </c>
      <c r="J16" s="148" t="str">
        <f>VLOOKUP(E16,VIP!$A$2:$O10483,8,FALSE)</f>
        <v>NO</v>
      </c>
      <c r="K16" s="148" t="str">
        <f>VLOOKUP(E16,VIP!$A$2:$O14057,6,0)</f>
        <v>NO</v>
      </c>
      <c r="L16" s="122" t="s">
        <v>2219</v>
      </c>
      <c r="M16" s="131" t="s">
        <v>2446</v>
      </c>
      <c r="N16" s="131" t="s">
        <v>2453</v>
      </c>
      <c r="O16" s="148" t="s">
        <v>2455</v>
      </c>
      <c r="P16" s="150"/>
      <c r="Q16" s="149" t="s">
        <v>2219</v>
      </c>
    </row>
    <row r="17" spans="1:23" s="93" customFormat="1" ht="18" x14ac:dyDescent="0.25">
      <c r="A17" s="148" t="str">
        <f>VLOOKUP(E17,'LISTADO ATM'!$A$2:$C$898,3,0)</f>
        <v>DISTRITO NACIONAL</v>
      </c>
      <c r="B17" s="126" t="s">
        <v>2644</v>
      </c>
      <c r="C17" s="132">
        <v>44356.419456018521</v>
      </c>
      <c r="D17" s="132" t="s">
        <v>2180</v>
      </c>
      <c r="E17" s="121">
        <v>551</v>
      </c>
      <c r="F17" s="148" t="str">
        <f>VLOOKUP(E17,VIP!$A$2:$O13706,2,0)</f>
        <v>DRBR01C</v>
      </c>
      <c r="G17" s="148" t="str">
        <f>VLOOKUP(E17,'LISTADO ATM'!$A$2:$B$897,2,0)</f>
        <v xml:space="preserve">ATM Oficina Padre Castellanos </v>
      </c>
      <c r="H17" s="148" t="str">
        <f>VLOOKUP(E17,VIP!$A$2:$O18569,7,FALSE)</f>
        <v>Si</v>
      </c>
      <c r="I17" s="148" t="str">
        <f>VLOOKUP(E17,VIP!$A$2:$O10534,8,FALSE)</f>
        <v>Si</v>
      </c>
      <c r="J17" s="148" t="str">
        <f>VLOOKUP(E17,VIP!$A$2:$O10484,8,FALSE)</f>
        <v>Si</v>
      </c>
      <c r="K17" s="148" t="str">
        <f>VLOOKUP(E17,VIP!$A$2:$O14058,6,0)</f>
        <v>NO</v>
      </c>
      <c r="L17" s="122" t="s">
        <v>2219</v>
      </c>
      <c r="M17" s="199" t="s">
        <v>2553</v>
      </c>
      <c r="N17" s="131" t="s">
        <v>2453</v>
      </c>
      <c r="O17" s="148" t="s">
        <v>2455</v>
      </c>
      <c r="P17" s="150"/>
      <c r="Q17" s="200">
        <v>44356.506412037037</v>
      </c>
    </row>
    <row r="18" spans="1:23" s="93" customFormat="1" ht="18" x14ac:dyDescent="0.25">
      <c r="A18" s="148" t="str">
        <f>VLOOKUP(E18,'LISTADO ATM'!$A$2:$C$898,3,0)</f>
        <v>DISTRITO NACIONAL</v>
      </c>
      <c r="B18" s="126" t="s">
        <v>2645</v>
      </c>
      <c r="C18" s="132">
        <v>44356.418055555558</v>
      </c>
      <c r="D18" s="132" t="s">
        <v>2449</v>
      </c>
      <c r="E18" s="121">
        <v>32</v>
      </c>
      <c r="F18" s="148" t="str">
        <f>VLOOKUP(E18,VIP!$A$2:$O13707,2,0)</f>
        <v>DRBR032</v>
      </c>
      <c r="G18" s="148" t="str">
        <f>VLOOKUP(E18,'LISTADO ATM'!$A$2:$B$897,2,0)</f>
        <v xml:space="preserve">ATM Oficina San Martín II </v>
      </c>
      <c r="H18" s="148" t="str">
        <f>VLOOKUP(E18,VIP!$A$2:$O18570,7,FALSE)</f>
        <v>Si</v>
      </c>
      <c r="I18" s="148" t="str">
        <f>VLOOKUP(E18,VIP!$A$2:$O10535,8,FALSE)</f>
        <v>Si</v>
      </c>
      <c r="J18" s="148" t="str">
        <f>VLOOKUP(E18,VIP!$A$2:$O10485,8,FALSE)</f>
        <v>Si</v>
      </c>
      <c r="K18" s="148" t="str">
        <f>VLOOKUP(E18,VIP!$A$2:$O14059,6,0)</f>
        <v>NO</v>
      </c>
      <c r="L18" s="122" t="s">
        <v>2418</v>
      </c>
      <c r="M18" s="199" t="s">
        <v>2553</v>
      </c>
      <c r="N18" s="131" t="s">
        <v>2453</v>
      </c>
      <c r="O18" s="148" t="s">
        <v>2454</v>
      </c>
      <c r="P18" s="150"/>
      <c r="Q18" s="200">
        <v>44356.593541666669</v>
      </c>
    </row>
    <row r="19" spans="1:23" s="93" customFormat="1" ht="18" x14ac:dyDescent="0.25">
      <c r="A19" s="148" t="str">
        <f>VLOOKUP(E19,'LISTADO ATM'!$A$2:$C$898,3,0)</f>
        <v>DISTRITO NACIONAL</v>
      </c>
      <c r="B19" s="126" t="s">
        <v>2646</v>
      </c>
      <c r="C19" s="132">
        <v>44356.416087962964</v>
      </c>
      <c r="D19" s="132" t="s">
        <v>2449</v>
      </c>
      <c r="E19" s="121">
        <v>359</v>
      </c>
      <c r="F19" s="148" t="str">
        <f>VLOOKUP(E19,VIP!$A$2:$O13708,2,0)</f>
        <v>DRBR359</v>
      </c>
      <c r="G19" s="148" t="str">
        <f>VLOOKUP(E19,'LISTADO ATM'!$A$2:$B$897,2,0)</f>
        <v>ATM S/M Bravo Ozama</v>
      </c>
      <c r="H19" s="148" t="str">
        <f>VLOOKUP(E19,VIP!$A$2:$O18571,7,FALSE)</f>
        <v>N/A</v>
      </c>
      <c r="I19" s="148" t="str">
        <f>VLOOKUP(E19,VIP!$A$2:$O10536,8,FALSE)</f>
        <v>N/A</v>
      </c>
      <c r="J19" s="148" t="str">
        <f>VLOOKUP(E19,VIP!$A$2:$O10486,8,FALSE)</f>
        <v>N/A</v>
      </c>
      <c r="K19" s="148" t="str">
        <f>VLOOKUP(E19,VIP!$A$2:$O14060,6,0)</f>
        <v>N/A</v>
      </c>
      <c r="L19" s="122" t="s">
        <v>2418</v>
      </c>
      <c r="M19" s="199" t="s">
        <v>2553</v>
      </c>
      <c r="N19" s="131" t="s">
        <v>2453</v>
      </c>
      <c r="O19" s="148" t="s">
        <v>2454</v>
      </c>
      <c r="P19" s="150"/>
      <c r="Q19" s="200">
        <v>44356.595324074071</v>
      </c>
    </row>
    <row r="20" spans="1:23" s="93" customFormat="1" ht="18" x14ac:dyDescent="0.25">
      <c r="A20" s="148" t="str">
        <f>VLOOKUP(E20,'LISTADO ATM'!$A$2:$C$898,3,0)</f>
        <v>NORTE</v>
      </c>
      <c r="B20" s="126" t="s">
        <v>2647</v>
      </c>
      <c r="C20" s="132">
        <v>44356.412407407406</v>
      </c>
      <c r="D20" s="132" t="s">
        <v>2470</v>
      </c>
      <c r="E20" s="121">
        <v>282</v>
      </c>
      <c r="F20" s="148" t="str">
        <f>VLOOKUP(E20,VIP!$A$2:$O13709,2,0)</f>
        <v>DRBR282</v>
      </c>
      <c r="G20" s="148" t="str">
        <f>VLOOKUP(E20,'LISTADO ATM'!$A$2:$B$897,2,0)</f>
        <v xml:space="preserve">ATM Autobanco Nibaje </v>
      </c>
      <c r="H20" s="148" t="str">
        <f>VLOOKUP(E20,VIP!$A$2:$O18572,7,FALSE)</f>
        <v>Si</v>
      </c>
      <c r="I20" s="148" t="str">
        <f>VLOOKUP(E20,VIP!$A$2:$O10537,8,FALSE)</f>
        <v>Si</v>
      </c>
      <c r="J20" s="148" t="str">
        <f>VLOOKUP(E20,VIP!$A$2:$O10487,8,FALSE)</f>
        <v>Si</v>
      </c>
      <c r="K20" s="148" t="str">
        <f>VLOOKUP(E20,VIP!$A$2:$O14061,6,0)</f>
        <v>NO</v>
      </c>
      <c r="L20" s="122" t="s">
        <v>2442</v>
      </c>
      <c r="M20" s="131" t="s">
        <v>2446</v>
      </c>
      <c r="N20" s="131" t="s">
        <v>2453</v>
      </c>
      <c r="O20" s="148" t="s">
        <v>2574</v>
      </c>
      <c r="P20" s="150"/>
      <c r="Q20" s="149" t="s">
        <v>2442</v>
      </c>
    </row>
    <row r="21" spans="1:23" s="93" customFormat="1" ht="18" x14ac:dyDescent="0.25">
      <c r="A21" s="148" t="str">
        <f>VLOOKUP(E21,'LISTADO ATM'!$A$2:$C$898,3,0)</f>
        <v>DISTRITO NACIONAL</v>
      </c>
      <c r="B21" s="126" t="s">
        <v>2648</v>
      </c>
      <c r="C21" s="132">
        <v>44356.393865740742</v>
      </c>
      <c r="D21" s="132" t="s">
        <v>2180</v>
      </c>
      <c r="E21" s="121">
        <v>238</v>
      </c>
      <c r="F21" s="148" t="str">
        <f>VLOOKUP(E21,VIP!$A$2:$O13710,2,0)</f>
        <v>DRBR238</v>
      </c>
      <c r="G21" s="148" t="str">
        <f>VLOOKUP(E21,'LISTADO ATM'!$A$2:$B$897,2,0)</f>
        <v xml:space="preserve">ATM Multicentro La Sirena Charles de Gaulle </v>
      </c>
      <c r="H21" s="148" t="str">
        <f>VLOOKUP(E21,VIP!$A$2:$O18573,7,FALSE)</f>
        <v>Si</v>
      </c>
      <c r="I21" s="148" t="str">
        <f>VLOOKUP(E21,VIP!$A$2:$O10538,8,FALSE)</f>
        <v>Si</v>
      </c>
      <c r="J21" s="148" t="str">
        <f>VLOOKUP(E21,VIP!$A$2:$O10488,8,FALSE)</f>
        <v>Si</v>
      </c>
      <c r="K21" s="148" t="str">
        <f>VLOOKUP(E21,VIP!$A$2:$O14062,6,0)</f>
        <v>No</v>
      </c>
      <c r="L21" s="122" t="s">
        <v>2652</v>
      </c>
      <c r="M21" s="131" t="s">
        <v>2446</v>
      </c>
      <c r="N21" s="131" t="s">
        <v>2453</v>
      </c>
      <c r="O21" s="148" t="s">
        <v>2455</v>
      </c>
      <c r="P21" s="150"/>
      <c r="Q21" s="149" t="s">
        <v>2652</v>
      </c>
    </row>
    <row r="22" spans="1:23" ht="18" x14ac:dyDescent="0.25">
      <c r="A22" s="150" t="str">
        <f>VLOOKUP(E22,'LISTADO ATM'!$A$2:$C$898,3,0)</f>
        <v>DISTRITO NACIONAL</v>
      </c>
      <c r="B22" s="126" t="s">
        <v>2649</v>
      </c>
      <c r="C22" s="132">
        <v>44356.373923611114</v>
      </c>
      <c r="D22" s="132" t="s">
        <v>2180</v>
      </c>
      <c r="E22" s="121">
        <v>224</v>
      </c>
      <c r="F22" s="150" t="str">
        <f>VLOOKUP(E22,VIP!$A$2:$O13711,2,0)</f>
        <v>DRBR224</v>
      </c>
      <c r="G22" s="150" t="str">
        <f>VLOOKUP(E22,'LISTADO ATM'!$A$2:$B$897,2,0)</f>
        <v xml:space="preserve">ATM S/M Nacional El Millón (Núñez de Cáceres) </v>
      </c>
      <c r="H22" s="150" t="str">
        <f>VLOOKUP(E22,VIP!$A$2:$O18574,7,FALSE)</f>
        <v>Si</v>
      </c>
      <c r="I22" s="150" t="str">
        <f>VLOOKUP(E22,VIP!$A$2:$O10539,8,FALSE)</f>
        <v>Si</v>
      </c>
      <c r="J22" s="150" t="str">
        <f>VLOOKUP(E22,VIP!$A$2:$O10489,8,FALSE)</f>
        <v>Si</v>
      </c>
      <c r="K22" s="150" t="str">
        <f>VLOOKUP(E22,VIP!$A$2:$O14063,6,0)</f>
        <v>SI</v>
      </c>
      <c r="L22" s="122" t="s">
        <v>2219</v>
      </c>
      <c r="M22" s="131" t="s">
        <v>2446</v>
      </c>
      <c r="N22" s="131" t="s">
        <v>2453</v>
      </c>
      <c r="O22" s="150" t="s">
        <v>2455</v>
      </c>
      <c r="P22" s="150"/>
      <c r="Q22" s="149" t="s">
        <v>2219</v>
      </c>
      <c r="R22" s="93"/>
      <c r="S22" s="93"/>
      <c r="T22" s="87"/>
      <c r="U22" s="87"/>
      <c r="V22" s="89"/>
      <c r="W22" s="75"/>
    </row>
    <row r="23" spans="1:23" ht="18" x14ac:dyDescent="0.25">
      <c r="A23" s="150" t="str">
        <f>VLOOKUP(E23,'LISTADO ATM'!$A$2:$C$898,3,0)</f>
        <v>DISTRITO NACIONAL</v>
      </c>
      <c r="B23" s="126" t="s">
        <v>2650</v>
      </c>
      <c r="C23" s="132">
        <v>44356.373124999998</v>
      </c>
      <c r="D23" s="132" t="s">
        <v>2180</v>
      </c>
      <c r="E23" s="121">
        <v>160</v>
      </c>
      <c r="F23" s="150" t="str">
        <f>VLOOKUP(E23,VIP!$A$2:$O13712,2,0)</f>
        <v>DRBR160</v>
      </c>
      <c r="G23" s="150" t="str">
        <f>VLOOKUP(E23,'LISTADO ATM'!$A$2:$B$897,2,0)</f>
        <v xml:space="preserve">ATM Oficina Herrera </v>
      </c>
      <c r="H23" s="150" t="str">
        <f>VLOOKUP(E23,VIP!$A$2:$O18575,7,FALSE)</f>
        <v>Si</v>
      </c>
      <c r="I23" s="150" t="str">
        <f>VLOOKUP(E23,VIP!$A$2:$O10540,8,FALSE)</f>
        <v>Si</v>
      </c>
      <c r="J23" s="150" t="str">
        <f>VLOOKUP(E23,VIP!$A$2:$O10490,8,FALSE)</f>
        <v>Si</v>
      </c>
      <c r="K23" s="150" t="str">
        <f>VLOOKUP(E23,VIP!$A$2:$O14064,6,0)</f>
        <v>NO</v>
      </c>
      <c r="L23" s="122" t="s">
        <v>2219</v>
      </c>
      <c r="M23" s="131" t="s">
        <v>2446</v>
      </c>
      <c r="N23" s="131" t="s">
        <v>2453</v>
      </c>
      <c r="O23" s="150" t="s">
        <v>2455</v>
      </c>
      <c r="P23" s="150"/>
      <c r="Q23" s="149" t="s">
        <v>2219</v>
      </c>
      <c r="R23" s="93"/>
      <c r="S23" s="93"/>
      <c r="T23" s="87"/>
      <c r="U23" s="87"/>
      <c r="V23" s="89"/>
      <c r="W23" s="75"/>
    </row>
    <row r="24" spans="1:23" ht="18" x14ac:dyDescent="0.25">
      <c r="A24" s="150" t="str">
        <f>VLOOKUP(E24,'LISTADO ATM'!$A$2:$C$898,3,0)</f>
        <v>DISTRITO NACIONAL</v>
      </c>
      <c r="B24" s="126" t="s">
        <v>2638</v>
      </c>
      <c r="C24" s="132">
        <v>44356.307199074072</v>
      </c>
      <c r="D24" s="132" t="s">
        <v>2180</v>
      </c>
      <c r="E24" s="121">
        <v>267</v>
      </c>
      <c r="F24" s="150" t="str">
        <f>VLOOKUP(E24,VIP!$A$2:$O13748,2,0)</f>
        <v>DRBR267</v>
      </c>
      <c r="G24" s="150" t="str">
        <f>VLOOKUP(E24,'LISTADO ATM'!$A$2:$B$897,2,0)</f>
        <v xml:space="preserve">ATM Centro de Caja México </v>
      </c>
      <c r="H24" s="150" t="str">
        <f>VLOOKUP(E24,VIP!$A$2:$O18611,7,FALSE)</f>
        <v>Si</v>
      </c>
      <c r="I24" s="150" t="str">
        <f>VLOOKUP(E24,VIP!$A$2:$O10576,8,FALSE)</f>
        <v>Si</v>
      </c>
      <c r="J24" s="150" t="str">
        <f>VLOOKUP(E24,VIP!$A$2:$O10526,8,FALSE)</f>
        <v>Si</v>
      </c>
      <c r="K24" s="150" t="str">
        <f>VLOOKUP(E24,VIP!$A$2:$O14100,6,0)</f>
        <v>NO</v>
      </c>
      <c r="L24" s="122" t="s">
        <v>2466</v>
      </c>
      <c r="M24" s="199" t="s">
        <v>2553</v>
      </c>
      <c r="N24" s="131" t="s">
        <v>2453</v>
      </c>
      <c r="O24" s="150" t="s">
        <v>2455</v>
      </c>
      <c r="P24" s="150"/>
      <c r="Q24" s="200">
        <v>44356.433923611112</v>
      </c>
      <c r="R24" s="93"/>
      <c r="S24" s="93"/>
      <c r="T24" s="87"/>
      <c r="U24" s="87"/>
      <c r="V24" s="89"/>
      <c r="W24" s="75"/>
    </row>
    <row r="25" spans="1:23" ht="18" x14ac:dyDescent="0.25">
      <c r="A25" s="150" t="str">
        <f>VLOOKUP(E25,'LISTADO ATM'!$A$2:$C$898,3,0)</f>
        <v>ESTE</v>
      </c>
      <c r="B25" s="126" t="s">
        <v>2639</v>
      </c>
      <c r="C25" s="132">
        <v>44356.305104166669</v>
      </c>
      <c r="D25" s="132" t="s">
        <v>2180</v>
      </c>
      <c r="E25" s="121">
        <v>158</v>
      </c>
      <c r="F25" s="150" t="str">
        <f>VLOOKUP(E25,VIP!$A$2:$O13749,2,0)</f>
        <v>DRBR158</v>
      </c>
      <c r="G25" s="150" t="str">
        <f>VLOOKUP(E25,'LISTADO ATM'!$A$2:$B$897,2,0)</f>
        <v xml:space="preserve">ATM Oficina Romana Norte </v>
      </c>
      <c r="H25" s="150" t="str">
        <f>VLOOKUP(E25,VIP!$A$2:$O18612,7,FALSE)</f>
        <v>Si</v>
      </c>
      <c r="I25" s="150" t="str">
        <f>VLOOKUP(E25,VIP!$A$2:$O10577,8,FALSE)</f>
        <v>Si</v>
      </c>
      <c r="J25" s="150" t="str">
        <f>VLOOKUP(E25,VIP!$A$2:$O10527,8,FALSE)</f>
        <v>Si</v>
      </c>
      <c r="K25" s="150" t="str">
        <f>VLOOKUP(E25,VIP!$A$2:$O14101,6,0)</f>
        <v>SI</v>
      </c>
      <c r="L25" s="122" t="s">
        <v>2466</v>
      </c>
      <c r="M25" s="199" t="s">
        <v>2553</v>
      </c>
      <c r="N25" s="131" t="s">
        <v>2453</v>
      </c>
      <c r="O25" s="150" t="s">
        <v>2455</v>
      </c>
      <c r="P25" s="150"/>
      <c r="Q25" s="200">
        <v>44356.597210648149</v>
      </c>
      <c r="R25" s="93"/>
      <c r="S25" s="93"/>
      <c r="T25" s="87"/>
      <c r="U25" s="87"/>
      <c r="V25" s="89"/>
      <c r="W25" s="75"/>
    </row>
    <row r="26" spans="1:23" ht="18" x14ac:dyDescent="0.25">
      <c r="A26" s="150" t="str">
        <f>VLOOKUP(E26,'LISTADO ATM'!$A$2:$C$898,3,0)</f>
        <v>ESTE</v>
      </c>
      <c r="B26" s="126" t="s">
        <v>2630</v>
      </c>
      <c r="C26" s="132">
        <v>44356.257905092592</v>
      </c>
      <c r="D26" s="132" t="s">
        <v>2180</v>
      </c>
      <c r="E26" s="121">
        <v>631</v>
      </c>
      <c r="F26" s="150" t="str">
        <f>VLOOKUP(E26,VIP!$A$2:$O13747,2,0)</f>
        <v>DRBR417</v>
      </c>
      <c r="G26" s="150" t="str">
        <f>VLOOKUP(E26,'LISTADO ATM'!$A$2:$B$897,2,0)</f>
        <v xml:space="preserve">ATM ASOCODEQUI (San Pedro) </v>
      </c>
      <c r="H26" s="150" t="str">
        <f>VLOOKUP(E26,VIP!$A$2:$O18610,7,FALSE)</f>
        <v>Si</v>
      </c>
      <c r="I26" s="150" t="str">
        <f>VLOOKUP(E26,VIP!$A$2:$O10575,8,FALSE)</f>
        <v>Si</v>
      </c>
      <c r="J26" s="150" t="str">
        <f>VLOOKUP(E26,VIP!$A$2:$O10525,8,FALSE)</f>
        <v>Si</v>
      </c>
      <c r="K26" s="150" t="str">
        <f>VLOOKUP(E26,VIP!$A$2:$O14099,6,0)</f>
        <v>NO</v>
      </c>
      <c r="L26" s="122" t="s">
        <v>2219</v>
      </c>
      <c r="M26" s="199" t="s">
        <v>2553</v>
      </c>
      <c r="N26" s="131" t="s">
        <v>2453</v>
      </c>
      <c r="O26" s="150" t="s">
        <v>2455</v>
      </c>
      <c r="P26" s="150"/>
      <c r="Q26" s="200">
        <v>44356.446226851855</v>
      </c>
      <c r="R26" s="93"/>
      <c r="S26" s="93"/>
      <c r="T26" s="201"/>
      <c r="U26" s="87"/>
      <c r="V26" s="89"/>
      <c r="W26" s="75"/>
    </row>
    <row r="27" spans="1:23" ht="18" x14ac:dyDescent="0.25">
      <c r="A27" s="150" t="str">
        <f>VLOOKUP(E27,'LISTADO ATM'!$A$2:$C$898,3,0)</f>
        <v>ESTE</v>
      </c>
      <c r="B27" s="126" t="s">
        <v>2631</v>
      </c>
      <c r="C27" s="132">
        <v>44356.235613425924</v>
      </c>
      <c r="D27" s="132" t="s">
        <v>2180</v>
      </c>
      <c r="E27" s="121">
        <v>353</v>
      </c>
      <c r="F27" s="150" t="str">
        <f>VLOOKUP(E27,VIP!$A$2:$O13748,2,0)</f>
        <v>DRBR353</v>
      </c>
      <c r="G27" s="150" t="str">
        <f>VLOOKUP(E27,'LISTADO ATM'!$A$2:$B$897,2,0)</f>
        <v xml:space="preserve">ATM Estación Boulevard Juan Dolio </v>
      </c>
      <c r="H27" s="150" t="str">
        <f>VLOOKUP(E27,VIP!$A$2:$O18611,7,FALSE)</f>
        <v>Si</v>
      </c>
      <c r="I27" s="150" t="str">
        <f>VLOOKUP(E27,VIP!$A$2:$O10576,8,FALSE)</f>
        <v>Si</v>
      </c>
      <c r="J27" s="150" t="str">
        <f>VLOOKUP(E27,VIP!$A$2:$O10526,8,FALSE)</f>
        <v>Si</v>
      </c>
      <c r="K27" s="150" t="str">
        <f>VLOOKUP(E27,VIP!$A$2:$O14100,6,0)</f>
        <v>NO</v>
      </c>
      <c r="L27" s="122" t="s">
        <v>2245</v>
      </c>
      <c r="M27" s="199" t="s">
        <v>2553</v>
      </c>
      <c r="N27" s="131" t="s">
        <v>2453</v>
      </c>
      <c r="O27" s="150" t="s">
        <v>2455</v>
      </c>
      <c r="P27" s="150"/>
      <c r="Q27" s="200">
        <v>44356.445856481485</v>
      </c>
      <c r="R27" s="93"/>
      <c r="S27" s="93"/>
      <c r="T27" s="87"/>
      <c r="U27" s="87"/>
      <c r="V27" s="89"/>
      <c r="W27" s="75"/>
    </row>
    <row r="28" spans="1:23" ht="18" x14ac:dyDescent="0.25">
      <c r="A28" s="150" t="str">
        <f>VLOOKUP(E28,'LISTADO ATM'!$A$2:$C$898,3,0)</f>
        <v>ESTE</v>
      </c>
      <c r="B28" s="126" t="s">
        <v>2632</v>
      </c>
      <c r="C28" s="132">
        <v>44356.217951388891</v>
      </c>
      <c r="D28" s="132" t="s">
        <v>2180</v>
      </c>
      <c r="E28" s="121">
        <v>822</v>
      </c>
      <c r="F28" s="150" t="str">
        <f>VLOOKUP(E28,VIP!$A$2:$O13750,2,0)</f>
        <v>DRBR822</v>
      </c>
      <c r="G28" s="150" t="str">
        <f>VLOOKUP(E28,'LISTADO ATM'!$A$2:$B$897,2,0)</f>
        <v xml:space="preserve">ATM INDUSPALMA </v>
      </c>
      <c r="H28" s="150" t="str">
        <f>VLOOKUP(E28,VIP!$A$2:$O18613,7,FALSE)</f>
        <v>Si</v>
      </c>
      <c r="I28" s="150" t="str">
        <f>VLOOKUP(E28,VIP!$A$2:$O10578,8,FALSE)</f>
        <v>Si</v>
      </c>
      <c r="J28" s="150" t="str">
        <f>VLOOKUP(E28,VIP!$A$2:$O10528,8,FALSE)</f>
        <v>Si</v>
      </c>
      <c r="K28" s="150" t="str">
        <f>VLOOKUP(E28,VIP!$A$2:$O14102,6,0)</f>
        <v>NO</v>
      </c>
      <c r="L28" s="122" t="s">
        <v>2245</v>
      </c>
      <c r="M28" s="199" t="s">
        <v>2553</v>
      </c>
      <c r="N28" s="131" t="s">
        <v>2453</v>
      </c>
      <c r="O28" s="150" t="s">
        <v>2455</v>
      </c>
      <c r="P28" s="150"/>
      <c r="Q28" s="200">
        <v>44356.477175925924</v>
      </c>
      <c r="R28" s="93"/>
      <c r="S28" s="93"/>
      <c r="T28" s="87"/>
      <c r="U28" s="87"/>
      <c r="V28" s="89"/>
      <c r="W28" s="75"/>
    </row>
    <row r="29" spans="1:23" ht="18" x14ac:dyDescent="0.25">
      <c r="A29" s="150" t="str">
        <f>VLOOKUP(E29,'LISTADO ATM'!$A$2:$C$898,3,0)</f>
        <v>DISTRITO NACIONAL</v>
      </c>
      <c r="B29" s="126" t="s">
        <v>2633</v>
      </c>
      <c r="C29" s="132">
        <v>44356.217615740738</v>
      </c>
      <c r="D29" s="132" t="s">
        <v>2180</v>
      </c>
      <c r="E29" s="121">
        <v>378</v>
      </c>
      <c r="F29" s="150" t="str">
        <f>VLOOKUP(E29,VIP!$A$2:$O13751,2,0)</f>
        <v>DRBR378</v>
      </c>
      <c r="G29" s="150" t="str">
        <f>VLOOKUP(E29,'LISTADO ATM'!$A$2:$B$897,2,0)</f>
        <v>ATM UNP Villa Flores</v>
      </c>
      <c r="H29" s="150" t="str">
        <f>VLOOKUP(E29,VIP!$A$2:$O18614,7,FALSE)</f>
        <v>N/A</v>
      </c>
      <c r="I29" s="150" t="str">
        <f>VLOOKUP(E29,VIP!$A$2:$O10579,8,FALSE)</f>
        <v>N/A</v>
      </c>
      <c r="J29" s="150" t="str">
        <f>VLOOKUP(E29,VIP!$A$2:$O10529,8,FALSE)</f>
        <v>N/A</v>
      </c>
      <c r="K29" s="150" t="str">
        <f>VLOOKUP(E29,VIP!$A$2:$O14103,6,0)</f>
        <v>N/A</v>
      </c>
      <c r="L29" s="122" t="s">
        <v>2637</v>
      </c>
      <c r="M29" s="199" t="s">
        <v>2553</v>
      </c>
      <c r="N29" s="131" t="s">
        <v>2453</v>
      </c>
      <c r="O29" s="150" t="s">
        <v>2455</v>
      </c>
      <c r="P29" s="150"/>
      <c r="Q29" s="200">
        <v>44356.511608796296</v>
      </c>
      <c r="R29" s="93"/>
      <c r="S29" s="93"/>
      <c r="T29" s="87"/>
      <c r="U29" s="87"/>
      <c r="V29" s="89"/>
      <c r="W29" s="75"/>
    </row>
    <row r="30" spans="1:23" ht="18" x14ac:dyDescent="0.25">
      <c r="A30" s="150" t="str">
        <f>VLOOKUP(E30,'LISTADO ATM'!$A$2:$C$898,3,0)</f>
        <v>DISTRITO NACIONAL</v>
      </c>
      <c r="B30" s="126" t="s">
        <v>2634</v>
      </c>
      <c r="C30" s="132">
        <v>44356.216724537036</v>
      </c>
      <c r="D30" s="132" t="s">
        <v>2180</v>
      </c>
      <c r="E30" s="121">
        <v>43</v>
      </c>
      <c r="F30" s="150" t="str">
        <f>VLOOKUP(E30,VIP!$A$2:$O13752,2,0)</f>
        <v>DRBR043</v>
      </c>
      <c r="G30" s="150" t="str">
        <f>VLOOKUP(E30,'LISTADO ATM'!$A$2:$B$897,2,0)</f>
        <v xml:space="preserve">ATM Zona Franca San Isidro </v>
      </c>
      <c r="H30" s="150" t="str">
        <f>VLOOKUP(E30,VIP!$A$2:$O18615,7,FALSE)</f>
        <v>Si</v>
      </c>
      <c r="I30" s="150" t="str">
        <f>VLOOKUP(E30,VIP!$A$2:$O10580,8,FALSE)</f>
        <v>No</v>
      </c>
      <c r="J30" s="150" t="str">
        <f>VLOOKUP(E30,VIP!$A$2:$O10530,8,FALSE)</f>
        <v>No</v>
      </c>
      <c r="K30" s="150" t="str">
        <f>VLOOKUP(E30,VIP!$A$2:$O14104,6,0)</f>
        <v>NO</v>
      </c>
      <c r="L30" s="122" t="s">
        <v>2466</v>
      </c>
      <c r="M30" s="199" t="s">
        <v>2553</v>
      </c>
      <c r="N30" s="131" t="s">
        <v>2453</v>
      </c>
      <c r="O30" s="150" t="s">
        <v>2455</v>
      </c>
      <c r="P30" s="150"/>
      <c r="Q30" s="200">
        <v>44356.594687500001</v>
      </c>
      <c r="R30" s="93"/>
      <c r="S30" s="93"/>
      <c r="T30" s="87"/>
      <c r="U30" s="87"/>
      <c r="V30" s="89"/>
      <c r="W30" s="75"/>
    </row>
    <row r="31" spans="1:23" ht="18" x14ac:dyDescent="0.25">
      <c r="A31" s="150" t="str">
        <f>VLOOKUP(E31,'LISTADO ATM'!$A$2:$C$898,3,0)</f>
        <v>NORTE</v>
      </c>
      <c r="B31" s="126" t="s">
        <v>2635</v>
      </c>
      <c r="C31" s="132">
        <v>44356.216041666667</v>
      </c>
      <c r="D31" s="132" t="s">
        <v>2181</v>
      </c>
      <c r="E31" s="121">
        <v>854</v>
      </c>
      <c r="F31" s="150" t="str">
        <f>VLOOKUP(E31,VIP!$A$2:$O13753,2,0)</f>
        <v>DRBR854</v>
      </c>
      <c r="G31" s="150" t="str">
        <f>VLOOKUP(E31,'LISTADO ATM'!$A$2:$B$897,2,0)</f>
        <v xml:space="preserve">ATM Centro Comercial Blanco Batista </v>
      </c>
      <c r="H31" s="150" t="str">
        <f>VLOOKUP(E31,VIP!$A$2:$O18616,7,FALSE)</f>
        <v>Si</v>
      </c>
      <c r="I31" s="150" t="str">
        <f>VLOOKUP(E31,VIP!$A$2:$O10581,8,FALSE)</f>
        <v>Si</v>
      </c>
      <c r="J31" s="150" t="str">
        <f>VLOOKUP(E31,VIP!$A$2:$O10531,8,FALSE)</f>
        <v>Si</v>
      </c>
      <c r="K31" s="150" t="str">
        <f>VLOOKUP(E31,VIP!$A$2:$O14105,6,0)</f>
        <v>NO</v>
      </c>
      <c r="L31" s="122" t="s">
        <v>2219</v>
      </c>
      <c r="M31" s="199" t="s">
        <v>2553</v>
      </c>
      <c r="N31" s="131" t="s">
        <v>2453</v>
      </c>
      <c r="O31" s="150" t="s">
        <v>2550</v>
      </c>
      <c r="P31" s="150"/>
      <c r="Q31" s="200">
        <v>44356.437037037038</v>
      </c>
      <c r="R31" s="93"/>
      <c r="S31" s="93"/>
      <c r="T31" s="87"/>
      <c r="U31" s="87"/>
      <c r="V31" s="89"/>
      <c r="W31" s="75"/>
    </row>
    <row r="32" spans="1:23" ht="18" x14ac:dyDescent="0.25">
      <c r="A32" s="150" t="str">
        <f>VLOOKUP(E32,'LISTADO ATM'!$A$2:$C$898,3,0)</f>
        <v>DISTRITO NACIONAL</v>
      </c>
      <c r="B32" s="126" t="s">
        <v>2636</v>
      </c>
      <c r="C32" s="132">
        <v>44356.215219907404</v>
      </c>
      <c r="D32" s="132" t="s">
        <v>2180</v>
      </c>
      <c r="E32" s="121">
        <v>858</v>
      </c>
      <c r="F32" s="150" t="str">
        <f>VLOOKUP(E32,VIP!$A$2:$O13754,2,0)</f>
        <v>DRBR858</v>
      </c>
      <c r="G32" s="150" t="str">
        <f>VLOOKUP(E32,'LISTADO ATM'!$A$2:$B$897,2,0)</f>
        <v xml:space="preserve">ATM Cooperativa Maestros (COOPNAMA) </v>
      </c>
      <c r="H32" s="150" t="str">
        <f>VLOOKUP(E32,VIP!$A$2:$O18617,7,FALSE)</f>
        <v>Si</v>
      </c>
      <c r="I32" s="150" t="str">
        <f>VLOOKUP(E32,VIP!$A$2:$O10582,8,FALSE)</f>
        <v>No</v>
      </c>
      <c r="J32" s="150" t="str">
        <f>VLOOKUP(E32,VIP!$A$2:$O10532,8,FALSE)</f>
        <v>No</v>
      </c>
      <c r="K32" s="150" t="str">
        <f>VLOOKUP(E32,VIP!$A$2:$O14106,6,0)</f>
        <v>NO</v>
      </c>
      <c r="L32" s="122" t="s">
        <v>2219</v>
      </c>
      <c r="M32" s="199" t="s">
        <v>2553</v>
      </c>
      <c r="N32" s="131" t="s">
        <v>2453</v>
      </c>
      <c r="O32" s="150" t="s">
        <v>2455</v>
      </c>
      <c r="P32" s="150"/>
      <c r="Q32" s="200">
        <v>44356.430347222224</v>
      </c>
      <c r="R32" s="93"/>
      <c r="S32" s="93"/>
      <c r="T32" s="87"/>
      <c r="U32" s="87"/>
      <c r="V32" s="89"/>
      <c r="W32" s="75"/>
    </row>
    <row r="33" spans="1:23" ht="18" x14ac:dyDescent="0.25">
      <c r="A33" s="150" t="str">
        <f>VLOOKUP(E33,'LISTADO ATM'!$A$2:$C$898,3,0)</f>
        <v>DISTRITO NACIONAL</v>
      </c>
      <c r="B33" s="126" t="s">
        <v>2624</v>
      </c>
      <c r="C33" s="132">
        <v>44356.058530092596</v>
      </c>
      <c r="D33" s="132" t="s">
        <v>2180</v>
      </c>
      <c r="E33" s="121">
        <v>70</v>
      </c>
      <c r="F33" s="150" t="str">
        <f>VLOOKUP(E33,VIP!$A$2:$O13746,2,0)</f>
        <v>DRBR070</v>
      </c>
      <c r="G33" s="150" t="str">
        <f>VLOOKUP(E33,'LISTADO ATM'!$A$2:$B$897,2,0)</f>
        <v xml:space="preserve">ATM Autoservicio Plaza Lama Zona Oriental </v>
      </c>
      <c r="H33" s="150" t="str">
        <f>VLOOKUP(E33,VIP!$A$2:$O18609,7,FALSE)</f>
        <v>Si</v>
      </c>
      <c r="I33" s="150" t="str">
        <f>VLOOKUP(E33,VIP!$A$2:$O10574,8,FALSE)</f>
        <v>Si</v>
      </c>
      <c r="J33" s="150" t="str">
        <f>VLOOKUP(E33,VIP!$A$2:$O10524,8,FALSE)</f>
        <v>Si</v>
      </c>
      <c r="K33" s="150" t="str">
        <f>VLOOKUP(E33,VIP!$A$2:$O14098,6,0)</f>
        <v>NO</v>
      </c>
      <c r="L33" s="122" t="s">
        <v>2219</v>
      </c>
      <c r="M33" s="131" t="s">
        <v>2446</v>
      </c>
      <c r="N33" s="131" t="s">
        <v>2453</v>
      </c>
      <c r="O33" s="150" t="s">
        <v>2455</v>
      </c>
      <c r="P33" s="150"/>
      <c r="Q33" s="149" t="s">
        <v>2219</v>
      </c>
      <c r="R33" s="93"/>
      <c r="S33" s="93"/>
      <c r="T33" s="87"/>
      <c r="U33" s="87"/>
      <c r="V33" s="89"/>
      <c r="W33" s="75"/>
    </row>
    <row r="34" spans="1:23" ht="18" x14ac:dyDescent="0.25">
      <c r="A34" s="150" t="str">
        <f>VLOOKUP(E34,'LISTADO ATM'!$A$2:$C$898,3,0)</f>
        <v>NORTE</v>
      </c>
      <c r="B34" s="126" t="s">
        <v>2625</v>
      </c>
      <c r="C34" s="132">
        <v>44356.058009259257</v>
      </c>
      <c r="D34" s="132" t="s">
        <v>2181</v>
      </c>
      <c r="E34" s="121">
        <v>712</v>
      </c>
      <c r="F34" s="150" t="str">
        <f>VLOOKUP(E34,VIP!$A$2:$O13747,2,0)</f>
        <v>DRBR128</v>
      </c>
      <c r="G34" s="150" t="str">
        <f>VLOOKUP(E34,'LISTADO ATM'!$A$2:$B$897,2,0)</f>
        <v xml:space="preserve">ATM Oficina Imbert </v>
      </c>
      <c r="H34" s="150" t="str">
        <f>VLOOKUP(E34,VIP!$A$2:$O18610,7,FALSE)</f>
        <v>Si</v>
      </c>
      <c r="I34" s="150" t="str">
        <f>VLOOKUP(E34,VIP!$A$2:$O10575,8,FALSE)</f>
        <v>Si</v>
      </c>
      <c r="J34" s="150" t="str">
        <f>VLOOKUP(E34,VIP!$A$2:$O10525,8,FALSE)</f>
        <v>Si</v>
      </c>
      <c r="K34" s="150" t="str">
        <f>VLOOKUP(E34,VIP!$A$2:$O14099,6,0)</f>
        <v>SI</v>
      </c>
      <c r="L34" s="122" t="s">
        <v>2219</v>
      </c>
      <c r="M34" s="199" t="s">
        <v>2553</v>
      </c>
      <c r="N34" s="131" t="s">
        <v>2453</v>
      </c>
      <c r="O34" s="150" t="s">
        <v>2550</v>
      </c>
      <c r="P34" s="150"/>
      <c r="Q34" s="200">
        <v>44356.448680555557</v>
      </c>
      <c r="R34" s="93"/>
      <c r="S34" s="93"/>
      <c r="T34" s="87"/>
      <c r="U34" s="87"/>
      <c r="V34" s="89"/>
      <c r="W34" s="75"/>
    </row>
    <row r="35" spans="1:23" ht="18" x14ac:dyDescent="0.25">
      <c r="A35" s="150" t="str">
        <f>VLOOKUP(E35,'LISTADO ATM'!$A$2:$C$898,3,0)</f>
        <v>DISTRITO NACIONAL</v>
      </c>
      <c r="B35" s="126" t="s">
        <v>2626</v>
      </c>
      <c r="C35" s="132">
        <v>44356.057037037041</v>
      </c>
      <c r="D35" s="132" t="s">
        <v>2180</v>
      </c>
      <c r="E35" s="121">
        <v>487</v>
      </c>
      <c r="F35" s="150" t="str">
        <f>VLOOKUP(E35,VIP!$A$2:$O13748,2,0)</f>
        <v>DRBR487</v>
      </c>
      <c r="G35" s="150" t="str">
        <f>VLOOKUP(E35,'LISTADO ATM'!$A$2:$B$897,2,0)</f>
        <v xml:space="preserve">ATM Olé Hainamosa </v>
      </c>
      <c r="H35" s="150" t="str">
        <f>VLOOKUP(E35,VIP!$A$2:$O18611,7,FALSE)</f>
        <v>Si</v>
      </c>
      <c r="I35" s="150" t="str">
        <f>VLOOKUP(E35,VIP!$A$2:$O10576,8,FALSE)</f>
        <v>Si</v>
      </c>
      <c r="J35" s="150" t="str">
        <f>VLOOKUP(E35,VIP!$A$2:$O10526,8,FALSE)</f>
        <v>Si</v>
      </c>
      <c r="K35" s="150" t="str">
        <f>VLOOKUP(E35,VIP!$A$2:$O14100,6,0)</f>
        <v>SI</v>
      </c>
      <c r="L35" s="122" t="s">
        <v>2219</v>
      </c>
      <c r="M35" s="131" t="s">
        <v>2446</v>
      </c>
      <c r="N35" s="131" t="s">
        <v>2453</v>
      </c>
      <c r="O35" s="150" t="s">
        <v>2455</v>
      </c>
      <c r="P35" s="150"/>
      <c r="Q35" s="149" t="s">
        <v>2219</v>
      </c>
      <c r="R35" s="93"/>
      <c r="S35" s="93"/>
      <c r="T35" s="87"/>
      <c r="U35" s="87"/>
      <c r="V35" s="89"/>
      <c r="W35" s="75"/>
    </row>
    <row r="36" spans="1:23" ht="18" x14ac:dyDescent="0.25">
      <c r="A36" s="150" t="str">
        <f>VLOOKUP(E36,'LISTADO ATM'!$A$2:$C$898,3,0)</f>
        <v>DISTRITO NACIONAL</v>
      </c>
      <c r="B36" s="126" t="s">
        <v>2627</v>
      </c>
      <c r="C36" s="132">
        <v>44356.055798611109</v>
      </c>
      <c r="D36" s="132" t="s">
        <v>2180</v>
      </c>
      <c r="E36" s="121">
        <v>909</v>
      </c>
      <c r="F36" s="150" t="str">
        <f>VLOOKUP(E36,VIP!$A$2:$O13749,2,0)</f>
        <v>DRBR01A</v>
      </c>
      <c r="G36" s="150" t="str">
        <f>VLOOKUP(E36,'LISTADO ATM'!$A$2:$B$897,2,0)</f>
        <v xml:space="preserve">ATM UNP UASD </v>
      </c>
      <c r="H36" s="150" t="str">
        <f>VLOOKUP(E36,VIP!$A$2:$O18612,7,FALSE)</f>
        <v>Si</v>
      </c>
      <c r="I36" s="150" t="str">
        <f>VLOOKUP(E36,VIP!$A$2:$O10577,8,FALSE)</f>
        <v>Si</v>
      </c>
      <c r="J36" s="150" t="str">
        <f>VLOOKUP(E36,VIP!$A$2:$O10527,8,FALSE)</f>
        <v>Si</v>
      </c>
      <c r="K36" s="150" t="str">
        <f>VLOOKUP(E36,VIP!$A$2:$O14101,6,0)</f>
        <v>SI</v>
      </c>
      <c r="L36" s="122" t="s">
        <v>2219</v>
      </c>
      <c r="M36" s="131" t="s">
        <v>2446</v>
      </c>
      <c r="N36" s="131" t="s">
        <v>2453</v>
      </c>
      <c r="O36" s="150" t="s">
        <v>2455</v>
      </c>
      <c r="P36" s="150"/>
      <c r="Q36" s="149" t="s">
        <v>2219</v>
      </c>
      <c r="R36" s="93"/>
      <c r="S36" s="93"/>
      <c r="T36" s="87"/>
      <c r="U36" s="87"/>
      <c r="V36" s="89"/>
      <c r="W36" s="75"/>
    </row>
    <row r="37" spans="1:23" ht="18" x14ac:dyDescent="0.25">
      <c r="A37" s="150" t="str">
        <f>VLOOKUP(E37,'LISTADO ATM'!$A$2:$C$898,3,0)</f>
        <v>DISTRITO NACIONAL</v>
      </c>
      <c r="B37" s="126" t="s">
        <v>2628</v>
      </c>
      <c r="C37" s="132">
        <v>44356.047673611109</v>
      </c>
      <c r="D37" s="132" t="s">
        <v>2180</v>
      </c>
      <c r="E37" s="121">
        <v>327</v>
      </c>
      <c r="F37" s="150" t="str">
        <f>VLOOKUP(E37,VIP!$A$2:$O13750,2,0)</f>
        <v>DRBR327</v>
      </c>
      <c r="G37" s="150" t="str">
        <f>VLOOKUP(E37,'LISTADO ATM'!$A$2:$B$897,2,0)</f>
        <v xml:space="preserve">ATM UNP CCN (Nacional 27 de Febrero) </v>
      </c>
      <c r="H37" s="150" t="str">
        <f>VLOOKUP(E37,VIP!$A$2:$O18613,7,FALSE)</f>
        <v>Si</v>
      </c>
      <c r="I37" s="150" t="str">
        <f>VLOOKUP(E37,VIP!$A$2:$O10578,8,FALSE)</f>
        <v>Si</v>
      </c>
      <c r="J37" s="150" t="str">
        <f>VLOOKUP(E37,VIP!$A$2:$O10528,8,FALSE)</f>
        <v>Si</v>
      </c>
      <c r="K37" s="150" t="str">
        <f>VLOOKUP(E37,VIP!$A$2:$O14102,6,0)</f>
        <v>NO</v>
      </c>
      <c r="L37" s="122" t="s">
        <v>2219</v>
      </c>
      <c r="M37" s="131" t="s">
        <v>2446</v>
      </c>
      <c r="N37" s="131" t="s">
        <v>2453</v>
      </c>
      <c r="O37" s="150" t="s">
        <v>2455</v>
      </c>
      <c r="P37" s="150"/>
      <c r="Q37" s="149" t="s">
        <v>2219</v>
      </c>
      <c r="R37" s="93"/>
      <c r="S37" s="93"/>
      <c r="T37" s="87"/>
      <c r="U37" s="87"/>
      <c r="V37" s="89"/>
      <c r="W37" s="75"/>
    </row>
    <row r="38" spans="1:23" ht="18" x14ac:dyDescent="0.25">
      <c r="A38" s="150" t="str">
        <f>VLOOKUP(E38,'LISTADO ATM'!$A$2:$C$898,3,0)</f>
        <v>SUR</v>
      </c>
      <c r="B38" s="126" t="s">
        <v>2629</v>
      </c>
      <c r="C38" s="132">
        <v>44356.028645833336</v>
      </c>
      <c r="D38" s="132" t="s">
        <v>2180</v>
      </c>
      <c r="E38" s="121">
        <v>135</v>
      </c>
      <c r="F38" s="150" t="str">
        <f>VLOOKUP(E38,VIP!$A$2:$O13751,2,0)</f>
        <v>DRBR135</v>
      </c>
      <c r="G38" s="150" t="str">
        <f>VLOOKUP(E38,'LISTADO ATM'!$A$2:$B$897,2,0)</f>
        <v xml:space="preserve">ATM Oficina Las Dunas Baní </v>
      </c>
      <c r="H38" s="150" t="str">
        <f>VLOOKUP(E38,VIP!$A$2:$O18614,7,FALSE)</f>
        <v>Si</v>
      </c>
      <c r="I38" s="150" t="str">
        <f>VLOOKUP(E38,VIP!$A$2:$O10579,8,FALSE)</f>
        <v>Si</v>
      </c>
      <c r="J38" s="150" t="str">
        <f>VLOOKUP(E38,VIP!$A$2:$O10529,8,FALSE)</f>
        <v>Si</v>
      </c>
      <c r="K38" s="150" t="str">
        <f>VLOOKUP(E38,VIP!$A$2:$O14103,6,0)</f>
        <v>SI</v>
      </c>
      <c r="L38" s="122" t="s">
        <v>2219</v>
      </c>
      <c r="M38" s="131" t="s">
        <v>2446</v>
      </c>
      <c r="N38" s="131" t="s">
        <v>2453</v>
      </c>
      <c r="O38" s="150" t="s">
        <v>2455</v>
      </c>
      <c r="P38" s="150"/>
      <c r="Q38" s="149" t="s">
        <v>2219</v>
      </c>
    </row>
    <row r="39" spans="1:23" ht="18" x14ac:dyDescent="0.25">
      <c r="A39" s="150" t="str">
        <f>VLOOKUP(E39,'LISTADO ATM'!$A$2:$C$898,3,0)</f>
        <v>DISTRITO NACIONAL</v>
      </c>
      <c r="B39" s="126" t="s">
        <v>2612</v>
      </c>
      <c r="C39" s="132">
        <v>44355.904085648152</v>
      </c>
      <c r="D39" s="132" t="s">
        <v>2449</v>
      </c>
      <c r="E39" s="121">
        <v>318</v>
      </c>
      <c r="F39" s="150" t="str">
        <f>VLOOKUP(E39,VIP!$A$2:$O13745,2,0)</f>
        <v>DRBR318</v>
      </c>
      <c r="G39" s="150" t="str">
        <f>VLOOKUP(E39,'LISTADO ATM'!$A$2:$B$897,2,0)</f>
        <v>ATM Autoservicio Lope de Vega</v>
      </c>
      <c r="H39" s="150" t="str">
        <f>VLOOKUP(E39,VIP!$A$2:$O18608,7,FALSE)</f>
        <v>Si</v>
      </c>
      <c r="I39" s="150" t="str">
        <f>VLOOKUP(E39,VIP!$A$2:$O10573,8,FALSE)</f>
        <v>Si</v>
      </c>
      <c r="J39" s="150" t="str">
        <f>VLOOKUP(E39,VIP!$A$2:$O10523,8,FALSE)</f>
        <v>Si</v>
      </c>
      <c r="K39" s="150" t="str">
        <f>VLOOKUP(E39,VIP!$A$2:$O14097,6,0)</f>
        <v>NO</v>
      </c>
      <c r="L39" s="122" t="s">
        <v>2549</v>
      </c>
      <c r="M39" s="199" t="s">
        <v>2553</v>
      </c>
      <c r="N39" s="131" t="s">
        <v>2453</v>
      </c>
      <c r="O39" s="150" t="s">
        <v>2454</v>
      </c>
      <c r="P39" s="150"/>
      <c r="Q39" s="200">
        <v>44356.448298611111</v>
      </c>
    </row>
    <row r="40" spans="1:23" ht="18" x14ac:dyDescent="0.25">
      <c r="A40" s="150" t="str">
        <f>VLOOKUP(E40,'LISTADO ATM'!$A$2:$C$898,3,0)</f>
        <v>NORTE</v>
      </c>
      <c r="B40" s="126" t="s">
        <v>2613</v>
      </c>
      <c r="C40" s="132">
        <v>44355.90247685185</v>
      </c>
      <c r="D40" s="132" t="s">
        <v>2470</v>
      </c>
      <c r="E40" s="121">
        <v>774</v>
      </c>
      <c r="F40" s="150" t="str">
        <f>VLOOKUP(E40,VIP!$A$2:$O13746,2,0)</f>
        <v>DRBR061</v>
      </c>
      <c r="G40" s="150" t="str">
        <f>VLOOKUP(E40,'LISTADO ATM'!$A$2:$B$897,2,0)</f>
        <v xml:space="preserve">ATM Oficina Montecristi </v>
      </c>
      <c r="H40" s="150" t="str">
        <f>VLOOKUP(E40,VIP!$A$2:$O18609,7,FALSE)</f>
        <v>Si</v>
      </c>
      <c r="I40" s="150" t="str">
        <f>VLOOKUP(E40,VIP!$A$2:$O10574,8,FALSE)</f>
        <v>Si</v>
      </c>
      <c r="J40" s="150" t="str">
        <f>VLOOKUP(E40,VIP!$A$2:$O10524,8,FALSE)</f>
        <v>Si</v>
      </c>
      <c r="K40" s="150" t="str">
        <f>VLOOKUP(E40,VIP!$A$2:$O14098,6,0)</f>
        <v>NO</v>
      </c>
      <c r="L40" s="122" t="s">
        <v>2549</v>
      </c>
      <c r="M40" s="131" t="s">
        <v>2446</v>
      </c>
      <c r="N40" s="131" t="s">
        <v>2453</v>
      </c>
      <c r="O40" s="150" t="s">
        <v>2471</v>
      </c>
      <c r="P40" s="150"/>
      <c r="Q40" s="149" t="s">
        <v>2549</v>
      </c>
    </row>
    <row r="41" spans="1:23" ht="18" x14ac:dyDescent="0.25">
      <c r="A41" s="150" t="str">
        <f>VLOOKUP(E41,'LISTADO ATM'!$A$2:$C$898,3,0)</f>
        <v>ESTE</v>
      </c>
      <c r="B41" s="126" t="s">
        <v>2614</v>
      </c>
      <c r="C41" s="132">
        <v>44355.901342592595</v>
      </c>
      <c r="D41" s="132" t="s">
        <v>2449</v>
      </c>
      <c r="E41" s="121">
        <v>330</v>
      </c>
      <c r="F41" s="150" t="str">
        <f>VLOOKUP(E41,VIP!$A$2:$O13747,2,0)</f>
        <v>DRBR330</v>
      </c>
      <c r="G41" s="150" t="str">
        <f>VLOOKUP(E41,'LISTADO ATM'!$A$2:$B$897,2,0)</f>
        <v xml:space="preserve">ATM Oficina Boulevard (Higuey) </v>
      </c>
      <c r="H41" s="150" t="str">
        <f>VLOOKUP(E41,VIP!$A$2:$O18610,7,FALSE)</f>
        <v>Si</v>
      </c>
      <c r="I41" s="150" t="str">
        <f>VLOOKUP(E41,VIP!$A$2:$O10575,8,FALSE)</f>
        <v>Si</v>
      </c>
      <c r="J41" s="150" t="str">
        <f>VLOOKUP(E41,VIP!$A$2:$O10525,8,FALSE)</f>
        <v>Si</v>
      </c>
      <c r="K41" s="150" t="str">
        <f>VLOOKUP(E41,VIP!$A$2:$O14099,6,0)</f>
        <v>SI</v>
      </c>
      <c r="L41" s="122" t="s">
        <v>2549</v>
      </c>
      <c r="M41" s="199" t="s">
        <v>2553</v>
      </c>
      <c r="N41" s="131" t="s">
        <v>2453</v>
      </c>
      <c r="O41" s="150" t="s">
        <v>2454</v>
      </c>
      <c r="P41" s="150"/>
      <c r="Q41" s="200">
        <v>44356.451273148145</v>
      </c>
    </row>
    <row r="42" spans="1:23" ht="18" x14ac:dyDescent="0.25">
      <c r="A42" s="150" t="str">
        <f>VLOOKUP(E42,'LISTADO ATM'!$A$2:$C$898,3,0)</f>
        <v>DISTRITO NACIONAL</v>
      </c>
      <c r="B42" s="126" t="s">
        <v>2615</v>
      </c>
      <c r="C42" s="132">
        <v>44355.848321759258</v>
      </c>
      <c r="D42" s="132" t="s">
        <v>2180</v>
      </c>
      <c r="E42" s="121">
        <v>453</v>
      </c>
      <c r="F42" s="150" t="str">
        <f>VLOOKUP(E42,VIP!$A$2:$O13748,2,0)</f>
        <v>DRBR453</v>
      </c>
      <c r="G42" s="150" t="str">
        <f>VLOOKUP(E42,'LISTADO ATM'!$A$2:$B$897,2,0)</f>
        <v xml:space="preserve">ATM Autobanco Sarasota II </v>
      </c>
      <c r="H42" s="150" t="str">
        <f>VLOOKUP(E42,VIP!$A$2:$O18611,7,FALSE)</f>
        <v>Si</v>
      </c>
      <c r="I42" s="150" t="str">
        <f>VLOOKUP(E42,VIP!$A$2:$O10576,8,FALSE)</f>
        <v>Si</v>
      </c>
      <c r="J42" s="150" t="str">
        <f>VLOOKUP(E42,VIP!$A$2:$O10526,8,FALSE)</f>
        <v>Si</v>
      </c>
      <c r="K42" s="150" t="str">
        <f>VLOOKUP(E42,VIP!$A$2:$O14100,6,0)</f>
        <v>SI</v>
      </c>
      <c r="L42" s="122" t="s">
        <v>2245</v>
      </c>
      <c r="M42" s="131" t="s">
        <v>2446</v>
      </c>
      <c r="N42" s="131" t="s">
        <v>2453</v>
      </c>
      <c r="O42" s="150" t="s">
        <v>2455</v>
      </c>
      <c r="P42" s="150"/>
      <c r="Q42" s="149" t="s">
        <v>2245</v>
      </c>
    </row>
    <row r="43" spans="1:23" ht="18" x14ac:dyDescent="0.25">
      <c r="A43" s="150" t="str">
        <f>VLOOKUP(E43,'LISTADO ATM'!$A$2:$C$898,3,0)</f>
        <v>SUR</v>
      </c>
      <c r="B43" s="126" t="s">
        <v>2616</v>
      </c>
      <c r="C43" s="132">
        <v>44355.84784722222</v>
      </c>
      <c r="D43" s="132" t="s">
        <v>2180</v>
      </c>
      <c r="E43" s="121">
        <v>885</v>
      </c>
      <c r="F43" s="150" t="str">
        <f>VLOOKUP(E43,VIP!$A$2:$O13749,2,0)</f>
        <v>DRBR885</v>
      </c>
      <c r="G43" s="150" t="str">
        <f>VLOOKUP(E43,'LISTADO ATM'!$A$2:$B$897,2,0)</f>
        <v xml:space="preserve">ATM UNP Rancho Arriba </v>
      </c>
      <c r="H43" s="150" t="str">
        <f>VLOOKUP(E43,VIP!$A$2:$O18612,7,FALSE)</f>
        <v>Si</v>
      </c>
      <c r="I43" s="150" t="str">
        <f>VLOOKUP(E43,VIP!$A$2:$O10577,8,FALSE)</f>
        <v>Si</v>
      </c>
      <c r="J43" s="150" t="str">
        <f>VLOOKUP(E43,VIP!$A$2:$O10527,8,FALSE)</f>
        <v>Si</v>
      </c>
      <c r="K43" s="150" t="str">
        <f>VLOOKUP(E43,VIP!$A$2:$O14101,6,0)</f>
        <v>NO</v>
      </c>
      <c r="L43" s="122" t="s">
        <v>2245</v>
      </c>
      <c r="M43" s="199" t="s">
        <v>2553</v>
      </c>
      <c r="N43" s="131" t="s">
        <v>2453</v>
      </c>
      <c r="O43" s="150" t="s">
        <v>2455</v>
      </c>
      <c r="P43" s="150"/>
      <c r="Q43" s="200">
        <v>44356.450150462966</v>
      </c>
    </row>
    <row r="44" spans="1:23" ht="18" x14ac:dyDescent="0.25">
      <c r="A44" s="150" t="str">
        <f>VLOOKUP(E44,'LISTADO ATM'!$A$2:$C$898,3,0)</f>
        <v>DISTRITO NACIONAL</v>
      </c>
      <c r="B44" s="126" t="s">
        <v>2617</v>
      </c>
      <c r="C44" s="132">
        <v>44355.829780092594</v>
      </c>
      <c r="D44" s="132" t="s">
        <v>2180</v>
      </c>
      <c r="E44" s="121">
        <v>957</v>
      </c>
      <c r="F44" s="150" t="str">
        <f>VLOOKUP(E44,VIP!$A$2:$O13751,2,0)</f>
        <v>DRBR23F</v>
      </c>
      <c r="G44" s="150" t="str">
        <f>VLOOKUP(E44,'LISTADO ATM'!$A$2:$B$897,2,0)</f>
        <v xml:space="preserve">ATM Oficina Venezuela </v>
      </c>
      <c r="H44" s="150" t="str">
        <f>VLOOKUP(E44,VIP!$A$2:$O18614,7,FALSE)</f>
        <v>Si</v>
      </c>
      <c r="I44" s="150" t="str">
        <f>VLOOKUP(E44,VIP!$A$2:$O10579,8,FALSE)</f>
        <v>Si</v>
      </c>
      <c r="J44" s="150" t="str">
        <f>VLOOKUP(E44,VIP!$A$2:$O10529,8,FALSE)</f>
        <v>Si</v>
      </c>
      <c r="K44" s="150" t="str">
        <f>VLOOKUP(E44,VIP!$A$2:$O14103,6,0)</f>
        <v>SI</v>
      </c>
      <c r="L44" s="122" t="s">
        <v>2466</v>
      </c>
      <c r="M44" s="199" t="s">
        <v>2553</v>
      </c>
      <c r="N44" s="131" t="s">
        <v>2453</v>
      </c>
      <c r="O44" s="150" t="s">
        <v>2455</v>
      </c>
      <c r="P44" s="150"/>
      <c r="Q44" s="200">
        <v>44356.599675925929</v>
      </c>
    </row>
    <row r="45" spans="1:23" ht="18" x14ac:dyDescent="0.25">
      <c r="A45" s="150" t="str">
        <f>VLOOKUP(E45,'LISTADO ATM'!$A$2:$C$898,3,0)</f>
        <v>DISTRITO NACIONAL</v>
      </c>
      <c r="B45" s="126" t="s">
        <v>2618</v>
      </c>
      <c r="C45" s="132">
        <v>44355.828738425924</v>
      </c>
      <c r="D45" s="132" t="s">
        <v>2180</v>
      </c>
      <c r="E45" s="121">
        <v>527</v>
      </c>
      <c r="F45" s="150" t="str">
        <f>VLOOKUP(E45,VIP!$A$2:$O13752,2,0)</f>
        <v>DRBR527</v>
      </c>
      <c r="G45" s="150" t="str">
        <f>VLOOKUP(E45,'LISTADO ATM'!$A$2:$B$897,2,0)</f>
        <v>ATM Oficina Zona Oriental II</v>
      </c>
      <c r="H45" s="150" t="str">
        <f>VLOOKUP(E45,VIP!$A$2:$O18615,7,FALSE)</f>
        <v>Si</v>
      </c>
      <c r="I45" s="150" t="str">
        <f>VLOOKUP(E45,VIP!$A$2:$O10580,8,FALSE)</f>
        <v>Si</v>
      </c>
      <c r="J45" s="150" t="str">
        <f>VLOOKUP(E45,VIP!$A$2:$O10530,8,FALSE)</f>
        <v>Si</v>
      </c>
      <c r="K45" s="150" t="str">
        <f>VLOOKUP(E45,VIP!$A$2:$O14104,6,0)</f>
        <v>SI</v>
      </c>
      <c r="L45" s="122" t="s">
        <v>2466</v>
      </c>
      <c r="M45" s="199" t="s">
        <v>2553</v>
      </c>
      <c r="N45" s="131" t="s">
        <v>2453</v>
      </c>
      <c r="O45" s="150" t="s">
        <v>2455</v>
      </c>
      <c r="P45" s="150"/>
      <c r="Q45" s="200">
        <v>44356.599664351852</v>
      </c>
    </row>
    <row r="46" spans="1:23" ht="18" x14ac:dyDescent="0.25">
      <c r="A46" s="150" t="str">
        <f>VLOOKUP(E46,'LISTADO ATM'!$A$2:$C$898,3,0)</f>
        <v>DISTRITO NACIONAL</v>
      </c>
      <c r="B46" s="126" t="s">
        <v>2619</v>
      </c>
      <c r="C46" s="132">
        <v>44355.821238425924</v>
      </c>
      <c r="D46" s="132" t="s">
        <v>2180</v>
      </c>
      <c r="E46" s="121">
        <v>85</v>
      </c>
      <c r="F46" s="150" t="str">
        <f>VLOOKUP(E46,VIP!$A$2:$O13753,2,0)</f>
        <v>DRBR085</v>
      </c>
      <c r="G46" s="150" t="str">
        <f>VLOOKUP(E46,'LISTADO ATM'!$A$2:$B$897,2,0)</f>
        <v xml:space="preserve">ATM Oficina San Isidro (Fuerza Aérea) </v>
      </c>
      <c r="H46" s="150" t="str">
        <f>VLOOKUP(E46,VIP!$A$2:$O18616,7,FALSE)</f>
        <v>Si</v>
      </c>
      <c r="I46" s="150" t="str">
        <f>VLOOKUP(E46,VIP!$A$2:$O10581,8,FALSE)</f>
        <v>Si</v>
      </c>
      <c r="J46" s="150" t="str">
        <f>VLOOKUP(E46,VIP!$A$2:$O10531,8,FALSE)</f>
        <v>Si</v>
      </c>
      <c r="K46" s="150" t="str">
        <f>VLOOKUP(E46,VIP!$A$2:$O14105,6,0)</f>
        <v>NO</v>
      </c>
      <c r="L46" s="122" t="s">
        <v>2219</v>
      </c>
      <c r="M46" s="199" t="s">
        <v>2553</v>
      </c>
      <c r="N46" s="131" t="s">
        <v>2453</v>
      </c>
      <c r="O46" s="150" t="s">
        <v>2455</v>
      </c>
      <c r="P46" s="150"/>
      <c r="Q46" s="200">
        <v>44356.495972222219</v>
      </c>
    </row>
    <row r="47" spans="1:23" ht="18" x14ac:dyDescent="0.25">
      <c r="A47" s="150" t="str">
        <f>VLOOKUP(E47,'LISTADO ATM'!$A$2:$C$898,3,0)</f>
        <v>NORTE</v>
      </c>
      <c r="B47" s="126" t="s">
        <v>2620</v>
      </c>
      <c r="C47" s="132">
        <v>44355.814270833333</v>
      </c>
      <c r="D47" s="132" t="s">
        <v>2470</v>
      </c>
      <c r="E47" s="121">
        <v>119</v>
      </c>
      <c r="F47" s="150" t="str">
        <f>VLOOKUP(E47,VIP!$A$2:$O13755,2,0)</f>
        <v>DRBR119</v>
      </c>
      <c r="G47" s="150" t="str">
        <f>VLOOKUP(E47,'LISTADO ATM'!$A$2:$B$897,2,0)</f>
        <v>ATM Oficina La Barranquita</v>
      </c>
      <c r="H47" s="150" t="str">
        <f>VLOOKUP(E47,VIP!$A$2:$O18618,7,FALSE)</f>
        <v>N/A</v>
      </c>
      <c r="I47" s="150" t="str">
        <f>VLOOKUP(E47,VIP!$A$2:$O10583,8,FALSE)</f>
        <v>N/A</v>
      </c>
      <c r="J47" s="150" t="str">
        <f>VLOOKUP(E47,VIP!$A$2:$O10533,8,FALSE)</f>
        <v>N/A</v>
      </c>
      <c r="K47" s="150" t="str">
        <f>VLOOKUP(E47,VIP!$A$2:$O14107,6,0)</f>
        <v>N/A</v>
      </c>
      <c r="L47" s="122" t="s">
        <v>2418</v>
      </c>
      <c r="M47" s="199" t="s">
        <v>2553</v>
      </c>
      <c r="N47" s="131" t="s">
        <v>2453</v>
      </c>
      <c r="O47" s="150" t="s">
        <v>2471</v>
      </c>
      <c r="P47" s="150"/>
      <c r="Q47" s="200">
        <v>44356.585729166669</v>
      </c>
    </row>
    <row r="48" spans="1:23" ht="18" x14ac:dyDescent="0.25">
      <c r="A48" s="150" t="str">
        <f>VLOOKUP(E48,'LISTADO ATM'!$A$2:$C$898,3,0)</f>
        <v>DISTRITO NACIONAL</v>
      </c>
      <c r="B48" s="126" t="s">
        <v>2621</v>
      </c>
      <c r="C48" s="132">
        <v>44355.813078703701</v>
      </c>
      <c r="D48" s="132" t="s">
        <v>2180</v>
      </c>
      <c r="E48" s="121">
        <v>545</v>
      </c>
      <c r="F48" s="150" t="str">
        <f>VLOOKUP(E48,VIP!$A$2:$O13756,2,0)</f>
        <v>DRBR995</v>
      </c>
      <c r="G48" s="150" t="str">
        <f>VLOOKUP(E48,'LISTADO ATM'!$A$2:$B$897,2,0)</f>
        <v xml:space="preserve">ATM Oficina Isabel La Católica II  </v>
      </c>
      <c r="H48" s="150" t="str">
        <f>VLOOKUP(E48,VIP!$A$2:$O18619,7,FALSE)</f>
        <v>Si</v>
      </c>
      <c r="I48" s="150" t="str">
        <f>VLOOKUP(E48,VIP!$A$2:$O10584,8,FALSE)</f>
        <v>Si</v>
      </c>
      <c r="J48" s="150" t="str">
        <f>VLOOKUP(E48,VIP!$A$2:$O10534,8,FALSE)</f>
        <v>Si</v>
      </c>
      <c r="K48" s="150" t="str">
        <f>VLOOKUP(E48,VIP!$A$2:$O14108,6,0)</f>
        <v>NO</v>
      </c>
      <c r="L48" s="122" t="s">
        <v>2219</v>
      </c>
      <c r="M48" s="199" t="s">
        <v>2553</v>
      </c>
      <c r="N48" s="131" t="s">
        <v>2453</v>
      </c>
      <c r="O48" s="150" t="s">
        <v>2455</v>
      </c>
      <c r="P48" s="150"/>
      <c r="Q48" s="200">
        <v>44356.48951388889</v>
      </c>
    </row>
    <row r="49" spans="1:17" ht="18" x14ac:dyDescent="0.25">
      <c r="A49" s="150" t="str">
        <f>VLOOKUP(E49,'LISTADO ATM'!$A$2:$C$898,3,0)</f>
        <v>DISTRITO NACIONAL</v>
      </c>
      <c r="B49" s="126" t="s">
        <v>2622</v>
      </c>
      <c r="C49" s="132">
        <v>44355.758599537039</v>
      </c>
      <c r="D49" s="132" t="s">
        <v>2180</v>
      </c>
      <c r="E49" s="121">
        <v>369</v>
      </c>
      <c r="F49" s="150" t="str">
        <f>VLOOKUP(E49,VIP!$A$2:$O13758,2,0)</f>
        <v xml:space="preserve">DRBR369 </v>
      </c>
      <c r="G49" s="150" t="str">
        <f>VLOOKUP(E49,'LISTADO ATM'!$A$2:$B$897,2,0)</f>
        <v>ATM Plaza Lama Aut. Duarte</v>
      </c>
      <c r="H49" s="150" t="str">
        <f>VLOOKUP(E49,VIP!$A$2:$O18621,7,FALSE)</f>
        <v>N/A</v>
      </c>
      <c r="I49" s="150" t="str">
        <f>VLOOKUP(E49,VIP!$A$2:$O10586,8,FALSE)</f>
        <v>N/A</v>
      </c>
      <c r="J49" s="150" t="str">
        <f>VLOOKUP(E49,VIP!$A$2:$O10536,8,FALSE)</f>
        <v>N/A</v>
      </c>
      <c r="K49" s="150" t="str">
        <f>VLOOKUP(E49,VIP!$A$2:$O14110,6,0)</f>
        <v>N/A</v>
      </c>
      <c r="L49" s="122" t="s">
        <v>2245</v>
      </c>
      <c r="M49" s="131" t="s">
        <v>2446</v>
      </c>
      <c r="N49" s="131" t="s">
        <v>2453</v>
      </c>
      <c r="O49" s="150" t="s">
        <v>2455</v>
      </c>
      <c r="P49" s="150"/>
      <c r="Q49" s="149" t="s">
        <v>2245</v>
      </c>
    </row>
    <row r="50" spans="1:17" ht="18" x14ac:dyDescent="0.25">
      <c r="A50" s="150" t="str">
        <f>VLOOKUP(E50,'LISTADO ATM'!$A$2:$C$898,3,0)</f>
        <v>SUR</v>
      </c>
      <c r="B50" s="126" t="s">
        <v>2589</v>
      </c>
      <c r="C50" s="132">
        <v>44355.735960648148</v>
      </c>
      <c r="D50" s="132" t="s">
        <v>2180</v>
      </c>
      <c r="E50" s="121">
        <v>50</v>
      </c>
      <c r="F50" s="150" t="str">
        <f>VLOOKUP(E50,VIP!$A$2:$O13712,2,0)</f>
        <v>DRBR050</v>
      </c>
      <c r="G50" s="150" t="str">
        <f>VLOOKUP(E50,'LISTADO ATM'!$A$2:$B$897,2,0)</f>
        <v xml:space="preserve">ATM Oficina Padre Las Casas (Azua) </v>
      </c>
      <c r="H50" s="150" t="str">
        <f>VLOOKUP(E50,VIP!$A$2:$O18575,7,FALSE)</f>
        <v>Si</v>
      </c>
      <c r="I50" s="150" t="str">
        <f>VLOOKUP(E50,VIP!$A$2:$O10540,8,FALSE)</f>
        <v>Si</v>
      </c>
      <c r="J50" s="150" t="str">
        <f>VLOOKUP(E50,VIP!$A$2:$O10490,8,FALSE)</f>
        <v>Si</v>
      </c>
      <c r="K50" s="150" t="str">
        <f>VLOOKUP(E50,VIP!$A$2:$O14064,6,0)</f>
        <v>NO</v>
      </c>
      <c r="L50" s="122" t="s">
        <v>2245</v>
      </c>
      <c r="M50" s="131" t="s">
        <v>2446</v>
      </c>
      <c r="N50" s="131" t="s">
        <v>2453</v>
      </c>
      <c r="O50" s="150" t="s">
        <v>2455</v>
      </c>
      <c r="P50" s="150"/>
      <c r="Q50" s="149" t="s">
        <v>2245</v>
      </c>
    </row>
    <row r="51" spans="1:17" ht="18" x14ac:dyDescent="0.25">
      <c r="A51" s="150" t="str">
        <f>VLOOKUP(E51,'LISTADO ATM'!$A$2:$C$898,3,0)</f>
        <v>NORTE</v>
      </c>
      <c r="B51" s="126" t="s">
        <v>2590</v>
      </c>
      <c r="C51" s="132">
        <v>44355.727939814817</v>
      </c>
      <c r="D51" s="132" t="s">
        <v>2181</v>
      </c>
      <c r="E51" s="121">
        <v>351</v>
      </c>
      <c r="F51" s="150" t="str">
        <f>VLOOKUP(E51,VIP!$A$2:$O13713,2,0)</f>
        <v>DRBR351</v>
      </c>
      <c r="G51" s="150" t="str">
        <f>VLOOKUP(E51,'LISTADO ATM'!$A$2:$B$897,2,0)</f>
        <v xml:space="preserve">ATM S/M José Luís (Puerto Plata) </v>
      </c>
      <c r="H51" s="150" t="str">
        <f>VLOOKUP(E51,VIP!$A$2:$O18576,7,FALSE)</f>
        <v>Si</v>
      </c>
      <c r="I51" s="150" t="str">
        <f>VLOOKUP(E51,VIP!$A$2:$O10541,8,FALSE)</f>
        <v>Si</v>
      </c>
      <c r="J51" s="150" t="str">
        <f>VLOOKUP(E51,VIP!$A$2:$O10491,8,FALSE)</f>
        <v>Si</v>
      </c>
      <c r="K51" s="150" t="str">
        <f>VLOOKUP(E51,VIP!$A$2:$O14065,6,0)</f>
        <v>NO</v>
      </c>
      <c r="L51" s="122" t="s">
        <v>2466</v>
      </c>
      <c r="M51" s="199" t="s">
        <v>2553</v>
      </c>
      <c r="N51" s="131" t="s">
        <v>2453</v>
      </c>
      <c r="O51" s="150" t="s">
        <v>2563</v>
      </c>
      <c r="P51" s="150"/>
      <c r="Q51" s="200">
        <v>44356.599942129629</v>
      </c>
    </row>
    <row r="52" spans="1:17" ht="18" x14ac:dyDescent="0.25">
      <c r="A52" s="150" t="str">
        <f>VLOOKUP(E52,'LISTADO ATM'!$A$2:$C$898,3,0)</f>
        <v>DISTRITO NACIONAL</v>
      </c>
      <c r="B52" s="126" t="s">
        <v>2591</v>
      </c>
      <c r="C52" s="132">
        <v>44355.727337962962</v>
      </c>
      <c r="D52" s="132" t="s">
        <v>2180</v>
      </c>
      <c r="E52" s="121">
        <v>932</v>
      </c>
      <c r="F52" s="150" t="str">
        <f>VLOOKUP(E52,VIP!$A$2:$O13714,2,0)</f>
        <v>DRBR01E</v>
      </c>
      <c r="G52" s="150" t="str">
        <f>VLOOKUP(E52,'LISTADO ATM'!$A$2:$B$897,2,0)</f>
        <v xml:space="preserve">ATM Banco Agrícola </v>
      </c>
      <c r="H52" s="150" t="str">
        <f>VLOOKUP(E52,VIP!$A$2:$O18577,7,FALSE)</f>
        <v>Si</v>
      </c>
      <c r="I52" s="150" t="str">
        <f>VLOOKUP(E52,VIP!$A$2:$O10542,8,FALSE)</f>
        <v>Si</v>
      </c>
      <c r="J52" s="150" t="str">
        <f>VLOOKUP(E52,VIP!$A$2:$O10492,8,FALSE)</f>
        <v>Si</v>
      </c>
      <c r="K52" s="150" t="str">
        <f>VLOOKUP(E52,VIP!$A$2:$O14066,6,0)</f>
        <v>NO</v>
      </c>
      <c r="L52" s="122" t="s">
        <v>2466</v>
      </c>
      <c r="M52" s="131" t="s">
        <v>2446</v>
      </c>
      <c r="N52" s="131" t="s">
        <v>2453</v>
      </c>
      <c r="O52" s="150" t="s">
        <v>2455</v>
      </c>
      <c r="P52" s="150"/>
      <c r="Q52" s="149" t="s">
        <v>2466</v>
      </c>
    </row>
    <row r="53" spans="1:17" ht="18" x14ac:dyDescent="0.25">
      <c r="A53" s="150" t="str">
        <f>VLOOKUP(E53,'LISTADO ATM'!$A$2:$C$898,3,0)</f>
        <v>NORTE</v>
      </c>
      <c r="B53" s="126" t="s">
        <v>2592</v>
      </c>
      <c r="C53" s="132">
        <v>44355.726388888892</v>
      </c>
      <c r="D53" s="132" t="s">
        <v>2181</v>
      </c>
      <c r="E53" s="121">
        <v>3</v>
      </c>
      <c r="F53" s="150" t="str">
        <f>VLOOKUP(E53,VIP!$A$2:$O13715,2,0)</f>
        <v>DRBR003</v>
      </c>
      <c r="G53" s="150" t="str">
        <f>VLOOKUP(E53,'LISTADO ATM'!$A$2:$B$897,2,0)</f>
        <v>ATM Autoservicio La Vega Real</v>
      </c>
      <c r="H53" s="150" t="str">
        <f>VLOOKUP(E53,VIP!$A$2:$O18578,7,FALSE)</f>
        <v>Si</v>
      </c>
      <c r="I53" s="150" t="str">
        <f>VLOOKUP(E53,VIP!$A$2:$O10543,8,FALSE)</f>
        <v>Si</v>
      </c>
      <c r="J53" s="150" t="str">
        <f>VLOOKUP(E53,VIP!$A$2:$O10493,8,FALSE)</f>
        <v>Si</v>
      </c>
      <c r="K53" s="150" t="str">
        <f>VLOOKUP(E53,VIP!$A$2:$O14067,6,0)</f>
        <v>NO</v>
      </c>
      <c r="L53" s="122" t="s">
        <v>2219</v>
      </c>
      <c r="M53" s="199" t="s">
        <v>2553</v>
      </c>
      <c r="N53" s="131" t="s">
        <v>2453</v>
      </c>
      <c r="O53" s="150" t="s">
        <v>2563</v>
      </c>
      <c r="P53" s="150"/>
      <c r="Q53" s="200">
        <v>44356.49927083333</v>
      </c>
    </row>
    <row r="54" spans="1:17" ht="18" x14ac:dyDescent="0.25">
      <c r="A54" s="150" t="str">
        <f>VLOOKUP(E54,'LISTADO ATM'!$A$2:$C$898,3,0)</f>
        <v>SUR</v>
      </c>
      <c r="B54" s="126" t="s">
        <v>2593</v>
      </c>
      <c r="C54" s="132">
        <v>44355.725752314815</v>
      </c>
      <c r="D54" s="132" t="s">
        <v>2180</v>
      </c>
      <c r="E54" s="121">
        <v>5</v>
      </c>
      <c r="F54" s="150" t="str">
        <f>VLOOKUP(E54,VIP!$A$2:$O13716,2,0)</f>
        <v>DRBR005</v>
      </c>
      <c r="G54" s="150" t="str">
        <f>VLOOKUP(E54,'LISTADO ATM'!$A$2:$B$897,2,0)</f>
        <v>ATM Oficina Autoservicio Villa Ofelia (San Juan)</v>
      </c>
      <c r="H54" s="150" t="str">
        <f>VLOOKUP(E54,VIP!$A$2:$O18579,7,FALSE)</f>
        <v>Si</v>
      </c>
      <c r="I54" s="150" t="str">
        <f>VLOOKUP(E54,VIP!$A$2:$O10544,8,FALSE)</f>
        <v>Si</v>
      </c>
      <c r="J54" s="150" t="str">
        <f>VLOOKUP(E54,VIP!$A$2:$O10494,8,FALSE)</f>
        <v>Si</v>
      </c>
      <c r="K54" s="150" t="str">
        <f>VLOOKUP(E54,VIP!$A$2:$O14068,6,0)</f>
        <v>NO</v>
      </c>
      <c r="L54" s="122" t="s">
        <v>2219</v>
      </c>
      <c r="M54" s="131" t="s">
        <v>2446</v>
      </c>
      <c r="N54" s="131" t="s">
        <v>2453</v>
      </c>
      <c r="O54" s="150" t="s">
        <v>2455</v>
      </c>
      <c r="P54" s="150"/>
      <c r="Q54" s="149" t="s">
        <v>2219</v>
      </c>
    </row>
    <row r="55" spans="1:17" ht="18" x14ac:dyDescent="0.25">
      <c r="A55" s="150" t="str">
        <f>VLOOKUP(E55,'LISTADO ATM'!$A$2:$C$898,3,0)</f>
        <v>NORTE</v>
      </c>
      <c r="B55" s="126" t="s">
        <v>2594</v>
      </c>
      <c r="C55" s="132">
        <v>44355.724942129629</v>
      </c>
      <c r="D55" s="132" t="s">
        <v>2181</v>
      </c>
      <c r="E55" s="121">
        <v>857</v>
      </c>
      <c r="F55" s="150" t="str">
        <f>VLOOKUP(E55,VIP!$A$2:$O13717,2,0)</f>
        <v>DRBR857</v>
      </c>
      <c r="G55" s="150" t="str">
        <f>VLOOKUP(E55,'LISTADO ATM'!$A$2:$B$897,2,0)</f>
        <v xml:space="preserve">ATM Oficina Los Alamos </v>
      </c>
      <c r="H55" s="150" t="str">
        <f>VLOOKUP(E55,VIP!$A$2:$O18580,7,FALSE)</f>
        <v>Si</v>
      </c>
      <c r="I55" s="150" t="str">
        <f>VLOOKUP(E55,VIP!$A$2:$O10545,8,FALSE)</f>
        <v>Si</v>
      </c>
      <c r="J55" s="150" t="str">
        <f>VLOOKUP(E55,VIP!$A$2:$O10495,8,FALSE)</f>
        <v>Si</v>
      </c>
      <c r="K55" s="150" t="str">
        <f>VLOOKUP(E55,VIP!$A$2:$O14069,6,0)</f>
        <v>NO</v>
      </c>
      <c r="L55" s="122" t="s">
        <v>2219</v>
      </c>
      <c r="M55" s="131" t="s">
        <v>2446</v>
      </c>
      <c r="N55" s="131" t="s">
        <v>2453</v>
      </c>
      <c r="O55" s="150" t="s">
        <v>2563</v>
      </c>
      <c r="P55" s="150"/>
      <c r="Q55" s="149" t="s">
        <v>2219</v>
      </c>
    </row>
    <row r="56" spans="1:17" ht="18" x14ac:dyDescent="0.25">
      <c r="A56" s="150" t="str">
        <f>VLOOKUP(E56,'LISTADO ATM'!$A$2:$C$898,3,0)</f>
        <v>DISTRITO NACIONAL</v>
      </c>
      <c r="B56" s="126" t="s">
        <v>2595</v>
      </c>
      <c r="C56" s="132">
        <v>44355.705127314817</v>
      </c>
      <c r="D56" s="132" t="s">
        <v>2180</v>
      </c>
      <c r="E56" s="121">
        <v>648</v>
      </c>
      <c r="F56" s="150" t="str">
        <f>VLOOKUP(E56,VIP!$A$2:$O13718,2,0)</f>
        <v>DRBR190</v>
      </c>
      <c r="G56" s="150" t="str">
        <f>VLOOKUP(E56,'LISTADO ATM'!$A$2:$B$897,2,0)</f>
        <v xml:space="preserve">ATM Hermandad de Pensionados </v>
      </c>
      <c r="H56" s="150" t="str">
        <f>VLOOKUP(E56,VIP!$A$2:$O18581,7,FALSE)</f>
        <v>Si</v>
      </c>
      <c r="I56" s="150" t="str">
        <f>VLOOKUP(E56,VIP!$A$2:$O10546,8,FALSE)</f>
        <v>No</v>
      </c>
      <c r="J56" s="150" t="str">
        <f>VLOOKUP(E56,VIP!$A$2:$O10496,8,FALSE)</f>
        <v>No</v>
      </c>
      <c r="K56" s="150" t="str">
        <f>VLOOKUP(E56,VIP!$A$2:$O14070,6,0)</f>
        <v>NO</v>
      </c>
      <c r="L56" s="122" t="s">
        <v>2219</v>
      </c>
      <c r="M56" s="199" t="s">
        <v>2553</v>
      </c>
      <c r="N56" s="131" t="s">
        <v>2453</v>
      </c>
      <c r="O56" s="150" t="s">
        <v>2455</v>
      </c>
      <c r="P56" s="150" t="s">
        <v>2610</v>
      </c>
      <c r="Q56" s="200">
        <v>44356.490937499999</v>
      </c>
    </row>
    <row r="57" spans="1:17" ht="18" x14ac:dyDescent="0.25">
      <c r="A57" s="150" t="str">
        <f>VLOOKUP(E57,'LISTADO ATM'!$A$2:$C$898,3,0)</f>
        <v>SUR</v>
      </c>
      <c r="B57" s="126" t="s">
        <v>2596</v>
      </c>
      <c r="C57" s="132">
        <v>44355.704143518517</v>
      </c>
      <c r="D57" s="132" t="s">
        <v>2180</v>
      </c>
      <c r="E57" s="121">
        <v>584</v>
      </c>
      <c r="F57" s="150" t="str">
        <f>VLOOKUP(E57,VIP!$A$2:$O13720,2,0)</f>
        <v>DRBR404</v>
      </c>
      <c r="G57" s="150" t="str">
        <f>VLOOKUP(E57,'LISTADO ATM'!$A$2:$B$897,2,0)</f>
        <v xml:space="preserve">ATM Oficina San Cristóbal I </v>
      </c>
      <c r="H57" s="150" t="str">
        <f>VLOOKUP(E57,VIP!$A$2:$O18583,7,FALSE)</f>
        <v>Si</v>
      </c>
      <c r="I57" s="150" t="str">
        <f>VLOOKUP(E57,VIP!$A$2:$O10548,8,FALSE)</f>
        <v>Si</v>
      </c>
      <c r="J57" s="150" t="str">
        <f>VLOOKUP(E57,VIP!$A$2:$O10498,8,FALSE)</f>
        <v>Si</v>
      </c>
      <c r="K57" s="150" t="str">
        <f>VLOOKUP(E57,VIP!$A$2:$O14072,6,0)</f>
        <v>SI</v>
      </c>
      <c r="L57" s="122" t="s">
        <v>2567</v>
      </c>
      <c r="M57" s="199" t="s">
        <v>2553</v>
      </c>
      <c r="N57" s="131" t="s">
        <v>2453</v>
      </c>
      <c r="O57" s="150" t="s">
        <v>2455</v>
      </c>
      <c r="P57" s="150" t="s">
        <v>2610</v>
      </c>
      <c r="Q57" s="200">
        <v>44356.585104166668</v>
      </c>
    </row>
    <row r="58" spans="1:17" ht="18" x14ac:dyDescent="0.25">
      <c r="A58" s="150" t="str">
        <f>VLOOKUP(E58,'LISTADO ATM'!$A$2:$C$898,3,0)</f>
        <v>DISTRITO NACIONAL</v>
      </c>
      <c r="B58" s="126" t="s">
        <v>2597</v>
      </c>
      <c r="C58" s="132">
        <v>44355.699745370373</v>
      </c>
      <c r="D58" s="132" t="s">
        <v>2470</v>
      </c>
      <c r="E58" s="121">
        <v>911</v>
      </c>
      <c r="F58" s="150" t="str">
        <f>VLOOKUP(E58,VIP!$A$2:$O13721,2,0)</f>
        <v>DRBR911</v>
      </c>
      <c r="G58" s="150" t="str">
        <f>VLOOKUP(E58,'LISTADO ATM'!$A$2:$B$897,2,0)</f>
        <v xml:space="preserve">ATM Oficina Venezuela II </v>
      </c>
      <c r="H58" s="150" t="str">
        <f>VLOOKUP(E58,VIP!$A$2:$O18584,7,FALSE)</f>
        <v>Si</v>
      </c>
      <c r="I58" s="150" t="str">
        <f>VLOOKUP(E58,VIP!$A$2:$O10549,8,FALSE)</f>
        <v>Si</v>
      </c>
      <c r="J58" s="150" t="str">
        <f>VLOOKUP(E58,VIP!$A$2:$O10499,8,FALSE)</f>
        <v>Si</v>
      </c>
      <c r="K58" s="150" t="str">
        <f>VLOOKUP(E58,VIP!$A$2:$O14073,6,0)</f>
        <v>SI</v>
      </c>
      <c r="L58" s="122" t="s">
        <v>2442</v>
      </c>
      <c r="M58" s="199" t="s">
        <v>2553</v>
      </c>
      <c r="N58" s="131" t="s">
        <v>2453</v>
      </c>
      <c r="O58" s="150" t="s">
        <v>2471</v>
      </c>
      <c r="P58" s="150"/>
      <c r="Q58" s="200">
        <v>44356.509791666664</v>
      </c>
    </row>
    <row r="59" spans="1:17" ht="18" x14ac:dyDescent="0.25">
      <c r="A59" s="150" t="str">
        <f>VLOOKUP(E59,'LISTADO ATM'!$A$2:$C$898,3,0)</f>
        <v>SUR</v>
      </c>
      <c r="B59" s="126" t="s">
        <v>2598</v>
      </c>
      <c r="C59" s="132">
        <v>44355.697465277779</v>
      </c>
      <c r="D59" s="132" t="s">
        <v>2470</v>
      </c>
      <c r="E59" s="121">
        <v>765</v>
      </c>
      <c r="F59" s="150" t="str">
        <f>VLOOKUP(E59,VIP!$A$2:$O13722,2,0)</f>
        <v>DRBR191</v>
      </c>
      <c r="G59" s="150" t="str">
        <f>VLOOKUP(E59,'LISTADO ATM'!$A$2:$B$897,2,0)</f>
        <v xml:space="preserve">ATM Oficina Azua I </v>
      </c>
      <c r="H59" s="150" t="str">
        <f>VLOOKUP(E59,VIP!$A$2:$O18585,7,FALSE)</f>
        <v>Si</v>
      </c>
      <c r="I59" s="150" t="str">
        <f>VLOOKUP(E59,VIP!$A$2:$O10550,8,FALSE)</f>
        <v>Si</v>
      </c>
      <c r="J59" s="150" t="str">
        <f>VLOOKUP(E59,VIP!$A$2:$O10500,8,FALSE)</f>
        <v>Si</v>
      </c>
      <c r="K59" s="150" t="str">
        <f>VLOOKUP(E59,VIP!$A$2:$O14074,6,0)</f>
        <v>NO</v>
      </c>
      <c r="L59" s="122" t="s">
        <v>2442</v>
      </c>
      <c r="M59" s="199" t="s">
        <v>2553</v>
      </c>
      <c r="N59" s="131" t="s">
        <v>2453</v>
      </c>
      <c r="O59" s="150" t="s">
        <v>2471</v>
      </c>
      <c r="P59" s="150"/>
      <c r="Q59" s="200">
        <v>44356.582488425927</v>
      </c>
    </row>
    <row r="60" spans="1:17" ht="18" x14ac:dyDescent="0.25">
      <c r="A60" s="150" t="str">
        <f>VLOOKUP(E60,'LISTADO ATM'!$A$2:$C$898,3,0)</f>
        <v>NORTE</v>
      </c>
      <c r="B60" s="126" t="s">
        <v>2599</v>
      </c>
      <c r="C60" s="132">
        <v>44355.694340277776</v>
      </c>
      <c r="D60" s="132" t="s">
        <v>2470</v>
      </c>
      <c r="E60" s="121">
        <v>151</v>
      </c>
      <c r="F60" s="150" t="str">
        <f>VLOOKUP(E60,VIP!$A$2:$O13723,2,0)</f>
        <v>DRBR151</v>
      </c>
      <c r="G60" s="150" t="str">
        <f>VLOOKUP(E60,'LISTADO ATM'!$A$2:$B$897,2,0)</f>
        <v xml:space="preserve">ATM Oficina Nagua </v>
      </c>
      <c r="H60" s="150" t="str">
        <f>VLOOKUP(E60,VIP!$A$2:$O18586,7,FALSE)</f>
        <v>Si</v>
      </c>
      <c r="I60" s="150" t="str">
        <f>VLOOKUP(E60,VIP!$A$2:$O10551,8,FALSE)</f>
        <v>Si</v>
      </c>
      <c r="J60" s="150" t="str">
        <f>VLOOKUP(E60,VIP!$A$2:$O10501,8,FALSE)</f>
        <v>Si</v>
      </c>
      <c r="K60" s="150" t="str">
        <f>VLOOKUP(E60,VIP!$A$2:$O14075,6,0)</f>
        <v>SI</v>
      </c>
      <c r="L60" s="122" t="s">
        <v>2418</v>
      </c>
      <c r="M60" s="199" t="s">
        <v>2553</v>
      </c>
      <c r="N60" s="131" t="s">
        <v>2453</v>
      </c>
      <c r="O60" s="150" t="s">
        <v>2471</v>
      </c>
      <c r="P60" s="150"/>
      <c r="Q60" s="200">
        <v>44356.586423611108</v>
      </c>
    </row>
    <row r="61" spans="1:17" ht="18" x14ac:dyDescent="0.25">
      <c r="A61" s="150" t="str">
        <f>VLOOKUP(E61,'LISTADO ATM'!$A$2:$C$898,3,0)</f>
        <v>DISTRITO NACIONAL</v>
      </c>
      <c r="B61" s="126" t="s">
        <v>2600</v>
      </c>
      <c r="C61" s="132">
        <v>44355.690925925926</v>
      </c>
      <c r="D61" s="132" t="s">
        <v>2449</v>
      </c>
      <c r="E61" s="121">
        <v>147</v>
      </c>
      <c r="F61" s="150" t="str">
        <f>VLOOKUP(E61,VIP!$A$2:$O13724,2,0)</f>
        <v>DRBR147</v>
      </c>
      <c r="G61" s="150" t="str">
        <f>VLOOKUP(E61,'LISTADO ATM'!$A$2:$B$897,2,0)</f>
        <v xml:space="preserve">ATM Kiosco Megacentro I </v>
      </c>
      <c r="H61" s="150" t="str">
        <f>VLOOKUP(E61,VIP!$A$2:$O18587,7,FALSE)</f>
        <v>Si</v>
      </c>
      <c r="I61" s="150" t="str">
        <f>VLOOKUP(E61,VIP!$A$2:$O10552,8,FALSE)</f>
        <v>Si</v>
      </c>
      <c r="J61" s="150" t="str">
        <f>VLOOKUP(E61,VIP!$A$2:$O10502,8,FALSE)</f>
        <v>Si</v>
      </c>
      <c r="K61" s="150" t="str">
        <f>VLOOKUP(E61,VIP!$A$2:$O14076,6,0)</f>
        <v>NO</v>
      </c>
      <c r="L61" s="122" t="s">
        <v>2442</v>
      </c>
      <c r="M61" s="131" t="s">
        <v>2446</v>
      </c>
      <c r="N61" s="131" t="s">
        <v>2453</v>
      </c>
      <c r="O61" s="150" t="s">
        <v>2454</v>
      </c>
      <c r="P61" s="150"/>
      <c r="Q61" s="149" t="s">
        <v>2442</v>
      </c>
    </row>
    <row r="62" spans="1:17" ht="18" x14ac:dyDescent="0.25">
      <c r="A62" s="150" t="str">
        <f>VLOOKUP(E62,'LISTADO ATM'!$A$2:$C$898,3,0)</f>
        <v>ESTE</v>
      </c>
      <c r="B62" s="126">
        <v>3335913931</v>
      </c>
      <c r="C62" s="132">
        <v>44355.687881944446</v>
      </c>
      <c r="D62" s="132" t="s">
        <v>2449</v>
      </c>
      <c r="E62" s="121">
        <v>386</v>
      </c>
      <c r="F62" s="150" t="str">
        <f>VLOOKUP(E62,VIP!$A$2:$O13744,2,0)</f>
        <v>DRBR386</v>
      </c>
      <c r="G62" s="150" t="str">
        <f>VLOOKUP(E62,'LISTADO ATM'!$A$2:$B$897,2,0)</f>
        <v xml:space="preserve">ATM Plaza Verón II </v>
      </c>
      <c r="H62" s="150" t="str">
        <f>VLOOKUP(E62,VIP!$A$2:$O18607,7,FALSE)</f>
        <v>Si</v>
      </c>
      <c r="I62" s="150" t="str">
        <f>VLOOKUP(E62,VIP!$A$2:$O10572,8,FALSE)</f>
        <v>Si</v>
      </c>
      <c r="J62" s="150" t="str">
        <f>VLOOKUP(E62,VIP!$A$2:$O10522,8,FALSE)</f>
        <v>Si</v>
      </c>
      <c r="K62" s="150" t="str">
        <f>VLOOKUP(E62,VIP!$A$2:$O14096,6,0)</f>
        <v>NO</v>
      </c>
      <c r="L62" s="122" t="s">
        <v>2418</v>
      </c>
      <c r="M62" s="199" t="s">
        <v>2553</v>
      </c>
      <c r="N62" s="131" t="s">
        <v>2453</v>
      </c>
      <c r="O62" s="150" t="s">
        <v>2454</v>
      </c>
      <c r="P62" s="150"/>
      <c r="Q62" s="200">
        <v>44356.592534722222</v>
      </c>
    </row>
    <row r="63" spans="1:17" ht="18" x14ac:dyDescent="0.25">
      <c r="A63" s="150" t="str">
        <f>VLOOKUP(E63,'LISTADO ATM'!$A$2:$C$898,3,0)</f>
        <v>DISTRITO NACIONAL</v>
      </c>
      <c r="B63" s="126" t="s">
        <v>2601</v>
      </c>
      <c r="C63" s="132">
        <v>44355.687881944446</v>
      </c>
      <c r="D63" s="132" t="s">
        <v>2449</v>
      </c>
      <c r="E63" s="121">
        <v>697</v>
      </c>
      <c r="F63" s="150" t="str">
        <f>VLOOKUP(E63,VIP!$A$2:$O13725,2,0)</f>
        <v>DRBR697</v>
      </c>
      <c r="G63" s="150" t="str">
        <f>VLOOKUP(E63,'LISTADO ATM'!$A$2:$B$897,2,0)</f>
        <v>ATM Hipermercado Olé Ciudad Juan Bosch</v>
      </c>
      <c r="H63" s="150" t="str">
        <f>VLOOKUP(E63,VIP!$A$2:$O18588,7,FALSE)</f>
        <v>Si</v>
      </c>
      <c r="I63" s="150" t="str">
        <f>VLOOKUP(E63,VIP!$A$2:$O10553,8,FALSE)</f>
        <v>Si</v>
      </c>
      <c r="J63" s="150" t="str">
        <f>VLOOKUP(E63,VIP!$A$2:$O10503,8,FALSE)</f>
        <v>Si</v>
      </c>
      <c r="K63" s="150" t="str">
        <f>VLOOKUP(E63,VIP!$A$2:$O14077,6,0)</f>
        <v>NO</v>
      </c>
      <c r="L63" s="122" t="s">
        <v>2418</v>
      </c>
      <c r="M63" s="199" t="s">
        <v>2553</v>
      </c>
      <c r="N63" s="131" t="s">
        <v>2453</v>
      </c>
      <c r="O63" s="150" t="s">
        <v>2454</v>
      </c>
      <c r="P63" s="150"/>
      <c r="Q63" s="200">
        <v>44356.595648148148</v>
      </c>
    </row>
    <row r="64" spans="1:17" ht="18" x14ac:dyDescent="0.25">
      <c r="A64" s="150" t="str">
        <f>VLOOKUP(E64,'LISTADO ATM'!$A$2:$C$898,3,0)</f>
        <v>SUR</v>
      </c>
      <c r="B64" s="126">
        <v>3335913908</v>
      </c>
      <c r="C64" s="132">
        <v>44355.687881944446</v>
      </c>
      <c r="D64" s="132" t="s">
        <v>2449</v>
      </c>
      <c r="E64" s="121">
        <v>984</v>
      </c>
      <c r="F64" s="150" t="str">
        <f>VLOOKUP(E64,VIP!$A$2:$O13743,2,0)</f>
        <v>DRBR984</v>
      </c>
      <c r="G64" s="150" t="str">
        <f>VLOOKUP(E64,'LISTADO ATM'!$A$2:$B$897,2,0)</f>
        <v xml:space="preserve">ATM Oficina Neiba II </v>
      </c>
      <c r="H64" s="150" t="str">
        <f>VLOOKUP(E64,VIP!$A$2:$O18606,7,FALSE)</f>
        <v>Si</v>
      </c>
      <c r="I64" s="150" t="str">
        <f>VLOOKUP(E64,VIP!$A$2:$O10571,8,FALSE)</f>
        <v>Si</v>
      </c>
      <c r="J64" s="150" t="str">
        <f>VLOOKUP(E64,VIP!$A$2:$O10521,8,FALSE)</f>
        <v>Si</v>
      </c>
      <c r="K64" s="150" t="str">
        <f>VLOOKUP(E64,VIP!$A$2:$O14095,6,0)</f>
        <v>NO</v>
      </c>
      <c r="L64" s="122" t="s">
        <v>2418</v>
      </c>
      <c r="M64" s="199" t="s">
        <v>2553</v>
      </c>
      <c r="N64" s="131" t="s">
        <v>2453</v>
      </c>
      <c r="O64" s="150" t="s">
        <v>2454</v>
      </c>
      <c r="P64" s="150"/>
      <c r="Q64" s="200">
        <v>44356.594768518517</v>
      </c>
    </row>
    <row r="65" spans="1:17" ht="18" x14ac:dyDescent="0.25">
      <c r="A65" s="150" t="str">
        <f>VLOOKUP(E65,'LISTADO ATM'!$A$2:$C$898,3,0)</f>
        <v>DISTRITO NACIONAL</v>
      </c>
      <c r="B65" s="126" t="s">
        <v>2602</v>
      </c>
      <c r="C65" s="132">
        <v>44355.687442129631</v>
      </c>
      <c r="D65" s="132" t="s">
        <v>2180</v>
      </c>
      <c r="E65" s="121">
        <v>900</v>
      </c>
      <c r="F65" s="150" t="str">
        <f>VLOOKUP(E65,VIP!$A$2:$O13726,2,0)</f>
        <v>DRBR900</v>
      </c>
      <c r="G65" s="150" t="str">
        <f>VLOOKUP(E65,'LISTADO ATM'!$A$2:$B$897,2,0)</f>
        <v xml:space="preserve">ATM UNP Merca Santo Domingo </v>
      </c>
      <c r="H65" s="150" t="str">
        <f>VLOOKUP(E65,VIP!$A$2:$O18589,7,FALSE)</f>
        <v>Si</v>
      </c>
      <c r="I65" s="150" t="str">
        <f>VLOOKUP(E65,VIP!$A$2:$O10554,8,FALSE)</f>
        <v>Si</v>
      </c>
      <c r="J65" s="150" t="str">
        <f>VLOOKUP(E65,VIP!$A$2:$O10504,8,FALSE)</f>
        <v>Si</v>
      </c>
      <c r="K65" s="150" t="str">
        <f>VLOOKUP(E65,VIP!$A$2:$O14078,6,0)</f>
        <v>NO</v>
      </c>
      <c r="L65" s="122" t="s">
        <v>2466</v>
      </c>
      <c r="M65" s="131" t="s">
        <v>2446</v>
      </c>
      <c r="N65" s="131" t="s">
        <v>2561</v>
      </c>
      <c r="O65" s="150" t="s">
        <v>2455</v>
      </c>
      <c r="P65" s="150"/>
      <c r="Q65" s="149" t="s">
        <v>2466</v>
      </c>
    </row>
    <row r="66" spans="1:17" ht="18" x14ac:dyDescent="0.25">
      <c r="A66" s="150" t="str">
        <f>VLOOKUP(E66,'LISTADO ATM'!$A$2:$C$898,3,0)</f>
        <v>DISTRITO NACIONAL</v>
      </c>
      <c r="B66" s="126" t="s">
        <v>2603</v>
      </c>
      <c r="C66" s="132">
        <v>44355.686030092591</v>
      </c>
      <c r="D66" s="132" t="s">
        <v>2180</v>
      </c>
      <c r="E66" s="121">
        <v>721</v>
      </c>
      <c r="F66" s="150" t="str">
        <f>VLOOKUP(E66,VIP!$A$2:$O13728,2,0)</f>
        <v>DRBR23A</v>
      </c>
      <c r="G66" s="150" t="str">
        <f>VLOOKUP(E66,'LISTADO ATM'!$A$2:$B$897,2,0)</f>
        <v xml:space="preserve">ATM Oficina Charles de Gaulle II </v>
      </c>
      <c r="H66" s="150" t="str">
        <f>VLOOKUP(E66,VIP!$A$2:$O18591,7,FALSE)</f>
        <v>Si</v>
      </c>
      <c r="I66" s="150" t="str">
        <f>VLOOKUP(E66,VIP!$A$2:$O10556,8,FALSE)</f>
        <v>Si</v>
      </c>
      <c r="J66" s="150" t="str">
        <f>VLOOKUP(E66,VIP!$A$2:$O10506,8,FALSE)</f>
        <v>Si</v>
      </c>
      <c r="K66" s="150" t="str">
        <f>VLOOKUP(E66,VIP!$A$2:$O14080,6,0)</f>
        <v>NO</v>
      </c>
      <c r="L66" s="122" t="s">
        <v>2568</v>
      </c>
      <c r="M66" s="199" t="s">
        <v>2553</v>
      </c>
      <c r="N66" s="131" t="s">
        <v>2561</v>
      </c>
      <c r="O66" s="150" t="s">
        <v>2455</v>
      </c>
      <c r="P66" s="150" t="s">
        <v>2610</v>
      </c>
      <c r="Q66" s="200">
        <v>44356.582349537035</v>
      </c>
    </row>
    <row r="67" spans="1:17" ht="18" x14ac:dyDescent="0.25">
      <c r="A67" s="150" t="str">
        <f>VLOOKUP(E67,'LISTADO ATM'!$A$2:$C$898,3,0)</f>
        <v>ESTE</v>
      </c>
      <c r="B67" s="126" t="s">
        <v>2604</v>
      </c>
      <c r="C67" s="132">
        <v>44355.681701388887</v>
      </c>
      <c r="D67" s="132" t="s">
        <v>2180</v>
      </c>
      <c r="E67" s="121">
        <v>789</v>
      </c>
      <c r="F67" s="150" t="str">
        <f>VLOOKUP(E67,VIP!$A$2:$O13729,2,0)</f>
        <v>DRBR789</v>
      </c>
      <c r="G67" s="150" t="str">
        <f>VLOOKUP(E67,'LISTADO ATM'!$A$2:$B$897,2,0)</f>
        <v>ATM Hotel Bellevue Boca Chica</v>
      </c>
      <c r="H67" s="150" t="str">
        <f>VLOOKUP(E67,VIP!$A$2:$O18592,7,FALSE)</f>
        <v>Si</v>
      </c>
      <c r="I67" s="150" t="str">
        <f>VLOOKUP(E67,VIP!$A$2:$O10557,8,FALSE)</f>
        <v>Si</v>
      </c>
      <c r="J67" s="150" t="str">
        <f>VLOOKUP(E67,VIP!$A$2:$O10507,8,FALSE)</f>
        <v>Si</v>
      </c>
      <c r="K67" s="150" t="str">
        <f>VLOOKUP(E67,VIP!$A$2:$O14081,6,0)</f>
        <v>NO</v>
      </c>
      <c r="L67" s="122" t="s">
        <v>2245</v>
      </c>
      <c r="M67" s="131" t="s">
        <v>2446</v>
      </c>
      <c r="N67" s="131" t="s">
        <v>2566</v>
      </c>
      <c r="O67" s="150" t="s">
        <v>2455</v>
      </c>
      <c r="P67" s="150"/>
      <c r="Q67" s="149" t="s">
        <v>2245</v>
      </c>
    </row>
    <row r="68" spans="1:17" ht="18" x14ac:dyDescent="0.25">
      <c r="A68" s="150" t="str">
        <f>VLOOKUP(E68,'LISTADO ATM'!$A$2:$C$898,3,0)</f>
        <v>ESTE</v>
      </c>
      <c r="B68" s="126" t="s">
        <v>2605</v>
      </c>
      <c r="C68" s="132">
        <v>44355.680497685185</v>
      </c>
      <c r="D68" s="132" t="s">
        <v>2180</v>
      </c>
      <c r="E68" s="121">
        <v>923</v>
      </c>
      <c r="F68" s="150" t="str">
        <f>VLOOKUP(E68,VIP!$A$2:$O13730,2,0)</f>
        <v>DRBR923</v>
      </c>
      <c r="G68" s="150" t="str">
        <f>VLOOKUP(E68,'LISTADO ATM'!$A$2:$B$897,2,0)</f>
        <v xml:space="preserve">ATM Agroindustrial San Pedro de Macorís </v>
      </c>
      <c r="H68" s="150" t="str">
        <f>VLOOKUP(E68,VIP!$A$2:$O18593,7,FALSE)</f>
        <v>Si</v>
      </c>
      <c r="I68" s="150" t="str">
        <f>VLOOKUP(E68,VIP!$A$2:$O10558,8,FALSE)</f>
        <v>Si</v>
      </c>
      <c r="J68" s="150" t="str">
        <f>VLOOKUP(E68,VIP!$A$2:$O10508,8,FALSE)</f>
        <v>Si</v>
      </c>
      <c r="K68" s="150" t="str">
        <f>VLOOKUP(E68,VIP!$A$2:$O14082,6,0)</f>
        <v>NO</v>
      </c>
      <c r="L68" s="122" t="s">
        <v>2245</v>
      </c>
      <c r="M68" s="131" t="s">
        <v>2446</v>
      </c>
      <c r="N68" s="131" t="s">
        <v>2566</v>
      </c>
      <c r="O68" s="150" t="s">
        <v>2455</v>
      </c>
      <c r="P68" s="150"/>
      <c r="Q68" s="149" t="s">
        <v>2245</v>
      </c>
    </row>
    <row r="69" spans="1:17" ht="18" x14ac:dyDescent="0.25">
      <c r="A69" s="150" t="str">
        <f>VLOOKUP(E69,'LISTADO ATM'!$A$2:$C$898,3,0)</f>
        <v>DISTRITO NACIONAL</v>
      </c>
      <c r="B69" s="126" t="s">
        <v>2606</v>
      </c>
      <c r="C69" s="132">
        <v>44355.653298611112</v>
      </c>
      <c r="D69" s="132" t="s">
        <v>2180</v>
      </c>
      <c r="E69" s="121">
        <v>125</v>
      </c>
      <c r="F69" s="150" t="str">
        <f>VLOOKUP(E69,VIP!$A$2:$O13732,2,0)</f>
        <v>DRBR125</v>
      </c>
      <c r="G69" s="150" t="str">
        <f>VLOOKUP(E69,'LISTADO ATM'!$A$2:$B$897,2,0)</f>
        <v xml:space="preserve">ATM Dirección General de Aduanas II </v>
      </c>
      <c r="H69" s="150" t="str">
        <f>VLOOKUP(E69,VIP!$A$2:$O18595,7,FALSE)</f>
        <v>Si</v>
      </c>
      <c r="I69" s="150" t="str">
        <f>VLOOKUP(E69,VIP!$A$2:$O10560,8,FALSE)</f>
        <v>Si</v>
      </c>
      <c r="J69" s="150" t="str">
        <f>VLOOKUP(E69,VIP!$A$2:$O10510,8,FALSE)</f>
        <v>Si</v>
      </c>
      <c r="K69" s="150" t="str">
        <f>VLOOKUP(E69,VIP!$A$2:$O14084,6,0)</f>
        <v>NO</v>
      </c>
      <c r="L69" s="122" t="s">
        <v>2219</v>
      </c>
      <c r="M69" s="131" t="s">
        <v>2446</v>
      </c>
      <c r="N69" s="131" t="s">
        <v>2561</v>
      </c>
      <c r="O69" s="150" t="s">
        <v>2455</v>
      </c>
      <c r="P69" s="150"/>
      <c r="Q69" s="149" t="s">
        <v>2219</v>
      </c>
    </row>
    <row r="70" spans="1:17" ht="18" x14ac:dyDescent="0.25">
      <c r="A70" s="150" t="str">
        <f>VLOOKUP(E70,'LISTADO ATM'!$A$2:$C$898,3,0)</f>
        <v>DISTRITO NACIONAL</v>
      </c>
      <c r="B70" s="126" t="s">
        <v>2607</v>
      </c>
      <c r="C70" s="132">
        <v>44355.648854166669</v>
      </c>
      <c r="D70" s="132" t="s">
        <v>2180</v>
      </c>
      <c r="E70" s="121">
        <v>686</v>
      </c>
      <c r="F70" s="150" t="str">
        <f>VLOOKUP(E70,VIP!$A$2:$O13733,2,0)</f>
        <v>DRBR686</v>
      </c>
      <c r="G70" s="150" t="str">
        <f>VLOOKUP(E70,'LISTADO ATM'!$A$2:$B$897,2,0)</f>
        <v>ATM Autoservicio Oficina Máximo Gómez</v>
      </c>
      <c r="H70" s="150" t="str">
        <f>VLOOKUP(E70,VIP!$A$2:$O18596,7,FALSE)</f>
        <v>Si</v>
      </c>
      <c r="I70" s="150" t="str">
        <f>VLOOKUP(E70,VIP!$A$2:$O10561,8,FALSE)</f>
        <v>Si</v>
      </c>
      <c r="J70" s="150" t="str">
        <f>VLOOKUP(E70,VIP!$A$2:$O10511,8,FALSE)</f>
        <v>Si</v>
      </c>
      <c r="K70" s="150" t="str">
        <f>VLOOKUP(E70,VIP!$A$2:$O14085,6,0)</f>
        <v>NO</v>
      </c>
      <c r="L70" s="122" t="s">
        <v>2219</v>
      </c>
      <c r="M70" s="131" t="s">
        <v>2446</v>
      </c>
      <c r="N70" s="131" t="s">
        <v>2561</v>
      </c>
      <c r="O70" s="150" t="s">
        <v>2455</v>
      </c>
      <c r="P70" s="150"/>
      <c r="Q70" s="149" t="s">
        <v>2219</v>
      </c>
    </row>
    <row r="71" spans="1:17" ht="18" x14ac:dyDescent="0.25">
      <c r="A71" s="150" t="str">
        <f>VLOOKUP(E71,'LISTADO ATM'!$A$2:$C$898,3,0)</f>
        <v>SUR</v>
      </c>
      <c r="B71" s="126" t="s">
        <v>2608</v>
      </c>
      <c r="C71" s="132">
        <v>44355.647268518522</v>
      </c>
      <c r="D71" s="132" t="s">
        <v>2470</v>
      </c>
      <c r="E71" s="121">
        <v>766</v>
      </c>
      <c r="F71" s="150" t="str">
        <f>VLOOKUP(E71,VIP!$A$2:$O13734,2,0)</f>
        <v>DRBR440</v>
      </c>
      <c r="G71" s="150" t="str">
        <f>VLOOKUP(E71,'LISTADO ATM'!$A$2:$B$897,2,0)</f>
        <v xml:space="preserve">ATM Oficina Azua II </v>
      </c>
      <c r="H71" s="150" t="str">
        <f>VLOOKUP(E71,VIP!$A$2:$O18597,7,FALSE)</f>
        <v>Si</v>
      </c>
      <c r="I71" s="150" t="str">
        <f>VLOOKUP(E71,VIP!$A$2:$O10562,8,FALSE)</f>
        <v>Si</v>
      </c>
      <c r="J71" s="150" t="str">
        <f>VLOOKUP(E71,VIP!$A$2:$O10512,8,FALSE)</f>
        <v>Si</v>
      </c>
      <c r="K71" s="150" t="str">
        <f>VLOOKUP(E71,VIP!$A$2:$O14086,6,0)</f>
        <v>SI</v>
      </c>
      <c r="L71" s="122" t="s">
        <v>2442</v>
      </c>
      <c r="M71" s="131" t="s">
        <v>2446</v>
      </c>
      <c r="N71" s="131" t="s">
        <v>2453</v>
      </c>
      <c r="O71" s="150" t="s">
        <v>2574</v>
      </c>
      <c r="P71" s="150"/>
      <c r="Q71" s="149" t="s">
        <v>2442</v>
      </c>
    </row>
    <row r="72" spans="1:17" ht="18" x14ac:dyDescent="0.25">
      <c r="A72" s="150" t="str">
        <f>VLOOKUP(E72,'LISTADO ATM'!$A$2:$C$898,3,0)</f>
        <v>DISTRITO NACIONAL</v>
      </c>
      <c r="B72" s="126" t="s">
        <v>2609</v>
      </c>
      <c r="C72" s="132">
        <v>44355.627581018518</v>
      </c>
      <c r="D72" s="132" t="s">
        <v>2180</v>
      </c>
      <c r="E72" s="121">
        <v>37</v>
      </c>
      <c r="F72" s="150" t="str">
        <f>VLOOKUP(E72,VIP!$A$2:$O13736,2,0)</f>
        <v>DRBR037</v>
      </c>
      <c r="G72" s="150" t="str">
        <f>VLOOKUP(E72,'LISTADO ATM'!$A$2:$B$897,2,0)</f>
        <v xml:space="preserve">ATM Oficina Villa Mella </v>
      </c>
      <c r="H72" s="150" t="str">
        <f>VLOOKUP(E72,VIP!$A$2:$O18599,7,FALSE)</f>
        <v>Si</v>
      </c>
      <c r="I72" s="150" t="str">
        <f>VLOOKUP(E72,VIP!$A$2:$O10564,8,FALSE)</f>
        <v>Si</v>
      </c>
      <c r="J72" s="150" t="str">
        <f>VLOOKUP(E72,VIP!$A$2:$O10514,8,FALSE)</f>
        <v>Si</v>
      </c>
      <c r="K72" s="150" t="str">
        <f>VLOOKUP(E72,VIP!$A$2:$O14088,6,0)</f>
        <v>SI</v>
      </c>
      <c r="L72" s="122" t="s">
        <v>2219</v>
      </c>
      <c r="M72" s="131" t="s">
        <v>2446</v>
      </c>
      <c r="N72" s="131" t="s">
        <v>2561</v>
      </c>
      <c r="O72" s="150" t="s">
        <v>2455</v>
      </c>
      <c r="P72" s="150"/>
      <c r="Q72" s="149" t="s">
        <v>2219</v>
      </c>
    </row>
    <row r="73" spans="1:17" ht="18" x14ac:dyDescent="0.25">
      <c r="A73" s="150" t="str">
        <f>VLOOKUP(E73,'LISTADO ATM'!$A$2:$C$898,3,0)</f>
        <v>DISTRITO NACIONAL</v>
      </c>
      <c r="B73" s="126" t="s">
        <v>2577</v>
      </c>
      <c r="C73" s="132">
        <v>44355.625173611108</v>
      </c>
      <c r="D73" s="132" t="s">
        <v>2180</v>
      </c>
      <c r="E73" s="121">
        <v>146</v>
      </c>
      <c r="F73" s="150" t="str">
        <f>VLOOKUP(E73,VIP!$A$2:$O13702,2,0)</f>
        <v>DRBR146</v>
      </c>
      <c r="G73" s="150" t="str">
        <f>VLOOKUP(E73,'LISTADO ATM'!$A$2:$B$897,2,0)</f>
        <v xml:space="preserve">ATM Tribunal Superior Constitucional </v>
      </c>
      <c r="H73" s="150" t="str">
        <f>VLOOKUP(E73,VIP!$A$2:$O18565,7,FALSE)</f>
        <v>Si</v>
      </c>
      <c r="I73" s="150" t="str">
        <f>VLOOKUP(E73,VIP!$A$2:$O10530,8,FALSE)</f>
        <v>Si</v>
      </c>
      <c r="J73" s="150" t="str">
        <f>VLOOKUP(E73,VIP!$A$2:$O10480,8,FALSE)</f>
        <v>Si</v>
      </c>
      <c r="K73" s="150" t="str">
        <f>VLOOKUP(E73,VIP!$A$2:$O14054,6,0)</f>
        <v>NO</v>
      </c>
      <c r="L73" s="122" t="s">
        <v>2219</v>
      </c>
      <c r="M73" s="131" t="s">
        <v>2446</v>
      </c>
      <c r="N73" s="131" t="s">
        <v>2453</v>
      </c>
      <c r="O73" s="150" t="s">
        <v>2455</v>
      </c>
      <c r="P73" s="150"/>
      <c r="Q73" s="149" t="s">
        <v>2219</v>
      </c>
    </row>
    <row r="74" spans="1:17" ht="18" x14ac:dyDescent="0.25">
      <c r="A74" s="150" t="str">
        <f>VLOOKUP(E74,'LISTADO ATM'!$A$2:$C$898,3,0)</f>
        <v>DISTRITO NACIONAL</v>
      </c>
      <c r="B74" s="126" t="s">
        <v>2578</v>
      </c>
      <c r="C74" s="132">
        <v>44355.623576388891</v>
      </c>
      <c r="D74" s="132" t="s">
        <v>2180</v>
      </c>
      <c r="E74" s="121">
        <v>244</v>
      </c>
      <c r="F74" s="150" t="str">
        <f>VLOOKUP(E74,VIP!$A$2:$O13703,2,0)</f>
        <v>DRBR244</v>
      </c>
      <c r="G74" s="150" t="str">
        <f>VLOOKUP(E74,'LISTADO ATM'!$A$2:$B$897,2,0)</f>
        <v xml:space="preserve">ATM Ministerio de Hacienda (antiguo Finanzas) </v>
      </c>
      <c r="H74" s="150" t="str">
        <f>VLOOKUP(E74,VIP!$A$2:$O18566,7,FALSE)</f>
        <v>Si</v>
      </c>
      <c r="I74" s="150" t="str">
        <f>VLOOKUP(E74,VIP!$A$2:$O10531,8,FALSE)</f>
        <v>Si</v>
      </c>
      <c r="J74" s="150" t="str">
        <f>VLOOKUP(E74,VIP!$A$2:$O10481,8,FALSE)</f>
        <v>Si</v>
      </c>
      <c r="K74" s="150" t="str">
        <f>VLOOKUP(E74,VIP!$A$2:$O14055,6,0)</f>
        <v>NO</v>
      </c>
      <c r="L74" s="122" t="s">
        <v>2219</v>
      </c>
      <c r="M74" s="131" t="s">
        <v>2446</v>
      </c>
      <c r="N74" s="131" t="s">
        <v>2561</v>
      </c>
      <c r="O74" s="150" t="s">
        <v>2455</v>
      </c>
      <c r="P74" s="150"/>
      <c r="Q74" s="149" t="s">
        <v>2219</v>
      </c>
    </row>
    <row r="75" spans="1:17" ht="18" x14ac:dyDescent="0.25">
      <c r="A75" s="150" t="str">
        <f>VLOOKUP(E75,'LISTADO ATM'!$A$2:$C$898,3,0)</f>
        <v>NORTE</v>
      </c>
      <c r="B75" s="126" t="s">
        <v>2579</v>
      </c>
      <c r="C75" s="132">
        <v>44355.622106481482</v>
      </c>
      <c r="D75" s="132" t="s">
        <v>2181</v>
      </c>
      <c r="E75" s="121">
        <v>257</v>
      </c>
      <c r="F75" s="150" t="str">
        <f>VLOOKUP(E75,VIP!$A$2:$O13704,2,0)</f>
        <v>DRBR257</v>
      </c>
      <c r="G75" s="150" t="str">
        <f>VLOOKUP(E75,'LISTADO ATM'!$A$2:$B$897,2,0)</f>
        <v xml:space="preserve">ATM S/M Pola (Santiago) </v>
      </c>
      <c r="H75" s="150" t="str">
        <f>VLOOKUP(E75,VIP!$A$2:$O18567,7,FALSE)</f>
        <v>Si</v>
      </c>
      <c r="I75" s="150" t="str">
        <f>VLOOKUP(E75,VIP!$A$2:$O10532,8,FALSE)</f>
        <v>Si</v>
      </c>
      <c r="J75" s="150" t="str">
        <f>VLOOKUP(E75,VIP!$A$2:$O10482,8,FALSE)</f>
        <v>Si</v>
      </c>
      <c r="K75" s="150" t="str">
        <f>VLOOKUP(E75,VIP!$A$2:$O14056,6,0)</f>
        <v>NO</v>
      </c>
      <c r="L75" s="122" t="s">
        <v>2219</v>
      </c>
      <c r="M75" s="199" t="s">
        <v>2553</v>
      </c>
      <c r="N75" s="131" t="s">
        <v>2453</v>
      </c>
      <c r="O75" s="150" t="s">
        <v>2550</v>
      </c>
      <c r="P75" s="150"/>
      <c r="Q75" s="200">
        <v>44356.502743055556</v>
      </c>
    </row>
    <row r="76" spans="1:17" ht="18" x14ac:dyDescent="0.25">
      <c r="A76" s="150" t="str">
        <f>VLOOKUP(E76,'LISTADO ATM'!$A$2:$C$898,3,0)</f>
        <v>DISTRITO NACIONAL</v>
      </c>
      <c r="B76" s="126" t="s">
        <v>2580</v>
      </c>
      <c r="C76" s="132">
        <v>44355.619837962964</v>
      </c>
      <c r="D76" s="132" t="s">
        <v>2180</v>
      </c>
      <c r="E76" s="121">
        <v>522</v>
      </c>
      <c r="F76" s="150" t="str">
        <f>VLOOKUP(E76,VIP!$A$2:$O13740,2,0)</f>
        <v>DRBR522</v>
      </c>
      <c r="G76" s="150" t="str">
        <f>VLOOKUP(E76,'LISTADO ATM'!$A$2:$B$897,2,0)</f>
        <v xml:space="preserve">ATM Oficina Galería 360 </v>
      </c>
      <c r="H76" s="150" t="str">
        <f>VLOOKUP(E76,VIP!$A$2:$O18603,7,FALSE)</f>
        <v>Si</v>
      </c>
      <c r="I76" s="150" t="str">
        <f>VLOOKUP(E76,VIP!$A$2:$O10568,8,FALSE)</f>
        <v>Si</v>
      </c>
      <c r="J76" s="150" t="str">
        <f>VLOOKUP(E76,VIP!$A$2:$O10518,8,FALSE)</f>
        <v>Si</v>
      </c>
      <c r="K76" s="150" t="str">
        <f>VLOOKUP(E76,VIP!$A$2:$O14092,6,0)</f>
        <v>SI</v>
      </c>
      <c r="L76" s="122" t="s">
        <v>2219</v>
      </c>
      <c r="M76" s="131" t="s">
        <v>2446</v>
      </c>
      <c r="N76" s="131" t="s">
        <v>2561</v>
      </c>
      <c r="O76" s="150" t="s">
        <v>2455</v>
      </c>
      <c r="P76" s="150"/>
      <c r="Q76" s="149" t="s">
        <v>2219</v>
      </c>
    </row>
    <row r="77" spans="1:17" ht="18" x14ac:dyDescent="0.25">
      <c r="A77" s="150" t="str">
        <f>VLOOKUP(E77,'LISTADO ATM'!$A$2:$C$898,3,0)</f>
        <v>SUR</v>
      </c>
      <c r="B77" s="126" t="s">
        <v>2581</v>
      </c>
      <c r="C77" s="132">
        <v>44355.604224537034</v>
      </c>
      <c r="D77" s="132" t="s">
        <v>2180</v>
      </c>
      <c r="E77" s="121">
        <v>829</v>
      </c>
      <c r="F77" s="150" t="str">
        <f>VLOOKUP(E77,VIP!$A$2:$O13741,2,0)</f>
        <v>DRBR829</v>
      </c>
      <c r="G77" s="150" t="str">
        <f>VLOOKUP(E77,'LISTADO ATM'!$A$2:$B$897,2,0)</f>
        <v xml:space="preserve">ATM UNP Multicentro Sirena Baní </v>
      </c>
      <c r="H77" s="150" t="str">
        <f>VLOOKUP(E77,VIP!$A$2:$O18604,7,FALSE)</f>
        <v>Si</v>
      </c>
      <c r="I77" s="150" t="str">
        <f>VLOOKUP(E77,VIP!$A$2:$O10569,8,FALSE)</f>
        <v>Si</v>
      </c>
      <c r="J77" s="150" t="str">
        <f>VLOOKUP(E77,VIP!$A$2:$O10519,8,FALSE)</f>
        <v>Si</v>
      </c>
      <c r="K77" s="150" t="str">
        <f>VLOOKUP(E77,VIP!$A$2:$O14093,6,0)</f>
        <v>NO</v>
      </c>
      <c r="L77" s="122" t="s">
        <v>2219</v>
      </c>
      <c r="M77" s="131" t="s">
        <v>2446</v>
      </c>
      <c r="N77" s="131" t="s">
        <v>2561</v>
      </c>
      <c r="O77" s="150" t="s">
        <v>2455</v>
      </c>
      <c r="P77" s="150"/>
      <c r="Q77" s="149" t="s">
        <v>2219</v>
      </c>
    </row>
    <row r="78" spans="1:17" ht="18" x14ac:dyDescent="0.25">
      <c r="A78" s="150" t="str">
        <f>VLOOKUP(E78,'LISTADO ATM'!$A$2:$C$898,3,0)</f>
        <v>DISTRITO NACIONAL</v>
      </c>
      <c r="B78" s="126" t="s">
        <v>2582</v>
      </c>
      <c r="C78" s="132">
        <v>44355.602581018517</v>
      </c>
      <c r="D78" s="132" t="s">
        <v>2180</v>
      </c>
      <c r="E78" s="121">
        <v>904</v>
      </c>
      <c r="F78" s="150" t="str">
        <f>VLOOKUP(E78,VIP!$A$2:$O13742,2,0)</f>
        <v>DRBR24B</v>
      </c>
      <c r="G78" s="150" t="str">
        <f>VLOOKUP(E78,'LISTADO ATM'!$A$2:$B$897,2,0)</f>
        <v xml:space="preserve">ATM Oficina Multicentro La Sirena Churchill </v>
      </c>
      <c r="H78" s="150" t="str">
        <f>VLOOKUP(E78,VIP!$A$2:$O18605,7,FALSE)</f>
        <v>Si</v>
      </c>
      <c r="I78" s="150" t="str">
        <f>VLOOKUP(E78,VIP!$A$2:$O10570,8,FALSE)</f>
        <v>Si</v>
      </c>
      <c r="J78" s="150" t="str">
        <f>VLOOKUP(E78,VIP!$A$2:$O10520,8,FALSE)</f>
        <v>Si</v>
      </c>
      <c r="K78" s="150" t="str">
        <f>VLOOKUP(E78,VIP!$A$2:$O14094,6,0)</f>
        <v>SI</v>
      </c>
      <c r="L78" s="122" t="s">
        <v>2466</v>
      </c>
      <c r="M78" s="199" t="s">
        <v>2553</v>
      </c>
      <c r="N78" s="131" t="s">
        <v>2561</v>
      </c>
      <c r="O78" s="150" t="s">
        <v>2455</v>
      </c>
      <c r="P78" s="150"/>
      <c r="Q78" s="200">
        <v>44356.602638888886</v>
      </c>
    </row>
    <row r="79" spans="1:17" ht="18" x14ac:dyDescent="0.25">
      <c r="A79" s="150" t="str">
        <f>VLOOKUP(E79,'LISTADO ATM'!$A$2:$C$898,3,0)</f>
        <v>ESTE</v>
      </c>
      <c r="B79" s="126" t="s">
        <v>2583</v>
      </c>
      <c r="C79" s="132">
        <v>44355.602418981478</v>
      </c>
      <c r="D79" s="132" t="s">
        <v>2180</v>
      </c>
      <c r="E79" s="121">
        <v>211</v>
      </c>
      <c r="F79" s="150" t="str">
        <f>VLOOKUP(E79,VIP!$A$2:$O13708,2,0)</f>
        <v>DRBR211</v>
      </c>
      <c r="G79" s="150" t="str">
        <f>VLOOKUP(E79,'LISTADO ATM'!$A$2:$B$897,2,0)</f>
        <v xml:space="preserve">ATM Oficina La Romana I </v>
      </c>
      <c r="H79" s="150" t="str">
        <f>VLOOKUP(E79,VIP!$A$2:$O18571,7,FALSE)</f>
        <v>Si</v>
      </c>
      <c r="I79" s="150" t="str">
        <f>VLOOKUP(E79,VIP!$A$2:$O10536,8,FALSE)</f>
        <v>Si</v>
      </c>
      <c r="J79" s="150" t="str">
        <f>VLOOKUP(E79,VIP!$A$2:$O10486,8,FALSE)</f>
        <v>Si</v>
      </c>
      <c r="K79" s="150" t="str">
        <f>VLOOKUP(E79,VIP!$A$2:$O14060,6,0)</f>
        <v>NO</v>
      </c>
      <c r="L79" s="122" t="s">
        <v>2219</v>
      </c>
      <c r="M79" s="199" t="s">
        <v>2553</v>
      </c>
      <c r="N79" s="131" t="s">
        <v>2561</v>
      </c>
      <c r="O79" s="150" t="s">
        <v>2455</v>
      </c>
      <c r="P79" s="150"/>
      <c r="Q79" s="200">
        <v>44356.503842592596</v>
      </c>
    </row>
    <row r="80" spans="1:17" ht="18" x14ac:dyDescent="0.25">
      <c r="A80" s="150" t="str">
        <f>VLOOKUP(E80,'LISTADO ATM'!$A$2:$C$898,3,0)</f>
        <v>DISTRITO NACIONAL</v>
      </c>
      <c r="B80" s="126" t="s">
        <v>2584</v>
      </c>
      <c r="C80" s="132">
        <v>44355.599699074075</v>
      </c>
      <c r="D80" s="132" t="s">
        <v>2180</v>
      </c>
      <c r="E80" s="121">
        <v>312</v>
      </c>
      <c r="F80" s="150" t="str">
        <f>VLOOKUP(E80,VIP!$A$2:$O13709,2,0)</f>
        <v>DRBR312</v>
      </c>
      <c r="G80" s="150" t="str">
        <f>VLOOKUP(E80,'LISTADO ATM'!$A$2:$B$897,2,0)</f>
        <v xml:space="preserve">ATM Oficina Tiradentes II (Naco) </v>
      </c>
      <c r="H80" s="150" t="str">
        <f>VLOOKUP(E80,VIP!$A$2:$O18572,7,FALSE)</f>
        <v>Si</v>
      </c>
      <c r="I80" s="150" t="str">
        <f>VLOOKUP(E80,VIP!$A$2:$O10537,8,FALSE)</f>
        <v>Si</v>
      </c>
      <c r="J80" s="150" t="str">
        <f>VLOOKUP(E80,VIP!$A$2:$O10487,8,FALSE)</f>
        <v>Si</v>
      </c>
      <c r="K80" s="150" t="str">
        <f>VLOOKUP(E80,VIP!$A$2:$O14061,6,0)</f>
        <v>NO</v>
      </c>
      <c r="L80" s="122" t="s">
        <v>2466</v>
      </c>
      <c r="M80" s="199" t="s">
        <v>2553</v>
      </c>
      <c r="N80" s="131" t="s">
        <v>2561</v>
      </c>
      <c r="O80" s="150" t="s">
        <v>2455</v>
      </c>
      <c r="P80" s="150"/>
      <c r="Q80" s="200">
        <v>44356.603009259263</v>
      </c>
    </row>
    <row r="81" spans="1:17" s="93" customFormat="1" ht="18" x14ac:dyDescent="0.25">
      <c r="A81" s="150" t="str">
        <f>VLOOKUP(E81,'LISTADO ATM'!$A$2:$C$898,3,0)</f>
        <v>SUR</v>
      </c>
      <c r="B81" s="126" t="s">
        <v>2585</v>
      </c>
      <c r="C81" s="132">
        <v>44355.598506944443</v>
      </c>
      <c r="D81" s="132" t="s">
        <v>2180</v>
      </c>
      <c r="E81" s="121">
        <v>84</v>
      </c>
      <c r="F81" s="150" t="str">
        <f>VLOOKUP(E81,VIP!$A$2:$O13745,2,0)</f>
        <v>DRBR084</v>
      </c>
      <c r="G81" s="150" t="str">
        <f>VLOOKUP(E81,'LISTADO ATM'!$A$2:$B$897,2,0)</f>
        <v xml:space="preserve">ATM Oficina Multicentro Sirena San Cristóbal </v>
      </c>
      <c r="H81" s="150" t="str">
        <f>VLOOKUP(E81,VIP!$A$2:$O18608,7,FALSE)</f>
        <v>Si</v>
      </c>
      <c r="I81" s="150" t="str">
        <f>VLOOKUP(E81,VIP!$A$2:$O10573,8,FALSE)</f>
        <v>Si</v>
      </c>
      <c r="J81" s="150" t="str">
        <f>VLOOKUP(E81,VIP!$A$2:$O10523,8,FALSE)</f>
        <v>Si</v>
      </c>
      <c r="K81" s="150" t="str">
        <f>VLOOKUP(E81,VIP!$A$2:$O14097,6,0)</f>
        <v>SI</v>
      </c>
      <c r="L81" s="122" t="s">
        <v>2466</v>
      </c>
      <c r="M81" s="131" t="s">
        <v>2446</v>
      </c>
      <c r="N81" s="131" t="s">
        <v>2561</v>
      </c>
      <c r="O81" s="150" t="s">
        <v>2455</v>
      </c>
      <c r="P81" s="150"/>
      <c r="Q81" s="149" t="s">
        <v>2466</v>
      </c>
    </row>
    <row r="82" spans="1:17" s="93" customFormat="1" ht="18" x14ac:dyDescent="0.25">
      <c r="A82" s="150" t="str">
        <f>VLOOKUP(E82,'LISTADO ATM'!$A$2:$C$898,3,0)</f>
        <v>ESTE</v>
      </c>
      <c r="B82" s="126" t="s">
        <v>2586</v>
      </c>
      <c r="C82" s="132">
        <v>44355.597337962965</v>
      </c>
      <c r="D82" s="132" t="s">
        <v>2180</v>
      </c>
      <c r="E82" s="121">
        <v>294</v>
      </c>
      <c r="F82" s="150" t="str">
        <f>VLOOKUP(E82,VIP!$A$2:$O13711,2,0)</f>
        <v>DRBR294</v>
      </c>
      <c r="G82" s="150" t="str">
        <f>VLOOKUP(E82,'LISTADO ATM'!$A$2:$B$897,2,0)</f>
        <v xml:space="preserve">ATM Plaza Zaglul San Pedro II </v>
      </c>
      <c r="H82" s="150" t="str">
        <f>VLOOKUP(E82,VIP!$A$2:$O18574,7,FALSE)</f>
        <v>Si</v>
      </c>
      <c r="I82" s="150" t="str">
        <f>VLOOKUP(E82,VIP!$A$2:$O10539,8,FALSE)</f>
        <v>Si</v>
      </c>
      <c r="J82" s="150" t="str">
        <f>VLOOKUP(E82,VIP!$A$2:$O10489,8,FALSE)</f>
        <v>Si</v>
      </c>
      <c r="K82" s="150" t="str">
        <f>VLOOKUP(E82,VIP!$A$2:$O14063,6,0)</f>
        <v>NO</v>
      </c>
      <c r="L82" s="122" t="s">
        <v>2466</v>
      </c>
      <c r="M82" s="199" t="s">
        <v>2553</v>
      </c>
      <c r="N82" s="131" t="s">
        <v>2561</v>
      </c>
      <c r="O82" s="150" t="s">
        <v>2455</v>
      </c>
      <c r="P82" s="150"/>
      <c r="Q82" s="200">
        <v>44356.597048611111</v>
      </c>
    </row>
    <row r="83" spans="1:17" s="93" customFormat="1" ht="18" x14ac:dyDescent="0.25">
      <c r="A83" s="150" t="str">
        <f>VLOOKUP(E83,'LISTADO ATM'!$A$2:$C$898,3,0)</f>
        <v>SUR</v>
      </c>
      <c r="B83" s="126" t="s">
        <v>2587</v>
      </c>
      <c r="C83" s="132">
        <v>44355.587858796294</v>
      </c>
      <c r="D83" s="132" t="s">
        <v>2470</v>
      </c>
      <c r="E83" s="121">
        <v>825</v>
      </c>
      <c r="F83" s="150" t="str">
        <f>VLOOKUP(E83,VIP!$A$2:$O13747,2,0)</f>
        <v>DRBR825</v>
      </c>
      <c r="G83" s="150" t="str">
        <f>VLOOKUP(E83,'LISTADO ATM'!$A$2:$B$897,2,0)</f>
        <v xml:space="preserve">ATM Estacion Eco Cibeles (Las Matas de Farfán) </v>
      </c>
      <c r="H83" s="150" t="str">
        <f>VLOOKUP(E83,VIP!$A$2:$O18610,7,FALSE)</f>
        <v>Si</v>
      </c>
      <c r="I83" s="150" t="str">
        <f>VLOOKUP(E83,VIP!$A$2:$O10575,8,FALSE)</f>
        <v>Si</v>
      </c>
      <c r="J83" s="150" t="str">
        <f>VLOOKUP(E83,VIP!$A$2:$O10525,8,FALSE)</f>
        <v>Si</v>
      </c>
      <c r="K83" s="150" t="str">
        <f>VLOOKUP(E83,VIP!$A$2:$O14099,6,0)</f>
        <v>NO</v>
      </c>
      <c r="L83" s="122" t="s">
        <v>2442</v>
      </c>
      <c r="M83" s="131" t="s">
        <v>2446</v>
      </c>
      <c r="N83" s="131" t="s">
        <v>2453</v>
      </c>
      <c r="O83" s="150" t="s">
        <v>2574</v>
      </c>
      <c r="P83" s="150"/>
      <c r="Q83" s="149" t="s">
        <v>2442</v>
      </c>
    </row>
    <row r="84" spans="1:17" s="93" customFormat="1" ht="18" x14ac:dyDescent="0.25">
      <c r="A84" s="150" t="str">
        <f>VLOOKUP(E84,'LISTADO ATM'!$A$2:$C$898,3,0)</f>
        <v>SUR</v>
      </c>
      <c r="B84" s="126" t="s">
        <v>2588</v>
      </c>
      <c r="C84" s="132">
        <v>44355.510925925926</v>
      </c>
      <c r="D84" s="132" t="s">
        <v>2449</v>
      </c>
      <c r="E84" s="121">
        <v>48</v>
      </c>
      <c r="F84" s="150" t="str">
        <f>VLOOKUP(E84,VIP!$A$2:$O13715,2,0)</f>
        <v>DRBR048</v>
      </c>
      <c r="G84" s="150" t="str">
        <f>VLOOKUP(E84,'LISTADO ATM'!$A$2:$B$897,2,0)</f>
        <v xml:space="preserve">ATM Autoservicio Neiba I </v>
      </c>
      <c r="H84" s="150" t="str">
        <f>VLOOKUP(E84,VIP!$A$2:$O18578,7,FALSE)</f>
        <v>Si</v>
      </c>
      <c r="I84" s="150" t="str">
        <f>VLOOKUP(E84,VIP!$A$2:$O10543,8,FALSE)</f>
        <v>Si</v>
      </c>
      <c r="J84" s="150" t="str">
        <f>VLOOKUP(E84,VIP!$A$2:$O10493,8,FALSE)</f>
        <v>Si</v>
      </c>
      <c r="K84" s="150" t="str">
        <f>VLOOKUP(E84,VIP!$A$2:$O14067,6,0)</f>
        <v>SI</v>
      </c>
      <c r="L84" s="122" t="s">
        <v>2418</v>
      </c>
      <c r="M84" s="199" t="s">
        <v>2553</v>
      </c>
      <c r="N84" s="131" t="s">
        <v>2453</v>
      </c>
      <c r="O84" s="150" t="s">
        <v>2454</v>
      </c>
      <c r="P84" s="150"/>
      <c r="Q84" s="200">
        <v>44356.586851851855</v>
      </c>
    </row>
    <row r="85" spans="1:17" s="93" customFormat="1" ht="18" x14ac:dyDescent="0.25">
      <c r="A85" s="150" t="str">
        <f>VLOOKUP(E85,'LISTADO ATM'!$A$2:$C$898,3,0)</f>
        <v>DISTRITO NACIONAL</v>
      </c>
      <c r="B85" s="126" t="s">
        <v>2575</v>
      </c>
      <c r="C85" s="132">
        <v>44355.457662037035</v>
      </c>
      <c r="D85" s="132" t="s">
        <v>2180</v>
      </c>
      <c r="E85" s="121">
        <v>298</v>
      </c>
      <c r="F85" s="150" t="str">
        <f>VLOOKUP(E85,VIP!$A$2:$O13681,2,0)</f>
        <v>DRBR298</v>
      </c>
      <c r="G85" s="150" t="str">
        <f>VLOOKUP(E85,'LISTADO ATM'!$A$2:$B$897,2,0)</f>
        <v xml:space="preserve">ATM S/M Aprezio Engombe </v>
      </c>
      <c r="H85" s="150" t="str">
        <f>VLOOKUP(E85,VIP!$A$2:$O18544,7,FALSE)</f>
        <v>Si</v>
      </c>
      <c r="I85" s="150" t="str">
        <f>VLOOKUP(E85,VIP!$A$2:$O10509,8,FALSE)</f>
        <v>Si</v>
      </c>
      <c r="J85" s="150" t="str">
        <f>VLOOKUP(E85,VIP!$A$2:$O10459,8,FALSE)</f>
        <v>Si</v>
      </c>
      <c r="K85" s="150" t="str">
        <f>VLOOKUP(E85,VIP!$A$2:$O14033,6,0)</f>
        <v>NO</v>
      </c>
      <c r="L85" s="122" t="s">
        <v>2219</v>
      </c>
      <c r="M85" s="131" t="s">
        <v>2446</v>
      </c>
      <c r="N85" s="131" t="s">
        <v>2453</v>
      </c>
      <c r="O85" s="150" t="s">
        <v>2455</v>
      </c>
      <c r="P85" s="150"/>
      <c r="Q85" s="149" t="s">
        <v>2219</v>
      </c>
    </row>
    <row r="86" spans="1:17" s="93" customFormat="1" ht="18" x14ac:dyDescent="0.25">
      <c r="A86" s="150" t="str">
        <f>VLOOKUP(E86,'LISTADO ATM'!$A$2:$C$898,3,0)</f>
        <v>ESTE</v>
      </c>
      <c r="B86" s="126" t="s">
        <v>2576</v>
      </c>
      <c r="C86" s="132">
        <v>44355.370173611111</v>
      </c>
      <c r="D86" s="132" t="s">
        <v>2180</v>
      </c>
      <c r="E86" s="121">
        <v>742</v>
      </c>
      <c r="F86" s="150" t="str">
        <f>VLOOKUP(E86,VIP!$A$2:$O13690,2,0)</f>
        <v>DRBR990</v>
      </c>
      <c r="G86" s="150" t="str">
        <f>VLOOKUP(E86,'LISTADO ATM'!$A$2:$B$897,2,0)</f>
        <v xml:space="preserve">ATM Oficina Plaza del Rey (La Romana) </v>
      </c>
      <c r="H86" s="150" t="str">
        <f>VLOOKUP(E86,VIP!$A$2:$O18553,7,FALSE)</f>
        <v>Si</v>
      </c>
      <c r="I86" s="150" t="str">
        <f>VLOOKUP(E86,VIP!$A$2:$O10518,8,FALSE)</f>
        <v>Si</v>
      </c>
      <c r="J86" s="150" t="str">
        <f>VLOOKUP(E86,VIP!$A$2:$O10468,8,FALSE)</f>
        <v>Si</v>
      </c>
      <c r="K86" s="150" t="str">
        <f>VLOOKUP(E86,VIP!$A$2:$O14042,6,0)</f>
        <v>NO</v>
      </c>
      <c r="L86" s="122" t="s">
        <v>2466</v>
      </c>
      <c r="M86" s="131" t="s">
        <v>2446</v>
      </c>
      <c r="N86" s="131" t="s">
        <v>2453</v>
      </c>
      <c r="O86" s="150" t="s">
        <v>2455</v>
      </c>
      <c r="P86" s="150"/>
      <c r="Q86" s="149" t="s">
        <v>2466</v>
      </c>
    </row>
    <row r="87" spans="1:17" s="93" customFormat="1" ht="18" x14ac:dyDescent="0.25">
      <c r="A87" s="150" t="str">
        <f>VLOOKUP(E87,'LISTADO ATM'!$A$2:$C$898,3,0)</f>
        <v>ESTE</v>
      </c>
      <c r="B87" s="126">
        <v>3335912491</v>
      </c>
      <c r="C87" s="132">
        <v>44355.051261574074</v>
      </c>
      <c r="D87" s="132" t="s">
        <v>2470</v>
      </c>
      <c r="E87" s="121">
        <v>399</v>
      </c>
      <c r="F87" s="150" t="str">
        <f>VLOOKUP(E87,VIP!$A$2:$O13743,2,0)</f>
        <v>DRBR399</v>
      </c>
      <c r="G87" s="150" t="str">
        <f>VLOOKUP(E87,'LISTADO ATM'!$A$2:$B$897,2,0)</f>
        <v xml:space="preserve">ATM Oficina La Romana II </v>
      </c>
      <c r="H87" s="150" t="str">
        <f>VLOOKUP(E87,VIP!$A$2:$O18606,7,FALSE)</f>
        <v>Si</v>
      </c>
      <c r="I87" s="150" t="str">
        <f>VLOOKUP(E87,VIP!$A$2:$O10571,8,FALSE)</f>
        <v>Si</v>
      </c>
      <c r="J87" s="150" t="str">
        <f>VLOOKUP(E87,VIP!$A$2:$O10521,8,FALSE)</f>
        <v>Si</v>
      </c>
      <c r="K87" s="150" t="str">
        <f>VLOOKUP(E87,VIP!$A$2:$O14095,6,0)</f>
        <v>NO</v>
      </c>
      <c r="L87" s="122" t="s">
        <v>2418</v>
      </c>
      <c r="M87" s="131" t="s">
        <v>2446</v>
      </c>
      <c r="N87" s="131" t="s">
        <v>2453</v>
      </c>
      <c r="O87" s="150" t="s">
        <v>2471</v>
      </c>
      <c r="P87" s="150"/>
      <c r="Q87" s="149" t="s">
        <v>2418</v>
      </c>
    </row>
    <row r="88" spans="1:17" s="93" customFormat="1" ht="18" x14ac:dyDescent="0.25">
      <c r="A88" s="150" t="str">
        <f>VLOOKUP(E88,'LISTADO ATM'!$A$2:$C$898,3,0)</f>
        <v>DISTRITO NACIONAL</v>
      </c>
      <c r="B88" s="126">
        <v>3335912489</v>
      </c>
      <c r="C88" s="132">
        <v>44355.038078703707</v>
      </c>
      <c r="D88" s="132" t="s">
        <v>2180</v>
      </c>
      <c r="E88" s="121">
        <v>180</v>
      </c>
      <c r="F88" s="150" t="str">
        <f>VLOOKUP(E88,VIP!$A$2:$O13745,2,0)</f>
        <v>DRBR180</v>
      </c>
      <c r="G88" s="150" t="str">
        <f>VLOOKUP(E88,'LISTADO ATM'!$A$2:$B$897,2,0)</f>
        <v xml:space="preserve">ATM Megacentro II </v>
      </c>
      <c r="H88" s="150" t="str">
        <f>VLOOKUP(E88,VIP!$A$2:$O18608,7,FALSE)</f>
        <v>Si</v>
      </c>
      <c r="I88" s="150" t="str">
        <f>VLOOKUP(E88,VIP!$A$2:$O10573,8,FALSE)</f>
        <v>Si</v>
      </c>
      <c r="J88" s="150" t="str">
        <f>VLOOKUP(E88,VIP!$A$2:$O10523,8,FALSE)</f>
        <v>Si</v>
      </c>
      <c r="K88" s="150" t="str">
        <f>VLOOKUP(E88,VIP!$A$2:$O14097,6,0)</f>
        <v>SI</v>
      </c>
      <c r="L88" s="122" t="s">
        <v>2219</v>
      </c>
      <c r="M88" s="199" t="s">
        <v>2553</v>
      </c>
      <c r="N88" s="131" t="s">
        <v>2453</v>
      </c>
      <c r="O88" s="150" t="s">
        <v>2455</v>
      </c>
      <c r="P88" s="131"/>
      <c r="Q88" s="200">
        <v>44356.506203703706</v>
      </c>
    </row>
    <row r="89" spans="1:17" s="93" customFormat="1" ht="18" x14ac:dyDescent="0.25">
      <c r="A89" s="150" t="str">
        <f>VLOOKUP(E89,'LISTADO ATM'!$A$2:$C$898,3,0)</f>
        <v>DISTRITO NACIONAL</v>
      </c>
      <c r="B89" s="126">
        <v>3335912303</v>
      </c>
      <c r="C89" s="132">
        <v>44354.695173611108</v>
      </c>
      <c r="D89" s="132" t="s">
        <v>2449</v>
      </c>
      <c r="E89" s="121">
        <v>165</v>
      </c>
      <c r="F89" s="150" t="str">
        <f>VLOOKUP(E89,VIP!$A$2:$O13750,2,0)</f>
        <v>DRBR165</v>
      </c>
      <c r="G89" s="150" t="str">
        <f>VLOOKUP(E89,'LISTADO ATM'!$A$2:$B$897,2,0)</f>
        <v>ATM Autoservicio Megacentro</v>
      </c>
      <c r="H89" s="150" t="str">
        <f>VLOOKUP(E89,VIP!$A$2:$O18613,7,FALSE)</f>
        <v>Si</v>
      </c>
      <c r="I89" s="150" t="str">
        <f>VLOOKUP(E89,VIP!$A$2:$O10578,8,FALSE)</f>
        <v>Si</v>
      </c>
      <c r="J89" s="150" t="str">
        <f>VLOOKUP(E89,VIP!$A$2:$O10528,8,FALSE)</f>
        <v>Si</v>
      </c>
      <c r="K89" s="150" t="str">
        <f>VLOOKUP(E89,VIP!$A$2:$O14102,6,0)</f>
        <v>SI</v>
      </c>
      <c r="L89" s="122" t="s">
        <v>2549</v>
      </c>
      <c r="M89" s="199" t="s">
        <v>2553</v>
      </c>
      <c r="N89" s="131" t="s">
        <v>2453</v>
      </c>
      <c r="O89" s="150" t="s">
        <v>2454</v>
      </c>
      <c r="P89" s="131"/>
      <c r="Q89" s="200">
        <v>44356.51284722222</v>
      </c>
    </row>
    <row r="90" spans="1:17" s="93" customFormat="1" ht="18" x14ac:dyDescent="0.25">
      <c r="A90" s="150" t="str">
        <f>VLOOKUP(E90,'LISTADO ATM'!$A$2:$C$898,3,0)</f>
        <v>DISTRITO NACIONAL</v>
      </c>
      <c r="B90" s="126">
        <v>3335912139</v>
      </c>
      <c r="C90" s="132">
        <v>44354.652384259258</v>
      </c>
      <c r="D90" s="132" t="s">
        <v>2470</v>
      </c>
      <c r="E90" s="121">
        <v>39</v>
      </c>
      <c r="F90" s="150" t="str">
        <f>VLOOKUP(E90,VIP!$A$2:$O13736,2,0)</f>
        <v>DRBR039</v>
      </c>
      <c r="G90" s="150" t="str">
        <f>VLOOKUP(E90,'LISTADO ATM'!$A$2:$B$897,2,0)</f>
        <v xml:space="preserve">ATM Oficina Ovando </v>
      </c>
      <c r="H90" s="150" t="str">
        <f>VLOOKUP(E90,VIP!$A$2:$O18599,7,FALSE)</f>
        <v>Si</v>
      </c>
      <c r="I90" s="150" t="str">
        <f>VLOOKUP(E90,VIP!$A$2:$O10564,8,FALSE)</f>
        <v>No</v>
      </c>
      <c r="J90" s="150" t="str">
        <f>VLOOKUP(E90,VIP!$A$2:$O10514,8,FALSE)</f>
        <v>No</v>
      </c>
      <c r="K90" s="150" t="str">
        <f>VLOOKUP(E90,VIP!$A$2:$O14088,6,0)</f>
        <v>NO</v>
      </c>
      <c r="L90" s="122" t="s">
        <v>2548</v>
      </c>
      <c r="M90" s="199" t="s">
        <v>2553</v>
      </c>
      <c r="N90" s="131" t="s">
        <v>2453</v>
      </c>
      <c r="O90" s="150" t="s">
        <v>2471</v>
      </c>
      <c r="P90" s="131"/>
      <c r="Q90" s="200">
        <v>44356.513148148151</v>
      </c>
    </row>
    <row r="91" spans="1:17" s="93" customFormat="1" ht="18" x14ac:dyDescent="0.25">
      <c r="A91" s="150" t="str">
        <f>VLOOKUP(E91,'LISTADO ATM'!$A$2:$C$898,3,0)</f>
        <v>DISTRITO NACIONAL</v>
      </c>
      <c r="B91" s="126">
        <v>3335911872</v>
      </c>
      <c r="C91" s="132">
        <v>44354.572627314818</v>
      </c>
      <c r="D91" s="132" t="s">
        <v>2180</v>
      </c>
      <c r="E91" s="121">
        <v>719</v>
      </c>
      <c r="F91" s="150" t="str">
        <f>VLOOKUP(E91,VIP!$A$2:$O13739,2,0)</f>
        <v>DRBR419</v>
      </c>
      <c r="G91" s="150" t="str">
        <f>VLOOKUP(E91,'LISTADO ATM'!$A$2:$B$897,2,0)</f>
        <v xml:space="preserve">ATM Ayuntamiento Municipal San Luís </v>
      </c>
      <c r="H91" s="150" t="str">
        <f>VLOOKUP(E91,VIP!$A$2:$O18602,7,FALSE)</f>
        <v>Si</v>
      </c>
      <c r="I91" s="150" t="str">
        <f>VLOOKUP(E91,VIP!$A$2:$O10567,8,FALSE)</f>
        <v>Si</v>
      </c>
      <c r="J91" s="150" t="str">
        <f>VLOOKUP(E91,VIP!$A$2:$O10517,8,FALSE)</f>
        <v>Si</v>
      </c>
      <c r="K91" s="150" t="str">
        <f>VLOOKUP(E91,VIP!$A$2:$O14091,6,0)</f>
        <v>NO</v>
      </c>
      <c r="L91" s="122" t="s">
        <v>2567</v>
      </c>
      <c r="M91" s="131" t="s">
        <v>2446</v>
      </c>
      <c r="N91" s="131" t="s">
        <v>2561</v>
      </c>
      <c r="O91" s="150" t="s">
        <v>2455</v>
      </c>
      <c r="P91" s="131"/>
      <c r="Q91" s="149" t="s">
        <v>2567</v>
      </c>
    </row>
    <row r="92" spans="1:17" s="93" customFormat="1" ht="18" x14ac:dyDescent="0.25">
      <c r="A92" s="150" t="str">
        <f>VLOOKUP(E92,'LISTADO ATM'!$A$2:$C$898,3,0)</f>
        <v>DISTRITO NACIONAL</v>
      </c>
      <c r="B92" s="126">
        <v>3335911658</v>
      </c>
      <c r="C92" s="132">
        <v>44354.498541666668</v>
      </c>
      <c r="D92" s="132" t="s">
        <v>2180</v>
      </c>
      <c r="E92" s="121">
        <v>35</v>
      </c>
      <c r="F92" s="150" t="str">
        <f>VLOOKUP(E92,VIP!$A$2:$O13729,2,0)</f>
        <v>DRBR035</v>
      </c>
      <c r="G92" s="150" t="str">
        <f>VLOOKUP(E92,'LISTADO ATM'!$A$2:$B$897,2,0)</f>
        <v xml:space="preserve">ATM Dirección General de Aduanas I </v>
      </c>
      <c r="H92" s="150" t="str">
        <f>VLOOKUP(E92,VIP!$A$2:$O18592,7,FALSE)</f>
        <v>Si</v>
      </c>
      <c r="I92" s="150" t="str">
        <f>VLOOKUP(E92,VIP!$A$2:$O10557,8,FALSE)</f>
        <v>Si</v>
      </c>
      <c r="J92" s="150" t="str">
        <f>VLOOKUP(E92,VIP!$A$2:$O10507,8,FALSE)</f>
        <v>Si</v>
      </c>
      <c r="K92" s="150" t="str">
        <f>VLOOKUP(E92,VIP!$A$2:$O14081,6,0)</f>
        <v>NO</v>
      </c>
      <c r="L92" s="122" t="s">
        <v>2219</v>
      </c>
      <c r="M92" s="131" t="s">
        <v>2446</v>
      </c>
      <c r="N92" s="131" t="s">
        <v>2561</v>
      </c>
      <c r="O92" s="150" t="s">
        <v>2455</v>
      </c>
      <c r="P92" s="131"/>
      <c r="Q92" s="149" t="s">
        <v>2219</v>
      </c>
    </row>
    <row r="93" spans="1:17" s="93" customFormat="1" ht="18" x14ac:dyDescent="0.25">
      <c r="A93" s="150" t="str">
        <f>VLOOKUP(E93,'LISTADO ATM'!$A$2:$C$898,3,0)</f>
        <v>SUR</v>
      </c>
      <c r="B93" s="126">
        <v>3335910696</v>
      </c>
      <c r="C93" s="132">
        <v>44353.692418981482</v>
      </c>
      <c r="D93" s="132" t="s">
        <v>2449</v>
      </c>
      <c r="E93" s="121">
        <v>592</v>
      </c>
      <c r="F93" s="150" t="str">
        <f>VLOOKUP(E93,VIP!$A$2:$O13703,2,0)</f>
        <v>DRBR081</v>
      </c>
      <c r="G93" s="150" t="str">
        <f>VLOOKUP(E93,'LISTADO ATM'!$A$2:$B$897,2,0)</f>
        <v xml:space="preserve">ATM Centro de Caja San Cristóbal I </v>
      </c>
      <c r="H93" s="150" t="str">
        <f>VLOOKUP(E93,VIP!$A$2:$O18566,7,FALSE)</f>
        <v>Si</v>
      </c>
      <c r="I93" s="150" t="str">
        <f>VLOOKUP(E93,VIP!$A$2:$O10531,8,FALSE)</f>
        <v>Si</v>
      </c>
      <c r="J93" s="150" t="str">
        <f>VLOOKUP(E93,VIP!$A$2:$O10481,8,FALSE)</f>
        <v>Si</v>
      </c>
      <c r="K93" s="150" t="str">
        <f>VLOOKUP(E93,VIP!$A$2:$O14055,6,0)</f>
        <v>SI</v>
      </c>
      <c r="L93" s="122" t="s">
        <v>2418</v>
      </c>
      <c r="M93" s="131" t="s">
        <v>2446</v>
      </c>
      <c r="N93" s="131" t="s">
        <v>2453</v>
      </c>
      <c r="O93" s="150" t="s">
        <v>2454</v>
      </c>
      <c r="P93" s="150"/>
      <c r="Q93" s="149" t="s">
        <v>2418</v>
      </c>
    </row>
    <row r="94" spans="1:17" s="93" customFormat="1" ht="18" x14ac:dyDescent="0.25">
      <c r="A94" s="150" t="str">
        <f>VLOOKUP(E94,'LISTADO ATM'!$A$2:$C$898,3,0)</f>
        <v>DISTRITO NACIONAL</v>
      </c>
      <c r="B94" s="126">
        <v>3335910662</v>
      </c>
      <c r="C94" s="132">
        <v>44353.498391203706</v>
      </c>
      <c r="D94" s="132" t="s">
        <v>2180</v>
      </c>
      <c r="E94" s="121">
        <v>416</v>
      </c>
      <c r="F94" s="150" t="str">
        <f>VLOOKUP(E94,VIP!$A$2:$O13708,2,0)</f>
        <v>DRBR416</v>
      </c>
      <c r="G94" s="150" t="str">
        <f>VLOOKUP(E94,'LISTADO ATM'!$A$2:$B$897,2,0)</f>
        <v xml:space="preserve">ATM Autobanco San Martín II </v>
      </c>
      <c r="H94" s="150" t="str">
        <f>VLOOKUP(E94,VIP!$A$2:$O18571,7,FALSE)</f>
        <v>Si</v>
      </c>
      <c r="I94" s="150" t="str">
        <f>VLOOKUP(E94,VIP!$A$2:$O10536,8,FALSE)</f>
        <v>Si</v>
      </c>
      <c r="J94" s="150" t="str">
        <f>VLOOKUP(E94,VIP!$A$2:$O10486,8,FALSE)</f>
        <v>Si</v>
      </c>
      <c r="K94" s="150" t="str">
        <f>VLOOKUP(E94,VIP!$A$2:$O14060,6,0)</f>
        <v>NO</v>
      </c>
      <c r="L94" s="122" t="s">
        <v>2219</v>
      </c>
      <c r="M94" s="131" t="s">
        <v>2446</v>
      </c>
      <c r="N94" s="131" t="s">
        <v>2453</v>
      </c>
      <c r="O94" s="150" t="s">
        <v>2455</v>
      </c>
      <c r="P94" s="131"/>
      <c r="Q94" s="149" t="s">
        <v>2219</v>
      </c>
    </row>
    <row r="95" spans="1:17" s="93" customFormat="1" ht="18" x14ac:dyDescent="0.25">
      <c r="A95" s="150" t="str">
        <f>VLOOKUP(E95,'LISTADO ATM'!$A$2:$C$898,3,0)</f>
        <v>NORTE</v>
      </c>
      <c r="B95" s="126">
        <v>3335910633</v>
      </c>
      <c r="C95" s="132">
        <v>44352.920266203706</v>
      </c>
      <c r="D95" s="132" t="s">
        <v>2470</v>
      </c>
      <c r="E95" s="121">
        <v>431</v>
      </c>
      <c r="F95" s="150" t="str">
        <f>VLOOKUP(E95,VIP!$A$2:$O13675,2,0)</f>
        <v>DRBR583</v>
      </c>
      <c r="G95" s="150" t="str">
        <f>VLOOKUP(E95,'LISTADO ATM'!$A$2:$B$897,2,0)</f>
        <v xml:space="preserve">ATM Autoservicio Sol (Santiago) </v>
      </c>
      <c r="H95" s="150" t="str">
        <f>VLOOKUP(E95,VIP!$A$2:$O18538,7,FALSE)</f>
        <v>Si</v>
      </c>
      <c r="I95" s="150" t="str">
        <f>VLOOKUP(E95,VIP!$A$2:$O10503,8,FALSE)</f>
        <v>Si</v>
      </c>
      <c r="J95" s="150" t="str">
        <f>VLOOKUP(E95,VIP!$A$2:$O10453,8,FALSE)</f>
        <v>Si</v>
      </c>
      <c r="K95" s="150" t="str">
        <f>VLOOKUP(E95,VIP!$A$2:$O14027,6,0)</f>
        <v>SI</v>
      </c>
      <c r="L95" s="122" t="s">
        <v>2549</v>
      </c>
      <c r="M95" s="199" t="s">
        <v>2553</v>
      </c>
      <c r="N95" s="131" t="s">
        <v>2453</v>
      </c>
      <c r="O95" s="150" t="s">
        <v>2471</v>
      </c>
      <c r="P95" s="150"/>
      <c r="Q95" s="200">
        <v>44356.509166666663</v>
      </c>
    </row>
    <row r="96" spans="1:17" s="93" customFormat="1" ht="18" x14ac:dyDescent="0.25">
      <c r="A96" s="150" t="str">
        <f>VLOOKUP(E96,'LISTADO ATM'!$A$2:$C$898,3,0)</f>
        <v>DISTRITO NACIONAL</v>
      </c>
      <c r="B96" s="126">
        <v>3335910002</v>
      </c>
      <c r="C96" s="132">
        <v>44351.65902777778</v>
      </c>
      <c r="D96" s="132" t="s">
        <v>2180</v>
      </c>
      <c r="E96" s="121">
        <v>744</v>
      </c>
      <c r="F96" s="150" t="str">
        <f>VLOOKUP(E96,VIP!$A$2:$O13694,2,0)</f>
        <v>DRBR289</v>
      </c>
      <c r="G96" s="150" t="str">
        <f>VLOOKUP(E96,'LISTADO ATM'!$A$2:$B$897,2,0)</f>
        <v xml:space="preserve">ATM Multicentro La Sirena Venezuela </v>
      </c>
      <c r="H96" s="150" t="str">
        <f>VLOOKUP(E96,VIP!$A$2:$O18557,7,FALSE)</f>
        <v>Si</v>
      </c>
      <c r="I96" s="150" t="str">
        <f>VLOOKUP(E96,VIP!$A$2:$O10522,8,FALSE)</f>
        <v>Si</v>
      </c>
      <c r="J96" s="150" t="str">
        <f>VLOOKUP(E96,VIP!$A$2:$O10472,8,FALSE)</f>
        <v>Si</v>
      </c>
      <c r="K96" s="150" t="str">
        <f>VLOOKUP(E96,VIP!$A$2:$O14046,6,0)</f>
        <v>SI</v>
      </c>
      <c r="L96" s="122" t="s">
        <v>2245</v>
      </c>
      <c r="M96" s="131" t="s">
        <v>2446</v>
      </c>
      <c r="N96" s="131" t="s">
        <v>2561</v>
      </c>
      <c r="O96" s="150" t="s">
        <v>2455</v>
      </c>
      <c r="P96" s="131"/>
      <c r="Q96" s="149" t="s">
        <v>2245</v>
      </c>
    </row>
    <row r="97" spans="1:17" s="93" customFormat="1" ht="18" x14ac:dyDescent="0.25">
      <c r="A97" s="150" t="str">
        <f>VLOOKUP(E97,'LISTADO ATM'!$A$2:$C$898,3,0)</f>
        <v>DISTRITO NACIONAL</v>
      </c>
      <c r="B97" s="126">
        <v>3335909648</v>
      </c>
      <c r="C97" s="132">
        <v>44351.513564814813</v>
      </c>
      <c r="D97" s="132" t="s">
        <v>2180</v>
      </c>
      <c r="E97" s="121">
        <v>839</v>
      </c>
      <c r="F97" s="150" t="str">
        <f>VLOOKUP(E97,VIP!$A$2:$O13677,2,0)</f>
        <v>DRBR839</v>
      </c>
      <c r="G97" s="150" t="str">
        <f>VLOOKUP(E97,'LISTADO ATM'!$A$2:$B$897,2,0)</f>
        <v xml:space="preserve">ATM INAPA </v>
      </c>
      <c r="H97" s="150" t="str">
        <f>VLOOKUP(E97,VIP!$A$2:$O18540,7,FALSE)</f>
        <v>Si</v>
      </c>
      <c r="I97" s="150" t="str">
        <f>VLOOKUP(E97,VIP!$A$2:$O10505,8,FALSE)</f>
        <v>Si</v>
      </c>
      <c r="J97" s="150" t="str">
        <f>VLOOKUP(E97,VIP!$A$2:$O10455,8,FALSE)</f>
        <v>Si</v>
      </c>
      <c r="K97" s="150" t="str">
        <f>VLOOKUP(E97,VIP!$A$2:$O14029,6,0)</f>
        <v>NO</v>
      </c>
      <c r="L97" s="122" t="s">
        <v>2245</v>
      </c>
      <c r="M97" s="131" t="s">
        <v>2446</v>
      </c>
      <c r="N97" s="131" t="s">
        <v>2561</v>
      </c>
      <c r="O97" s="150" t="s">
        <v>2455</v>
      </c>
      <c r="P97" s="131"/>
      <c r="Q97" s="149" t="s">
        <v>2245</v>
      </c>
    </row>
    <row r="98" spans="1:17" s="93" customFormat="1" ht="18" x14ac:dyDescent="0.25">
      <c r="A98" s="150" t="str">
        <f>VLOOKUP(E98,'LISTADO ATM'!$A$2:$C$898,3,0)</f>
        <v>DISTRITO NACIONAL</v>
      </c>
      <c r="B98" s="126">
        <v>3335909211</v>
      </c>
      <c r="C98" s="132">
        <v>44351.397013888891</v>
      </c>
      <c r="D98" s="132" t="s">
        <v>2180</v>
      </c>
      <c r="E98" s="121">
        <v>617</v>
      </c>
      <c r="F98" s="150" t="str">
        <f>VLOOKUP(E98,VIP!$A$2:$O13677,2,0)</f>
        <v>DRBR617</v>
      </c>
      <c r="G98" s="150" t="str">
        <f>VLOOKUP(E98,'LISTADO ATM'!$A$2:$B$897,2,0)</f>
        <v xml:space="preserve">ATM Guardia Presidencial </v>
      </c>
      <c r="H98" s="150" t="str">
        <f>VLOOKUP(E98,VIP!$A$2:$O18540,7,FALSE)</f>
        <v>Si</v>
      </c>
      <c r="I98" s="150" t="str">
        <f>VLOOKUP(E98,VIP!$A$2:$O10505,8,FALSE)</f>
        <v>Si</v>
      </c>
      <c r="J98" s="150" t="str">
        <f>VLOOKUP(E98,VIP!$A$2:$O10455,8,FALSE)</f>
        <v>Si</v>
      </c>
      <c r="K98" s="150" t="str">
        <f>VLOOKUP(E98,VIP!$A$2:$O14029,6,0)</f>
        <v>NO</v>
      </c>
      <c r="L98" s="122" t="s">
        <v>2245</v>
      </c>
      <c r="M98" s="199" t="s">
        <v>2553</v>
      </c>
      <c r="N98" s="131" t="s">
        <v>2453</v>
      </c>
      <c r="O98" s="150" t="s">
        <v>2455</v>
      </c>
      <c r="P98" s="131"/>
      <c r="Q98" s="200">
        <v>44356.499259259261</v>
      </c>
    </row>
    <row r="99" spans="1:17" s="93" customFormat="1" ht="18" x14ac:dyDescent="0.25">
      <c r="A99" s="150" t="str">
        <f>VLOOKUP(E99,'LISTADO ATM'!$A$2:$C$898,3,0)</f>
        <v>DISTRITO NACIONAL</v>
      </c>
      <c r="B99" s="126">
        <v>3335908779</v>
      </c>
      <c r="C99" s="132">
        <v>44349.924745370372</v>
      </c>
      <c r="D99" s="132" t="s">
        <v>2449</v>
      </c>
      <c r="E99" s="121">
        <v>593</v>
      </c>
      <c r="F99" s="150" t="str">
        <f>VLOOKUP(E99,VIP!$A$2:$O13706,2,0)</f>
        <v>DRBR242</v>
      </c>
      <c r="G99" s="150" t="str">
        <f>VLOOKUP(E99,'LISTADO ATM'!$A$2:$B$897,2,0)</f>
        <v xml:space="preserve">ATM Ministerio Fuerzas Armadas II </v>
      </c>
      <c r="H99" s="150" t="str">
        <f>VLOOKUP(E99,VIP!$A$2:$O18569,7,FALSE)</f>
        <v>Si</v>
      </c>
      <c r="I99" s="150" t="str">
        <f>VLOOKUP(E99,VIP!$A$2:$O10534,8,FALSE)</f>
        <v>Si</v>
      </c>
      <c r="J99" s="150" t="str">
        <f>VLOOKUP(E99,VIP!$A$2:$O10484,8,FALSE)</f>
        <v>Si</v>
      </c>
      <c r="K99" s="150" t="str">
        <f>VLOOKUP(E99,VIP!$A$2:$O14058,6,0)</f>
        <v>NO</v>
      </c>
      <c r="L99" s="122" t="s">
        <v>2418</v>
      </c>
      <c r="M99" s="199" t="s">
        <v>2553</v>
      </c>
      <c r="N99" s="131" t="s">
        <v>2566</v>
      </c>
      <c r="O99" s="150" t="s">
        <v>2454</v>
      </c>
      <c r="P99" s="150"/>
      <c r="Q99" s="200">
        <v>44356.592129629629</v>
      </c>
    </row>
    <row r="100" spans="1:17" s="93" customFormat="1" ht="18" x14ac:dyDescent="0.25">
      <c r="A100" s="150" t="str">
        <f>VLOOKUP(E100,'LISTADO ATM'!$A$2:$C$898,3,0)</f>
        <v>SUR</v>
      </c>
      <c r="B100" s="126">
        <v>3335908770</v>
      </c>
      <c r="C100" s="132">
        <v>44349.842523148145</v>
      </c>
      <c r="D100" s="132" t="s">
        <v>2180</v>
      </c>
      <c r="E100" s="121">
        <v>619</v>
      </c>
      <c r="F100" s="150" t="str">
        <f>VLOOKUP(E100,VIP!$A$2:$O13700,2,0)</f>
        <v>DRBR619</v>
      </c>
      <c r="G100" s="150" t="str">
        <f>VLOOKUP(E100,'LISTADO ATM'!$A$2:$B$897,2,0)</f>
        <v xml:space="preserve">ATM Academia P.N. Hatillo (San Cristóbal) </v>
      </c>
      <c r="H100" s="150" t="str">
        <f>VLOOKUP(E100,VIP!$A$2:$O18563,7,FALSE)</f>
        <v>Si</v>
      </c>
      <c r="I100" s="150" t="str">
        <f>VLOOKUP(E100,VIP!$A$2:$O10528,8,FALSE)</f>
        <v>Si</v>
      </c>
      <c r="J100" s="150" t="str">
        <f>VLOOKUP(E100,VIP!$A$2:$O10478,8,FALSE)</f>
        <v>Si</v>
      </c>
      <c r="K100" s="150" t="str">
        <f>VLOOKUP(E100,VIP!$A$2:$O14052,6,0)</f>
        <v>NO</v>
      </c>
      <c r="L100" s="122" t="s">
        <v>2245</v>
      </c>
      <c r="M100" s="131" t="s">
        <v>2446</v>
      </c>
      <c r="N100" s="131" t="s">
        <v>2453</v>
      </c>
      <c r="O100" s="150" t="s">
        <v>2455</v>
      </c>
      <c r="P100" s="150"/>
      <c r="Q100" s="149" t="s">
        <v>2245</v>
      </c>
    </row>
    <row r="101" spans="1:17" s="93" customFormat="1" ht="18" x14ac:dyDescent="0.25">
      <c r="A101" s="150" t="str">
        <f>VLOOKUP(E101,'LISTADO ATM'!$A$2:$C$898,3,0)</f>
        <v>DISTRITO NACIONAL</v>
      </c>
      <c r="B101" s="126">
        <v>3335908293</v>
      </c>
      <c r="C101" s="132">
        <v>44349.569814814815</v>
      </c>
      <c r="D101" s="132" t="s">
        <v>2180</v>
      </c>
      <c r="E101" s="121">
        <v>10</v>
      </c>
      <c r="F101" s="150" t="str">
        <f>VLOOKUP(E101,VIP!$A$2:$O13701,2,0)</f>
        <v>DRBR010</v>
      </c>
      <c r="G101" s="150" t="str">
        <f>VLOOKUP(E101,'LISTADO ATM'!$A$2:$B$897,2,0)</f>
        <v xml:space="preserve">ATM Ministerio Salud Pública </v>
      </c>
      <c r="H101" s="150" t="str">
        <f>VLOOKUP(E101,VIP!$A$2:$O18564,7,FALSE)</f>
        <v>Si</v>
      </c>
      <c r="I101" s="150" t="str">
        <f>VLOOKUP(E101,VIP!$A$2:$O10529,8,FALSE)</f>
        <v>Si</v>
      </c>
      <c r="J101" s="150" t="str">
        <f>VLOOKUP(E101,VIP!$A$2:$O10479,8,FALSE)</f>
        <v>Si</v>
      </c>
      <c r="K101" s="150" t="str">
        <f>VLOOKUP(E101,VIP!$A$2:$O14053,6,0)</f>
        <v>NO</v>
      </c>
      <c r="L101" s="122" t="s">
        <v>2219</v>
      </c>
      <c r="M101" s="131" t="s">
        <v>2446</v>
      </c>
      <c r="N101" s="131" t="s">
        <v>2561</v>
      </c>
      <c r="O101" s="150" t="s">
        <v>2455</v>
      </c>
      <c r="P101" s="150"/>
      <c r="Q101" s="149" t="s">
        <v>2219</v>
      </c>
    </row>
  </sheetData>
  <autoFilter ref="A4:Q66">
    <sortState ref="A5:Q101">
      <sortCondition descending="1" ref="C4:C6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2:E1048576 E1:E80">
    <cfRule type="duplicateValues" dxfId="209" priority="149"/>
    <cfRule type="duplicateValues" dxfId="208" priority="153"/>
    <cfRule type="duplicateValues" dxfId="207" priority="158"/>
    <cfRule type="duplicateValues" dxfId="206" priority="160"/>
    <cfRule type="duplicateValues" dxfId="205" priority="196"/>
  </conditionalFormatting>
  <conditionalFormatting sqref="B102:B1048576 B1:B4">
    <cfRule type="duplicateValues" dxfId="204" priority="195"/>
  </conditionalFormatting>
  <conditionalFormatting sqref="B102:B1048576">
    <cfRule type="duplicateValues" dxfId="203" priority="182"/>
  </conditionalFormatting>
  <conditionalFormatting sqref="B102:B1048576">
    <cfRule type="duplicateValues" dxfId="202" priority="157"/>
  </conditionalFormatting>
  <conditionalFormatting sqref="B102:B1048576 B1:B4">
    <cfRule type="duplicateValues" dxfId="201" priority="148"/>
    <cfRule type="duplicateValues" dxfId="200" priority="152"/>
  </conditionalFormatting>
  <conditionalFormatting sqref="E37">
    <cfRule type="duplicateValues" dxfId="199" priority="122975"/>
    <cfRule type="duplicateValues" dxfId="198" priority="122976"/>
    <cfRule type="duplicateValues" dxfId="197" priority="122977"/>
    <cfRule type="duplicateValues" dxfId="196" priority="122978"/>
    <cfRule type="duplicateValues" dxfId="195" priority="122979"/>
  </conditionalFormatting>
  <conditionalFormatting sqref="E37">
    <cfRule type="duplicateValues" dxfId="194" priority="122980"/>
  </conditionalFormatting>
  <conditionalFormatting sqref="E5:E11">
    <cfRule type="duplicateValues" dxfId="193" priority="123074"/>
    <cfRule type="duplicateValues" dxfId="192" priority="123075"/>
    <cfRule type="duplicateValues" dxfId="191" priority="123076"/>
    <cfRule type="duplicateValues" dxfId="190" priority="123077"/>
    <cfRule type="duplicateValues" dxfId="189" priority="123078"/>
  </conditionalFormatting>
  <conditionalFormatting sqref="B5:B11">
    <cfRule type="duplicateValues" dxfId="188" priority="123079"/>
  </conditionalFormatting>
  <conditionalFormatting sqref="E5:E11">
    <cfRule type="duplicateValues" dxfId="187" priority="123081"/>
  </conditionalFormatting>
  <conditionalFormatting sqref="B5:B11">
    <cfRule type="duplicateValues" dxfId="186" priority="123083"/>
    <cfRule type="duplicateValues" dxfId="185" priority="123084"/>
  </conditionalFormatting>
  <conditionalFormatting sqref="B66:B71">
    <cfRule type="duplicateValues" dxfId="184" priority="56"/>
  </conditionalFormatting>
  <conditionalFormatting sqref="E12:E21">
    <cfRule type="duplicateValues" dxfId="183" priority="123273"/>
    <cfRule type="duplicateValues" dxfId="182" priority="123274"/>
    <cfRule type="duplicateValues" dxfId="181" priority="123275"/>
    <cfRule type="duplicateValues" dxfId="180" priority="123276"/>
    <cfRule type="duplicateValues" dxfId="179" priority="123277"/>
  </conditionalFormatting>
  <conditionalFormatting sqref="B12:B21">
    <cfRule type="duplicateValues" dxfId="178" priority="123283"/>
  </conditionalFormatting>
  <conditionalFormatting sqref="E12:E21">
    <cfRule type="duplicateValues" dxfId="177" priority="123285"/>
  </conditionalFormatting>
  <conditionalFormatting sqref="B12:B21">
    <cfRule type="duplicateValues" dxfId="176" priority="123287"/>
    <cfRule type="duplicateValues" dxfId="175" priority="123288"/>
  </conditionalFormatting>
  <conditionalFormatting sqref="E38:E80">
    <cfRule type="duplicateValues" dxfId="174" priority="123320"/>
    <cfRule type="duplicateValues" dxfId="173" priority="123321"/>
    <cfRule type="duplicateValues" dxfId="172" priority="123322"/>
    <cfRule type="duplicateValues" dxfId="171" priority="123323"/>
    <cfRule type="duplicateValues" dxfId="170" priority="123324"/>
  </conditionalFormatting>
  <conditionalFormatting sqref="E38:E80">
    <cfRule type="duplicateValues" dxfId="169" priority="123330"/>
  </conditionalFormatting>
  <conditionalFormatting sqref="B38:B65">
    <cfRule type="duplicateValues" dxfId="168" priority="123332"/>
  </conditionalFormatting>
  <conditionalFormatting sqref="B72:B80">
    <cfRule type="duplicateValues" dxfId="167" priority="55"/>
  </conditionalFormatting>
  <conditionalFormatting sqref="E81:E82">
    <cfRule type="duplicateValues" dxfId="166" priority="50"/>
    <cfRule type="duplicateValues" dxfId="165" priority="51"/>
    <cfRule type="duplicateValues" dxfId="164" priority="52"/>
    <cfRule type="duplicateValues" dxfId="163" priority="53"/>
    <cfRule type="duplicateValues" dxfId="162" priority="54"/>
  </conditionalFormatting>
  <conditionalFormatting sqref="E81:E82">
    <cfRule type="duplicateValues" dxfId="161" priority="45"/>
    <cfRule type="duplicateValues" dxfId="160" priority="46"/>
    <cfRule type="duplicateValues" dxfId="159" priority="47"/>
    <cfRule type="duplicateValues" dxfId="158" priority="48"/>
    <cfRule type="duplicateValues" dxfId="157" priority="49"/>
  </conditionalFormatting>
  <conditionalFormatting sqref="E81:E82">
    <cfRule type="duplicateValues" dxfId="156" priority="44"/>
  </conditionalFormatting>
  <conditionalFormatting sqref="E81:E82">
    <cfRule type="duplicateValues" dxfId="155" priority="39"/>
    <cfRule type="duplicateValues" dxfId="154" priority="40"/>
    <cfRule type="duplicateValues" dxfId="153" priority="41"/>
    <cfRule type="duplicateValues" dxfId="152" priority="42"/>
    <cfRule type="duplicateValues" dxfId="151" priority="43"/>
  </conditionalFormatting>
  <conditionalFormatting sqref="E81:E82">
    <cfRule type="duplicateValues" dxfId="150" priority="38"/>
  </conditionalFormatting>
  <conditionalFormatting sqref="B81:B82">
    <cfRule type="duplicateValues" dxfId="149" priority="37"/>
  </conditionalFormatting>
  <conditionalFormatting sqref="E83:E93">
    <cfRule type="duplicateValues" dxfId="148" priority="32"/>
    <cfRule type="duplicateValues" dxfId="147" priority="33"/>
    <cfRule type="duplicateValues" dxfId="146" priority="34"/>
    <cfRule type="duplicateValues" dxfId="145" priority="35"/>
    <cfRule type="duplicateValues" dxfId="144" priority="36"/>
  </conditionalFormatting>
  <conditionalFormatting sqref="E83:E93">
    <cfRule type="duplicateValues" dxfId="143" priority="27"/>
    <cfRule type="duplicateValues" dxfId="142" priority="28"/>
    <cfRule type="duplicateValues" dxfId="141" priority="29"/>
    <cfRule type="duplicateValues" dxfId="140" priority="30"/>
    <cfRule type="duplicateValues" dxfId="139" priority="31"/>
  </conditionalFormatting>
  <conditionalFormatting sqref="E83:E93">
    <cfRule type="duplicateValues" dxfId="138" priority="26"/>
  </conditionalFormatting>
  <conditionalFormatting sqref="E83:E93">
    <cfRule type="duplicateValues" dxfId="137" priority="21"/>
    <cfRule type="duplicateValues" dxfId="136" priority="22"/>
    <cfRule type="duplicateValues" dxfId="135" priority="23"/>
    <cfRule type="duplicateValues" dxfId="134" priority="24"/>
    <cfRule type="duplicateValues" dxfId="133" priority="25"/>
  </conditionalFormatting>
  <conditionalFormatting sqref="E83:E93">
    <cfRule type="duplicateValues" dxfId="132" priority="20"/>
  </conditionalFormatting>
  <conditionalFormatting sqref="B83:B93">
    <cfRule type="duplicateValues" dxfId="131" priority="19"/>
  </conditionalFormatting>
  <conditionalFormatting sqref="E94:E101">
    <cfRule type="duplicateValues" dxfId="130" priority="14"/>
    <cfRule type="duplicateValues" dxfId="129" priority="15"/>
    <cfRule type="duplicateValues" dxfId="128" priority="16"/>
    <cfRule type="duplicateValues" dxfId="127" priority="17"/>
    <cfRule type="duplicateValues" dxfId="126" priority="18"/>
  </conditionalFormatting>
  <conditionalFormatting sqref="E94:E101">
    <cfRule type="duplicateValues" dxfId="125" priority="9"/>
    <cfRule type="duplicateValues" dxfId="124" priority="10"/>
    <cfRule type="duplicateValues" dxfId="123" priority="11"/>
    <cfRule type="duplicateValues" dxfId="122" priority="12"/>
    <cfRule type="duplicateValues" dxfId="121" priority="13"/>
  </conditionalFormatting>
  <conditionalFormatting sqref="E94:E101">
    <cfRule type="duplicateValues" dxfId="120" priority="8"/>
  </conditionalFormatting>
  <conditionalFormatting sqref="E94:E101">
    <cfRule type="duplicateValues" dxfId="119" priority="3"/>
    <cfRule type="duplicateValues" dxfId="118" priority="4"/>
    <cfRule type="duplicateValues" dxfId="117" priority="5"/>
    <cfRule type="duplicateValues" dxfId="116" priority="6"/>
    <cfRule type="duplicateValues" dxfId="115" priority="7"/>
  </conditionalFormatting>
  <conditionalFormatting sqref="E94:E101">
    <cfRule type="duplicateValues" dxfId="114" priority="2"/>
  </conditionalFormatting>
  <conditionalFormatting sqref="B94:B101">
    <cfRule type="duplicateValues" dxfId="113" priority="1"/>
  </conditionalFormatting>
  <conditionalFormatting sqref="B22:B37">
    <cfRule type="duplicateValues" dxfId="8" priority="123358"/>
  </conditionalFormatting>
  <conditionalFormatting sqref="B22:B37">
    <cfRule type="duplicateValues" dxfId="7" priority="123360"/>
    <cfRule type="duplicateValues" dxfId="6" priority="123361"/>
  </conditionalFormatting>
  <conditionalFormatting sqref="E5:E80">
    <cfRule type="duplicateValues" dxfId="5" priority="123364"/>
    <cfRule type="duplicateValues" dxfId="4" priority="123365"/>
    <cfRule type="duplicateValues" dxfId="3" priority="123366"/>
    <cfRule type="duplicateValues" dxfId="2" priority="123367"/>
    <cfRule type="duplicateValues" dxfId="1" priority="123368"/>
  </conditionalFormatting>
  <conditionalFormatting sqref="E5:E80">
    <cfRule type="duplicateValues" dxfId="0" priority="12337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zoomScale="70" zoomScaleNormal="70" workbookViewId="0">
      <selection activeCell="E8" sqref="E8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3" t="s">
        <v>2150</v>
      </c>
      <c r="B1" s="184"/>
      <c r="C1" s="184"/>
      <c r="D1" s="184"/>
      <c r="E1" s="185"/>
      <c r="F1" s="181" t="s">
        <v>2558</v>
      </c>
      <c r="G1" s="182"/>
      <c r="H1" s="147">
        <f>COUNTIF(A:E,"2 Gavetas Vacías + 1 Fallando")</f>
        <v>4</v>
      </c>
      <c r="I1" s="147">
        <f>COUNTIF(A:E,("3 Gavetas Vacías"))</f>
        <v>1</v>
      </c>
    </row>
    <row r="2" spans="1:9" ht="25.5" customHeight="1" x14ac:dyDescent="0.25">
      <c r="A2" s="186" t="s">
        <v>2451</v>
      </c>
      <c r="B2" s="187"/>
      <c r="C2" s="187"/>
      <c r="D2" s="187"/>
      <c r="E2" s="188"/>
      <c r="F2" s="140" t="s">
        <v>2557</v>
      </c>
      <c r="G2" s="139">
        <f>G3+G4</f>
        <v>97</v>
      </c>
      <c r="H2" s="140" t="s">
        <v>2573</v>
      </c>
      <c r="I2" s="139">
        <f>COUNTIF(A:E,"Abastecido")</f>
        <v>1</v>
      </c>
    </row>
    <row r="3" spans="1:9" ht="18" x14ac:dyDescent="0.25">
      <c r="B3" s="95"/>
      <c r="C3" s="95"/>
      <c r="D3" s="95"/>
      <c r="E3" s="102"/>
      <c r="F3" s="140" t="s">
        <v>2556</v>
      </c>
      <c r="G3" s="139">
        <f>COUNTIF(REPORTE!A:Q,"fuera de Servicio")</f>
        <v>53</v>
      </c>
      <c r="H3" s="140" t="s">
        <v>2569</v>
      </c>
      <c r="I3" s="139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44355.708333333336</v>
      </c>
      <c r="C4" s="95"/>
      <c r="D4" s="95"/>
      <c r="E4" s="103"/>
      <c r="F4" s="140" t="s">
        <v>2553</v>
      </c>
      <c r="G4" s="139">
        <f>COUNTIF(REPORTE!A:Q,"En Servicio")</f>
        <v>44</v>
      </c>
      <c r="H4" s="140" t="s">
        <v>2572</v>
      </c>
      <c r="I4" s="139">
        <f>COUNTIF(A:E,"Solucionado")</f>
        <v>1</v>
      </c>
    </row>
    <row r="5" spans="1:9" ht="18.75" thickBot="1" x14ac:dyDescent="0.3">
      <c r="A5" s="101" t="s">
        <v>2414</v>
      </c>
      <c r="B5" s="123">
        <v>44356.25</v>
      </c>
      <c r="C5" s="135"/>
      <c r="D5" s="95"/>
      <c r="E5" s="103"/>
      <c r="F5" s="140" t="s">
        <v>2554</v>
      </c>
      <c r="G5" s="139">
        <f>COUNTIF(REPORTE!A:Q,"reinicio exitoso")</f>
        <v>0</v>
      </c>
      <c r="H5" s="140" t="s">
        <v>2560</v>
      </c>
      <c r="I5" s="139">
        <f>I1+H1</f>
        <v>5</v>
      </c>
    </row>
    <row r="6" spans="1:9" ht="18" x14ac:dyDescent="0.25">
      <c r="B6" s="95"/>
      <c r="C6" s="95"/>
      <c r="D6" s="95"/>
      <c r="E6" s="104"/>
      <c r="F6" s="140" t="s">
        <v>2555</v>
      </c>
      <c r="G6" s="139">
        <f>COUNTIF(REPORTE!A:Q,"carga exitosa")</f>
        <v>0</v>
      </c>
      <c r="H6" s="140" t="s">
        <v>2570</v>
      </c>
      <c r="I6" s="139">
        <f>COUNTIF(A:E,"GAVETA DE RECHAZO LLENA")</f>
        <v>1</v>
      </c>
    </row>
    <row r="7" spans="1:9" ht="18" customHeight="1" x14ac:dyDescent="0.25">
      <c r="A7" s="175" t="s">
        <v>2415</v>
      </c>
      <c r="B7" s="176"/>
      <c r="C7" s="176"/>
      <c r="D7" s="176"/>
      <c r="E7" s="177"/>
      <c r="F7" s="140" t="s">
        <v>2559</v>
      </c>
      <c r="G7" s="139">
        <f>COUNTIF(A:E,"Sin Efectivo")</f>
        <v>9</v>
      </c>
      <c r="H7" s="140" t="s">
        <v>2571</v>
      </c>
      <c r="I7" s="139">
        <f>COUNTIF(A:E,"GAVETA DE DEPOSITO LLENA")</f>
        <v>5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2551</v>
      </c>
      <c r="E9" s="128"/>
    </row>
    <row r="10" spans="1:9" ht="18.75" thickBot="1" x14ac:dyDescent="0.3">
      <c r="A10" s="97" t="s">
        <v>2473</v>
      </c>
      <c r="B10" s="144">
        <f>COUNT(B9:B9)</f>
        <v>0</v>
      </c>
      <c r="C10" s="178"/>
      <c r="D10" s="179"/>
      <c r="E10" s="180"/>
    </row>
    <row r="11" spans="1:9" x14ac:dyDescent="0.25">
      <c r="B11" s="99"/>
      <c r="E11" s="99"/>
    </row>
    <row r="12" spans="1:9" ht="36" customHeight="1" x14ac:dyDescent="0.25">
      <c r="A12" s="175" t="s">
        <v>2474</v>
      </c>
      <c r="B12" s="176"/>
      <c r="C12" s="176"/>
      <c r="D12" s="176"/>
      <c r="E12" s="177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4">
        <f>COUNT(B14:B14)</f>
        <v>0</v>
      </c>
      <c r="C15" s="178"/>
      <c r="D15" s="179"/>
      <c r="E15" s="180"/>
    </row>
    <row r="16" spans="1:9" ht="15.75" thickBot="1" x14ac:dyDescent="0.3">
      <c r="B16" s="99"/>
      <c r="E16" s="99"/>
    </row>
    <row r="17" spans="1:5" ht="18.75" customHeight="1" thickBot="1" x14ac:dyDescent="0.3">
      <c r="A17" s="163" t="s">
        <v>2475</v>
      </c>
      <c r="B17" s="164"/>
      <c r="C17" s="164"/>
      <c r="D17" s="164"/>
      <c r="E17" s="165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38" t="str">
        <f>VLOOKUP(B20,'[1]LISTADO ATM'!$A$2:$C$822,3,0)</f>
        <v>SUR</v>
      </c>
      <c r="B20" s="124">
        <v>592</v>
      </c>
      <c r="C20" s="124" t="str">
        <f>VLOOKUP(B20,'[1]LISTADO ATM'!$A$2:$B$822,2,0)</f>
        <v xml:space="preserve">ATM Centro de Caja San Cristóbal I </v>
      </c>
      <c r="D20" s="127" t="s">
        <v>2437</v>
      </c>
      <c r="E20" s="128">
        <v>3335910696</v>
      </c>
    </row>
    <row r="21" spans="1:5" ht="18" x14ac:dyDescent="0.25">
      <c r="A21" s="138" t="str">
        <f>VLOOKUP(B21,'[1]LISTADO ATM'!$A$2:$C$822,3,0)</f>
        <v>ESTE</v>
      </c>
      <c r="B21" s="124">
        <v>399</v>
      </c>
      <c r="C21" s="124" t="str">
        <f>VLOOKUP(B21,'[1]LISTADO ATM'!$A$2:$B$822,2,0)</f>
        <v xml:space="preserve">ATM Oficina La Romana II </v>
      </c>
      <c r="D21" s="127" t="s">
        <v>2437</v>
      </c>
      <c r="E21" s="128">
        <v>3335912491</v>
      </c>
    </row>
    <row r="22" spans="1:5" ht="18" x14ac:dyDescent="0.25">
      <c r="A22" s="138" t="str">
        <f>VLOOKUP(B22,'[1]LISTADO ATM'!$A$2:$C$822,3,0)</f>
        <v>SUR</v>
      </c>
      <c r="B22" s="124">
        <v>48</v>
      </c>
      <c r="C22" s="124" t="str">
        <f>VLOOKUP(B22,'[1]LISTADO ATM'!$A$2:$B$822,2,0)</f>
        <v xml:space="preserve">ATM Autoservicio Neiba I </v>
      </c>
      <c r="D22" s="127" t="s">
        <v>2437</v>
      </c>
      <c r="E22" s="126">
        <v>3335913279</v>
      </c>
    </row>
    <row r="23" spans="1:5" ht="18" x14ac:dyDescent="0.25">
      <c r="A23" s="138" t="str">
        <f>VLOOKUP(B23,'[1]LISTADO ATM'!$A$2:$C$822,3,0)</f>
        <v>DISTRITO NACIONAL</v>
      </c>
      <c r="B23" s="124">
        <v>697</v>
      </c>
      <c r="C23" s="124" t="str">
        <f>VLOOKUP(B23,'[1]LISTADO ATM'!$A$2:$B$822,2,0)</f>
        <v>ATM Hipermercado Olé Ciudad Juan Bosch</v>
      </c>
      <c r="D23" s="127" t="s">
        <v>2437</v>
      </c>
      <c r="E23" s="126">
        <v>3335913794</v>
      </c>
    </row>
    <row r="24" spans="1:5" ht="18" x14ac:dyDescent="0.25">
      <c r="A24" s="138" t="str">
        <f>VLOOKUP(B24,'[1]LISTADO ATM'!$A$2:$C$822,3,0)</f>
        <v>NORTE</v>
      </c>
      <c r="B24" s="124">
        <v>151</v>
      </c>
      <c r="C24" s="124" t="str">
        <f>VLOOKUP(B24,'[1]LISTADO ATM'!$A$2:$B$822,2,0)</f>
        <v xml:space="preserve">ATM Oficina Nagua </v>
      </c>
      <c r="D24" s="127" t="s">
        <v>2437</v>
      </c>
      <c r="E24" s="126">
        <v>3335913814</v>
      </c>
    </row>
    <row r="25" spans="1:5" ht="18" x14ac:dyDescent="0.25">
      <c r="A25" s="138" t="str">
        <f>VLOOKUP(B25,'[1]LISTADO ATM'!$A$2:$C$822,3,0)</f>
        <v>SUR</v>
      </c>
      <c r="B25" s="124">
        <v>984</v>
      </c>
      <c r="C25" s="124" t="str">
        <f>VLOOKUP(B25,'[1]LISTADO ATM'!$A$2:$B$822,2,0)</f>
        <v xml:space="preserve">ATM Oficina Neiba II </v>
      </c>
      <c r="D25" s="127" t="s">
        <v>2437</v>
      </c>
      <c r="E25" s="126">
        <v>3335913908</v>
      </c>
    </row>
    <row r="26" spans="1:5" ht="18" x14ac:dyDescent="0.25">
      <c r="A26" s="138" t="str">
        <f>VLOOKUP(B26,'[1]LISTADO ATM'!$A$2:$C$822,3,0)</f>
        <v>ESTE</v>
      </c>
      <c r="B26" s="124">
        <v>386</v>
      </c>
      <c r="C26" s="124" t="str">
        <f>VLOOKUP(B26,'[1]LISTADO ATM'!$A$2:$B$822,2,0)</f>
        <v xml:space="preserve">ATM Plaza Verón II </v>
      </c>
      <c r="D26" s="127" t="s">
        <v>2437</v>
      </c>
      <c r="E26" s="126">
        <v>3335913931</v>
      </c>
    </row>
    <row r="27" spans="1:5" ht="18" x14ac:dyDescent="0.25">
      <c r="A27" s="138" t="str">
        <f>VLOOKUP(B27,'[1]LISTADO ATM'!$A$2:$C$822,3,0)</f>
        <v>NORTE</v>
      </c>
      <c r="B27" s="124">
        <v>119</v>
      </c>
      <c r="C27" s="124" t="str">
        <f>VLOOKUP(B27,'[1]LISTADO ATM'!$A$2:$B$822,2,0)</f>
        <v>ATM Oficina La Barranquita</v>
      </c>
      <c r="D27" s="127" t="s">
        <v>2437</v>
      </c>
      <c r="E27" s="126">
        <v>3335913943</v>
      </c>
    </row>
    <row r="28" spans="1:5" ht="18" x14ac:dyDescent="0.25">
      <c r="A28" s="151"/>
      <c r="B28" s="124"/>
      <c r="C28" s="152"/>
      <c r="D28" s="153"/>
      <c r="E28" s="137"/>
    </row>
    <row r="29" spans="1:5" ht="18.75" thickBot="1" x14ac:dyDescent="0.3">
      <c r="A29" s="116"/>
      <c r="B29" s="144">
        <f>COUNT(B19:B27)</f>
        <v>9</v>
      </c>
      <c r="C29" s="105"/>
      <c r="D29" s="105"/>
      <c r="E29" s="105"/>
    </row>
    <row r="30" spans="1:5" ht="15.75" thickBot="1" x14ac:dyDescent="0.3">
      <c r="B30" s="99"/>
      <c r="E30" s="99"/>
    </row>
    <row r="31" spans="1:5" ht="18.75" thickBot="1" x14ac:dyDescent="0.3">
      <c r="A31" s="163" t="s">
        <v>2535</v>
      </c>
      <c r="B31" s="164"/>
      <c r="C31" s="164"/>
      <c r="D31" s="164"/>
      <c r="E31" s="165"/>
    </row>
    <row r="32" spans="1:5" ht="18" customHeight="1" x14ac:dyDescent="0.25">
      <c r="A32" s="96" t="s">
        <v>15</v>
      </c>
      <c r="B32" s="96" t="s">
        <v>2416</v>
      </c>
      <c r="C32" s="96" t="s">
        <v>46</v>
      </c>
      <c r="D32" s="96" t="s">
        <v>2419</v>
      </c>
      <c r="E32" s="96" t="s">
        <v>2417</v>
      </c>
    </row>
    <row r="33" spans="1:5" ht="18" x14ac:dyDescent="0.25">
      <c r="A33" s="141" t="str">
        <f>VLOOKUP(B33,'[1]LISTADO ATM'!$A$2:$C$822,3,0)</f>
        <v>SUR</v>
      </c>
      <c r="B33" s="145">
        <v>873</v>
      </c>
      <c r="C33" s="126" t="str">
        <f>VLOOKUP(B33,'[1]LISTADO ATM'!$A$2:$B$822,2,0)</f>
        <v xml:space="preserve">ATM Centro de Caja San Cristóbal II </v>
      </c>
      <c r="D33" s="124" t="s">
        <v>2482</v>
      </c>
      <c r="E33" s="128">
        <v>3335913294</v>
      </c>
    </row>
    <row r="34" spans="1:5" ht="18.75" customHeight="1" x14ac:dyDescent="0.25">
      <c r="A34" s="141" t="str">
        <f>VLOOKUP(B34,'[1]LISTADO ATM'!$A$2:$C$822,3,0)</f>
        <v>SUR</v>
      </c>
      <c r="B34" s="145">
        <v>825</v>
      </c>
      <c r="C34" s="126" t="str">
        <f>VLOOKUP(B34,'[1]LISTADO ATM'!$A$2:$B$822,2,0)</f>
        <v xml:space="preserve">ATM Estacion Eco Cibeles (Las Matas de Farfán) </v>
      </c>
      <c r="D34" s="124" t="s">
        <v>2482</v>
      </c>
      <c r="E34" s="128">
        <v>3335913493</v>
      </c>
    </row>
    <row r="35" spans="1:5" ht="18" x14ac:dyDescent="0.25">
      <c r="A35" s="141" t="str">
        <f>VLOOKUP(B35,'[1]LISTADO ATM'!$A$2:$C$822,3,0)</f>
        <v>SUR</v>
      </c>
      <c r="B35" s="145">
        <v>766</v>
      </c>
      <c r="C35" s="126" t="str">
        <f>VLOOKUP(B35,'[1]LISTADO ATM'!$A$2:$B$822,2,0)</f>
        <v xml:space="preserve">ATM Oficina Azua II </v>
      </c>
      <c r="D35" s="124" t="s">
        <v>2482</v>
      </c>
      <c r="E35" s="128">
        <v>3335913666</v>
      </c>
    </row>
    <row r="36" spans="1:5" ht="18" x14ac:dyDescent="0.25">
      <c r="A36" s="141" t="str">
        <f>VLOOKUP(B36,'[1]LISTADO ATM'!$A$2:$C$822,3,0)</f>
        <v>DISTRITO NACIONAL</v>
      </c>
      <c r="B36" s="145">
        <v>147</v>
      </c>
      <c r="C36" s="126" t="str">
        <f>VLOOKUP(B36,'[1]LISTADO ATM'!$A$2:$B$822,2,0)</f>
        <v xml:space="preserve">ATM Kiosco Megacentro I </v>
      </c>
      <c r="D36" s="124" t="s">
        <v>2482</v>
      </c>
      <c r="E36" s="128">
        <v>3335913803</v>
      </c>
    </row>
    <row r="37" spans="1:5" ht="18" x14ac:dyDescent="0.25">
      <c r="A37" s="141" t="str">
        <f>VLOOKUP(B37,'[1]LISTADO ATM'!$A$2:$C$822,3,0)</f>
        <v>DISTRITO NACIONAL</v>
      </c>
      <c r="B37" s="145">
        <v>911</v>
      </c>
      <c r="C37" s="126" t="str">
        <f>VLOOKUP(B37,'[1]LISTADO ATM'!$A$2:$B$822,2,0)</f>
        <v xml:space="preserve">ATM Oficina Venezuela II </v>
      </c>
      <c r="D37" s="124" t="s">
        <v>2482</v>
      </c>
      <c r="E37" s="128">
        <v>3335913824</v>
      </c>
    </row>
    <row r="38" spans="1:5" ht="18" x14ac:dyDescent="0.25">
      <c r="A38" s="141" t="str">
        <f>VLOOKUP(B38,'[1]LISTADO ATM'!$A$2:$C$822,3,0)</f>
        <v>SUR</v>
      </c>
      <c r="B38" s="145">
        <v>765</v>
      </c>
      <c r="C38" s="126" t="str">
        <f>VLOOKUP(B38,'[1]LISTADO ATM'!$A$2:$B$822,2,0)</f>
        <v xml:space="preserve">ATM Oficina Azua I </v>
      </c>
      <c r="D38" s="124" t="s">
        <v>2482</v>
      </c>
      <c r="E38" s="128" t="s">
        <v>2611</v>
      </c>
    </row>
    <row r="39" spans="1:5" ht="18" x14ac:dyDescent="0.25">
      <c r="A39" s="116" t="s">
        <v>2473</v>
      </c>
      <c r="B39" s="146">
        <f>COUNT(B33:B38)</f>
        <v>6</v>
      </c>
      <c r="C39" s="105"/>
      <c r="D39" s="105"/>
      <c r="E39" s="105"/>
    </row>
    <row r="40" spans="1:5" ht="18" customHeight="1" thickBot="1" x14ac:dyDescent="0.3">
      <c r="B40" s="99"/>
      <c r="E40" s="99"/>
    </row>
    <row r="41" spans="1:5" ht="18" x14ac:dyDescent="0.25">
      <c r="A41" s="166" t="s">
        <v>2476</v>
      </c>
      <c r="B41" s="167"/>
      <c r="C41" s="167"/>
      <c r="D41" s="167"/>
      <c r="E41" s="168"/>
    </row>
    <row r="42" spans="1:5" ht="18.75" customHeight="1" x14ac:dyDescent="0.25">
      <c r="A42" s="96" t="s">
        <v>15</v>
      </c>
      <c r="B42" s="96" t="s">
        <v>2416</v>
      </c>
      <c r="C42" s="98" t="s">
        <v>46</v>
      </c>
      <c r="D42" s="129" t="s">
        <v>2419</v>
      </c>
      <c r="E42" s="96" t="s">
        <v>2417</v>
      </c>
    </row>
    <row r="43" spans="1:5" ht="18" x14ac:dyDescent="0.25">
      <c r="A43" s="94" t="str">
        <f>VLOOKUP(B43,'[1]LISTADO ATM'!$A$2:$C$822,3,0)</f>
        <v>DISTRITO NACIONAL</v>
      </c>
      <c r="B43" s="121">
        <v>318</v>
      </c>
      <c r="C43" s="126" t="str">
        <f>VLOOKUP(B43,'[1]LISTADO ATM'!$A$2:$B$822,2,0)</f>
        <v>ATM Autoservicio Lope de Vega</v>
      </c>
      <c r="D43" s="122" t="s">
        <v>2549</v>
      </c>
      <c r="E43" s="126" t="s">
        <v>2612</v>
      </c>
    </row>
    <row r="44" spans="1:5" ht="18" customHeight="1" x14ac:dyDescent="0.25">
      <c r="A44" s="94" t="str">
        <f>VLOOKUP(B44,'[1]LISTADO ATM'!$A$2:$C$822,3,0)</f>
        <v>ESTE</v>
      </c>
      <c r="B44" s="121">
        <v>330</v>
      </c>
      <c r="C44" s="126" t="str">
        <f>VLOOKUP(B44,'[1]LISTADO ATM'!$A$2:$B$822,2,0)</f>
        <v xml:space="preserve">ATM Oficina Boulevard (Higuey) </v>
      </c>
      <c r="D44" s="122" t="s">
        <v>2549</v>
      </c>
      <c r="E44" s="126" t="s">
        <v>2614</v>
      </c>
    </row>
    <row r="45" spans="1:5" ht="18" x14ac:dyDescent="0.25">
      <c r="A45" s="94" t="str">
        <f>VLOOKUP(B45,'[1]LISTADO ATM'!$A$2:$C$822,3,0)</f>
        <v>NORTE</v>
      </c>
      <c r="B45" s="121">
        <v>774</v>
      </c>
      <c r="C45" s="126" t="str">
        <f>VLOOKUP(B45,'[1]LISTADO ATM'!$A$2:$B$822,2,0)</f>
        <v xml:space="preserve">ATM Oficina Montecristi </v>
      </c>
      <c r="D45" s="122" t="s">
        <v>2549</v>
      </c>
      <c r="E45" s="126" t="s">
        <v>2613</v>
      </c>
    </row>
    <row r="46" spans="1:5" ht="18" x14ac:dyDescent="0.25">
      <c r="A46" s="94" t="str">
        <f>VLOOKUP(B46,'[1]LISTADO ATM'!$A$2:$C$822,3,0)</f>
        <v>NORTE</v>
      </c>
      <c r="B46" s="121">
        <v>431</v>
      </c>
      <c r="C46" s="126" t="str">
        <f>VLOOKUP(B46,'[1]LISTADO ATM'!$A$2:$B$822,2,0)</f>
        <v xml:space="preserve">ATM Autoservicio Sol (Santiago) </v>
      </c>
      <c r="D46" s="122" t="s">
        <v>2549</v>
      </c>
      <c r="E46" s="126">
        <v>3335910633</v>
      </c>
    </row>
    <row r="47" spans="1:5" ht="18" x14ac:dyDescent="0.25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>
        <v>3335912303</v>
      </c>
    </row>
    <row r="48" spans="1:5" ht="18" x14ac:dyDescent="0.25">
      <c r="A48" s="94" t="str">
        <f>VLOOKUP(B48,'[1]LISTADO ATM'!$A$2:$C$822,3,0)</f>
        <v>DISTRITO NACIONAL</v>
      </c>
      <c r="B48" s="121">
        <v>39</v>
      </c>
      <c r="C48" s="126" t="str">
        <f>VLOOKUP(B48,'[1]LISTADO ATM'!$A$2:$B$822,2,0)</f>
        <v xml:space="preserve">ATM Oficina Ovando </v>
      </c>
      <c r="D48" s="122" t="s">
        <v>2548</v>
      </c>
      <c r="E48" s="126">
        <v>3335912139</v>
      </c>
    </row>
    <row r="49" spans="1:5" ht="18" x14ac:dyDescent="0.25">
      <c r="A49" s="116" t="s">
        <v>2473</v>
      </c>
      <c r="B49" s="146">
        <f>COUNT(B43:B48)</f>
        <v>6</v>
      </c>
      <c r="C49" s="105"/>
      <c r="D49" s="130"/>
      <c r="E49" s="130"/>
    </row>
    <row r="50" spans="1:5" ht="15.75" thickBot="1" x14ac:dyDescent="0.3">
      <c r="B50" s="99"/>
      <c r="E50" s="99"/>
    </row>
    <row r="51" spans="1:5" ht="18.75" thickBot="1" x14ac:dyDescent="0.3">
      <c r="A51" s="169" t="s">
        <v>2477</v>
      </c>
      <c r="B51" s="170"/>
      <c r="C51" s="93" t="s">
        <v>2412</v>
      </c>
      <c r="D51" s="99"/>
      <c r="E51" s="99"/>
    </row>
    <row r="52" spans="1:5" ht="18.75" thickBot="1" x14ac:dyDescent="0.3">
      <c r="A52" s="142">
        <f>+B29+B39+B49</f>
        <v>21</v>
      </c>
      <c r="B52" s="143"/>
    </row>
    <row r="53" spans="1:5" ht="15.75" thickBot="1" x14ac:dyDescent="0.3">
      <c r="B53" s="99"/>
      <c r="E53" s="99"/>
    </row>
    <row r="54" spans="1:5" ht="18.75" thickBot="1" x14ac:dyDescent="0.3">
      <c r="A54" s="163" t="s">
        <v>2478</v>
      </c>
      <c r="B54" s="164"/>
      <c r="C54" s="164"/>
      <c r="D54" s="164"/>
      <c r="E54" s="165"/>
    </row>
    <row r="55" spans="1:5" ht="18.75" customHeight="1" x14ac:dyDescent="0.25">
      <c r="A55" s="100" t="s">
        <v>15</v>
      </c>
      <c r="B55" s="96" t="s">
        <v>2416</v>
      </c>
      <c r="C55" s="98" t="s">
        <v>46</v>
      </c>
      <c r="D55" s="171" t="s">
        <v>2419</v>
      </c>
      <c r="E55" s="172"/>
    </row>
    <row r="56" spans="1:5" ht="18" x14ac:dyDescent="0.25">
      <c r="A56" s="124" t="str">
        <f>VLOOKUP(B56,'[1]LISTADO ATM'!$A$2:$C$822,3,0)</f>
        <v>DISTRITO NACIONAL</v>
      </c>
      <c r="B56" s="124">
        <v>378</v>
      </c>
      <c r="C56" s="124" t="str">
        <f>VLOOKUP(B56,'[1]LISTADO ATM'!$A$2:$B$822,2,0)</f>
        <v>ATM UNP Villa Flores</v>
      </c>
      <c r="D56" s="173" t="s">
        <v>2562</v>
      </c>
      <c r="E56" s="174"/>
    </row>
    <row r="57" spans="1:5" ht="18.75" customHeight="1" x14ac:dyDescent="0.25">
      <c r="A57" s="124" t="str">
        <f>VLOOKUP(B57,'[1]LISTADO ATM'!$A$2:$C$822,3,0)</f>
        <v>SUR</v>
      </c>
      <c r="B57" s="124">
        <v>252</v>
      </c>
      <c r="C57" s="124" t="str">
        <f>VLOOKUP(B57,'[1]LISTADO ATM'!$A$2:$B$822,2,0)</f>
        <v xml:space="preserve">ATM Banco Agrícola (Barahona) </v>
      </c>
      <c r="D57" s="173" t="s">
        <v>2562</v>
      </c>
      <c r="E57" s="174"/>
    </row>
    <row r="58" spans="1:5" ht="18.75" customHeight="1" x14ac:dyDescent="0.25">
      <c r="A58" s="124" t="str">
        <f>VLOOKUP(B58,'[1]LISTADO ATM'!$A$2:$C$822,3,0)</f>
        <v>NORTE</v>
      </c>
      <c r="B58" s="124">
        <v>388</v>
      </c>
      <c r="C58" s="124" t="str">
        <f>VLOOKUP(B58,'[1]LISTADO ATM'!$A$2:$B$822,2,0)</f>
        <v xml:space="preserve">ATM Multicentro La Sirena Puerto Plata </v>
      </c>
      <c r="D58" s="173" t="s">
        <v>2562</v>
      </c>
      <c r="E58" s="174"/>
    </row>
    <row r="59" spans="1:5" ht="18" x14ac:dyDescent="0.25">
      <c r="A59" s="124" t="str">
        <f>VLOOKUP(B59,'[1]LISTADO ATM'!$A$2:$C$822,3,0)</f>
        <v>NORTE</v>
      </c>
      <c r="B59" s="124">
        <v>877</v>
      </c>
      <c r="C59" s="124" t="str">
        <f>VLOOKUP(B59,'[1]LISTADO ATM'!$A$2:$B$822,2,0)</f>
        <v xml:space="preserve">ATM Estación Los Samanes (Ranchito, La Vega) </v>
      </c>
      <c r="D59" s="173" t="s">
        <v>2552</v>
      </c>
      <c r="E59" s="174"/>
    </row>
    <row r="60" spans="1:5" ht="18.75" customHeight="1" x14ac:dyDescent="0.25">
      <c r="A60" s="124" t="str">
        <f>VLOOKUP(B60,'[1]LISTADO ATM'!$A$2:$C$822,3,0)</f>
        <v>NORTE</v>
      </c>
      <c r="B60" s="124">
        <v>282</v>
      </c>
      <c r="C60" s="124" t="str">
        <f>VLOOKUP(B60,'[1]LISTADO ATM'!$A$2:$B$822,2,0)</f>
        <v xml:space="preserve">ATM Autobanco Nibaje </v>
      </c>
      <c r="D60" s="173" t="s">
        <v>2562</v>
      </c>
      <c r="E60" s="174"/>
    </row>
    <row r="61" spans="1:5" ht="18.75" thickBot="1" x14ac:dyDescent="0.3">
      <c r="A61" s="116" t="s">
        <v>2473</v>
      </c>
      <c r="B61" s="144">
        <f>COUNT(B56:B60)</f>
        <v>5</v>
      </c>
      <c r="C61" s="107"/>
      <c r="D61" s="107"/>
      <c r="E61" s="108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ht="18" customHeight="1" x14ac:dyDescent="0.25">
      <c r="B66" s="75"/>
    </row>
    <row r="67" spans="2:2" x14ac:dyDescent="0.25">
      <c r="B67" s="75"/>
    </row>
    <row r="68" spans="2:2" x14ac:dyDescent="0.25">
      <c r="B68" s="75"/>
    </row>
    <row r="69" spans="2:2" ht="18.75" customHeight="1" x14ac:dyDescent="0.25">
      <c r="B69" s="75"/>
    </row>
    <row r="70" spans="2:2" x14ac:dyDescent="0.25">
      <c r="B70" s="75"/>
    </row>
    <row r="71" spans="2:2" x14ac:dyDescent="0.25">
      <c r="B71" s="75"/>
    </row>
    <row r="72" spans="2:2" ht="18.75" customHeight="1" x14ac:dyDescent="0.25">
      <c r="B72" s="75"/>
    </row>
    <row r="73" spans="2:2" x14ac:dyDescent="0.25">
      <c r="B73" s="75"/>
    </row>
    <row r="74" spans="2:2" x14ac:dyDescent="0.25">
      <c r="B74" s="75"/>
    </row>
    <row r="75" spans="2:2" ht="18.75" customHeight="1" x14ac:dyDescent="0.25">
      <c r="B75" s="75"/>
    </row>
    <row r="76" spans="2:2" x14ac:dyDescent="0.25">
      <c r="B76" s="75"/>
    </row>
    <row r="78" spans="2:2" ht="18" customHeight="1" x14ac:dyDescent="0.25"/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ht="18.75" customHeight="1" x14ac:dyDescent="0.25">
      <c r="B90" s="75"/>
    </row>
    <row r="91" spans="2:2" x14ac:dyDescent="0.25">
      <c r="B91" s="75"/>
    </row>
    <row r="92" spans="2:2" x14ac:dyDescent="0.25">
      <c r="B92" s="75"/>
    </row>
    <row r="93" spans="2:2" ht="18.75" customHeight="1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</sheetData>
  <mergeCells count="18">
    <mergeCell ref="A12:E12"/>
    <mergeCell ref="C15:E15"/>
    <mergeCell ref="A17:E17"/>
    <mergeCell ref="F1:G1"/>
    <mergeCell ref="A1:E1"/>
    <mergeCell ref="A2:E2"/>
    <mergeCell ref="A7:E7"/>
    <mergeCell ref="C10:E10"/>
    <mergeCell ref="D56:E56"/>
    <mergeCell ref="D57:E57"/>
    <mergeCell ref="D58:E58"/>
    <mergeCell ref="D59:E59"/>
    <mergeCell ref="D60:E60"/>
    <mergeCell ref="A31:E31"/>
    <mergeCell ref="A41:E41"/>
    <mergeCell ref="A51:B51"/>
    <mergeCell ref="A54:E54"/>
    <mergeCell ref="D55:E55"/>
  </mergeCells>
  <phoneticPr fontId="46" type="noConversion"/>
  <conditionalFormatting sqref="E111:E170">
    <cfRule type="duplicateValues" dxfId="112" priority="121796"/>
  </conditionalFormatting>
  <conditionalFormatting sqref="E111:E170">
    <cfRule type="duplicateValues" dxfId="111" priority="121797"/>
  </conditionalFormatting>
  <conditionalFormatting sqref="E22">
    <cfRule type="duplicateValues" dxfId="110" priority="42"/>
  </conditionalFormatting>
  <conditionalFormatting sqref="E33">
    <cfRule type="duplicateValues" dxfId="109" priority="41"/>
  </conditionalFormatting>
  <conditionalFormatting sqref="E34">
    <cfRule type="duplicateValues" dxfId="108" priority="40"/>
  </conditionalFormatting>
  <conditionalFormatting sqref="E35">
    <cfRule type="duplicateValues" dxfId="107" priority="39"/>
  </conditionalFormatting>
  <conditionalFormatting sqref="E36">
    <cfRule type="duplicateValues" dxfId="106" priority="38"/>
  </conditionalFormatting>
  <conditionalFormatting sqref="E23">
    <cfRule type="duplicateValues" dxfId="105" priority="37"/>
  </conditionalFormatting>
  <conditionalFormatting sqref="E56">
    <cfRule type="duplicateValues" dxfId="104" priority="36"/>
  </conditionalFormatting>
  <conditionalFormatting sqref="E37:E38">
    <cfRule type="duplicateValues" dxfId="103" priority="35"/>
  </conditionalFormatting>
  <conditionalFormatting sqref="E24 E28">
    <cfRule type="duplicateValues" dxfId="102" priority="34"/>
  </conditionalFormatting>
  <conditionalFormatting sqref="E57">
    <cfRule type="duplicateValues" dxfId="101" priority="33"/>
  </conditionalFormatting>
  <conditionalFormatting sqref="E58">
    <cfRule type="duplicateValues" dxfId="100" priority="32"/>
  </conditionalFormatting>
  <conditionalFormatting sqref="E25:E26">
    <cfRule type="duplicateValues" dxfId="99" priority="31"/>
  </conditionalFormatting>
  <conditionalFormatting sqref="E27">
    <cfRule type="duplicateValues" dxfId="98" priority="30"/>
  </conditionalFormatting>
  <conditionalFormatting sqref="E60">
    <cfRule type="duplicateValues" dxfId="97" priority="28"/>
  </conditionalFormatting>
  <conditionalFormatting sqref="E59">
    <cfRule type="duplicateValues" dxfId="96" priority="45"/>
  </conditionalFormatting>
  <conditionalFormatting sqref="E85:E103">
    <cfRule type="duplicateValues" dxfId="95" priority="122994"/>
  </conditionalFormatting>
  <conditionalFormatting sqref="B85:B103">
    <cfRule type="duplicateValues" dxfId="94" priority="122995"/>
  </conditionalFormatting>
  <conditionalFormatting sqref="B1:B7 B49:B76 B9:B42">
    <cfRule type="duplicateValues" dxfId="93" priority="122996"/>
  </conditionalFormatting>
  <conditionalFormatting sqref="E61:E76 E29:E32 E39:E42 E1:E7 E49:E55 E9:E21">
    <cfRule type="duplicateValues" dxfId="92" priority="122997"/>
  </conditionalFormatting>
  <conditionalFormatting sqref="B43:B48">
    <cfRule type="duplicateValues" dxfId="91" priority="23"/>
    <cfRule type="duplicateValues" dxfId="90" priority="24"/>
    <cfRule type="duplicateValues" dxfId="89" priority="25"/>
    <cfRule type="duplicateValues" dxfId="88" priority="26"/>
    <cfRule type="duplicateValues" dxfId="87" priority="27"/>
  </conditionalFormatting>
  <conditionalFormatting sqref="B46">
    <cfRule type="duplicateValues" dxfId="86" priority="18"/>
    <cfRule type="duplicateValues" dxfId="85" priority="19"/>
    <cfRule type="duplicateValues" dxfId="84" priority="20"/>
    <cfRule type="duplicateValues" dxfId="83" priority="21"/>
    <cfRule type="duplicateValues" dxfId="82" priority="22"/>
  </conditionalFormatting>
  <conditionalFormatting sqref="B46">
    <cfRule type="duplicateValues" dxfId="81" priority="17"/>
  </conditionalFormatting>
  <conditionalFormatting sqref="B47:B48">
    <cfRule type="duplicateValues" dxfId="80" priority="12"/>
    <cfRule type="duplicateValues" dxfId="79" priority="13"/>
    <cfRule type="duplicateValues" dxfId="78" priority="14"/>
    <cfRule type="duplicateValues" dxfId="77" priority="15"/>
    <cfRule type="duplicateValues" dxfId="76" priority="16"/>
  </conditionalFormatting>
  <conditionalFormatting sqref="B47:B48">
    <cfRule type="duplicateValues" dxfId="75" priority="11"/>
  </conditionalFormatting>
  <conditionalFormatting sqref="B43:B48">
    <cfRule type="duplicateValues" dxfId="74" priority="6"/>
    <cfRule type="duplicateValues" dxfId="73" priority="7"/>
    <cfRule type="duplicateValues" dxfId="72" priority="8"/>
    <cfRule type="duplicateValues" dxfId="71" priority="9"/>
    <cfRule type="duplicateValues" dxfId="70" priority="10"/>
  </conditionalFormatting>
  <conditionalFormatting sqref="B43:B48">
    <cfRule type="duplicateValues" dxfId="69" priority="5"/>
  </conditionalFormatting>
  <conditionalFormatting sqref="E43:E46">
    <cfRule type="duplicateValues" dxfId="68" priority="4"/>
  </conditionalFormatting>
  <conditionalFormatting sqref="E43:E46">
    <cfRule type="duplicateValues" dxfId="67" priority="2"/>
    <cfRule type="duplicateValues" dxfId="66" priority="3"/>
  </conditionalFormatting>
  <conditionalFormatting sqref="E47:E48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2564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4" priority="3"/>
  </conditionalFormatting>
  <conditionalFormatting sqref="A827">
    <cfRule type="duplicateValues" dxfId="63" priority="2"/>
  </conditionalFormatting>
  <conditionalFormatting sqref="A828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1" priority="6"/>
  </conditionalFormatting>
  <conditionalFormatting sqref="B4:B8">
    <cfRule type="duplicateValues" dxfId="60" priority="5"/>
  </conditionalFormatting>
  <conditionalFormatting sqref="A3:A8">
    <cfRule type="duplicateValues" dxfId="59" priority="3"/>
    <cfRule type="duplicateValues" dxfId="58" priority="4"/>
  </conditionalFormatting>
  <conditionalFormatting sqref="B3">
    <cfRule type="duplicateValues" dxfId="57" priority="2"/>
  </conditionalFormatting>
  <conditionalFormatting sqref="B3">
    <cfRule type="duplicateValues" dxfId="5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30.8324421296275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5" priority="99275"/>
  </conditionalFormatting>
  <conditionalFormatting sqref="B7">
    <cfRule type="duplicateValues" dxfId="54" priority="59"/>
    <cfRule type="duplicateValues" dxfId="53" priority="60"/>
    <cfRule type="duplicateValues" dxfId="52" priority="61"/>
  </conditionalFormatting>
  <conditionalFormatting sqref="B7">
    <cfRule type="duplicateValues" dxfId="51" priority="58"/>
  </conditionalFormatting>
  <conditionalFormatting sqref="B7">
    <cfRule type="duplicateValues" dxfId="50" priority="56"/>
    <cfRule type="duplicateValues" dxfId="49" priority="57"/>
  </conditionalFormatting>
  <conditionalFormatting sqref="B7">
    <cfRule type="duplicateValues" dxfId="48" priority="53"/>
    <cfRule type="duplicateValues" dxfId="47" priority="54"/>
    <cfRule type="duplicateValues" dxfId="46" priority="55"/>
  </conditionalFormatting>
  <conditionalFormatting sqref="B7">
    <cfRule type="duplicateValues" dxfId="45" priority="52"/>
  </conditionalFormatting>
  <conditionalFormatting sqref="B7">
    <cfRule type="duplicateValues" dxfId="44" priority="50"/>
    <cfRule type="duplicateValues" dxfId="43" priority="51"/>
  </conditionalFormatting>
  <conditionalFormatting sqref="B7">
    <cfRule type="duplicateValues" dxfId="42" priority="49"/>
  </conditionalFormatting>
  <conditionalFormatting sqref="B7">
    <cfRule type="duplicateValues" dxfId="41" priority="46"/>
    <cfRule type="duplicateValues" dxfId="40" priority="47"/>
    <cfRule type="duplicateValues" dxfId="39" priority="48"/>
  </conditionalFormatting>
  <conditionalFormatting sqref="B7">
    <cfRule type="duplicateValues" dxfId="38" priority="45"/>
  </conditionalFormatting>
  <conditionalFormatting sqref="B7">
    <cfRule type="duplicateValues" dxfId="37" priority="44"/>
  </conditionalFormatting>
  <conditionalFormatting sqref="B9">
    <cfRule type="duplicateValues" dxfId="36" priority="43"/>
  </conditionalFormatting>
  <conditionalFormatting sqref="B9">
    <cfRule type="duplicateValues" dxfId="35" priority="40"/>
    <cfRule type="duplicateValues" dxfId="34" priority="41"/>
    <cfRule type="duplicateValues" dxfId="33" priority="42"/>
  </conditionalFormatting>
  <conditionalFormatting sqref="B9">
    <cfRule type="duplicateValues" dxfId="32" priority="38"/>
    <cfRule type="duplicateValues" dxfId="31" priority="39"/>
  </conditionalFormatting>
  <conditionalFormatting sqref="B9">
    <cfRule type="duplicateValues" dxfId="30" priority="35"/>
    <cfRule type="duplicateValues" dxfId="29" priority="36"/>
    <cfRule type="duplicateValues" dxfId="28" priority="37"/>
  </conditionalFormatting>
  <conditionalFormatting sqref="B9">
    <cfRule type="duplicateValues" dxfId="27" priority="34"/>
  </conditionalFormatting>
  <conditionalFormatting sqref="B9">
    <cfRule type="duplicateValues" dxfId="26" priority="33"/>
  </conditionalFormatting>
  <conditionalFormatting sqref="B9">
    <cfRule type="duplicateValues" dxfId="25" priority="32"/>
  </conditionalFormatting>
  <conditionalFormatting sqref="B9">
    <cfRule type="duplicateValues" dxfId="24" priority="29"/>
    <cfRule type="duplicateValues" dxfId="23" priority="30"/>
    <cfRule type="duplicateValues" dxfId="22" priority="31"/>
  </conditionalFormatting>
  <conditionalFormatting sqref="B9">
    <cfRule type="duplicateValues" dxfId="21" priority="27"/>
    <cfRule type="duplicateValues" dxfId="20" priority="28"/>
  </conditionalFormatting>
  <conditionalFormatting sqref="C9">
    <cfRule type="duplicateValues" dxfId="19" priority="26"/>
  </conditionalFormatting>
  <conditionalFormatting sqref="E3">
    <cfRule type="duplicateValues" dxfId="18" priority="121638"/>
  </conditionalFormatting>
  <conditionalFormatting sqref="E3">
    <cfRule type="duplicateValues" dxfId="17" priority="121639"/>
    <cfRule type="duplicateValues" dxfId="16" priority="121640"/>
  </conditionalFormatting>
  <conditionalFormatting sqref="E3">
    <cfRule type="duplicateValues" dxfId="15" priority="121641"/>
    <cfRule type="duplicateValues" dxfId="14" priority="121642"/>
    <cfRule type="duplicateValues" dxfId="13" priority="121643"/>
    <cfRule type="duplicateValues" dxfId="12" priority="121644"/>
  </conditionalFormatting>
  <conditionalFormatting sqref="B3">
    <cfRule type="duplicateValues" dxfId="11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1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2021-06-09T19:04:58Z</dcterms:modified>
</cp:coreProperties>
</file>