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REPORTE!$A$4:$Q$22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F35" i="1"/>
  <c r="G35" i="1"/>
  <c r="H35" i="1"/>
  <c r="I35" i="1"/>
  <c r="J35" i="1"/>
  <c r="K35" i="1"/>
  <c r="F6" i="1"/>
  <c r="G6" i="1"/>
  <c r="H6" i="1"/>
  <c r="I6" i="1"/>
  <c r="J6" i="1"/>
  <c r="K6" i="1"/>
  <c r="F24" i="1"/>
  <c r="G24" i="1"/>
  <c r="H24" i="1"/>
  <c r="I24" i="1"/>
  <c r="J24" i="1"/>
  <c r="K24" i="1"/>
  <c r="F25" i="1"/>
  <c r="G25" i="1"/>
  <c r="H25" i="1"/>
  <c r="I25" i="1"/>
  <c r="J25" i="1"/>
  <c r="K25" i="1"/>
  <c r="F17" i="1"/>
  <c r="G17" i="1"/>
  <c r="H17" i="1"/>
  <c r="I17" i="1"/>
  <c r="J17" i="1"/>
  <c r="K17" i="1"/>
  <c r="F13" i="1"/>
  <c r="G13" i="1"/>
  <c r="H13" i="1"/>
  <c r="I13" i="1"/>
  <c r="J13" i="1"/>
  <c r="K13" i="1"/>
  <c r="F14" i="1"/>
  <c r="G14" i="1"/>
  <c r="H14" i="1"/>
  <c r="I14" i="1"/>
  <c r="J14" i="1"/>
  <c r="K14" i="1"/>
  <c r="A34" i="1"/>
  <c r="A35" i="1"/>
  <c r="A6" i="1"/>
  <c r="A24" i="1"/>
  <c r="A25" i="1"/>
  <c r="A17" i="1"/>
  <c r="A13" i="1"/>
  <c r="A14" i="1"/>
  <c r="F36" i="1"/>
  <c r="G36" i="1"/>
  <c r="H36" i="1"/>
  <c r="I36" i="1"/>
  <c r="J36" i="1"/>
  <c r="K36" i="1"/>
  <c r="F7" i="1"/>
  <c r="G7" i="1"/>
  <c r="H7" i="1"/>
  <c r="I7" i="1"/>
  <c r="J7" i="1"/>
  <c r="K7" i="1"/>
  <c r="F5" i="1"/>
  <c r="G5" i="1"/>
  <c r="H5" i="1"/>
  <c r="I5" i="1"/>
  <c r="J5" i="1"/>
  <c r="K5" i="1"/>
  <c r="F37" i="1"/>
  <c r="G37" i="1"/>
  <c r="H37" i="1"/>
  <c r="I37" i="1"/>
  <c r="J37" i="1"/>
  <c r="K37" i="1"/>
  <c r="F19" i="1"/>
  <c r="G19" i="1"/>
  <c r="H19" i="1"/>
  <c r="I19" i="1"/>
  <c r="J19" i="1"/>
  <c r="K19" i="1"/>
  <c r="F12" i="1"/>
  <c r="G12" i="1"/>
  <c r="H12" i="1"/>
  <c r="I12" i="1"/>
  <c r="J12" i="1"/>
  <c r="K12" i="1"/>
  <c r="F38" i="1"/>
  <c r="G38" i="1"/>
  <c r="H38" i="1"/>
  <c r="I38" i="1"/>
  <c r="J38" i="1"/>
  <c r="K38" i="1"/>
  <c r="F39" i="1"/>
  <c r="G39" i="1"/>
  <c r="H39" i="1"/>
  <c r="I39" i="1"/>
  <c r="J39" i="1"/>
  <c r="K39" i="1"/>
  <c r="A36" i="1"/>
  <c r="A7" i="1"/>
  <c r="A5" i="1"/>
  <c r="A37" i="1"/>
  <c r="A19" i="1"/>
  <c r="A12" i="1"/>
  <c r="A38" i="1"/>
  <c r="A39" i="1"/>
  <c r="A40" i="1" l="1"/>
  <c r="F40" i="1" l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41" i="1"/>
  <c r="A42" i="1"/>
  <c r="A43" i="1"/>
  <c r="A44" i="1"/>
  <c r="B49" i="16" l="1"/>
  <c r="A48" i="16"/>
  <c r="C48" i="16"/>
  <c r="B61" i="16"/>
  <c r="C60" i="16"/>
  <c r="A60" i="16"/>
  <c r="C59" i="16"/>
  <c r="A59" i="16"/>
  <c r="C58" i="16"/>
  <c r="A58" i="16"/>
  <c r="C57" i="16"/>
  <c r="A57" i="16"/>
  <c r="C56" i="16"/>
  <c r="A56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23" i="1" l="1"/>
  <c r="A26" i="1"/>
  <c r="A27" i="1"/>
  <c r="F23" i="1"/>
  <c r="G23" i="1"/>
  <c r="H23" i="1"/>
  <c r="I23" i="1"/>
  <c r="J23" i="1"/>
  <c r="K23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 l="1"/>
  <c r="G28" i="1"/>
  <c r="H28" i="1"/>
  <c r="I28" i="1"/>
  <c r="J28" i="1"/>
  <c r="K28" i="1"/>
  <c r="F8" i="1"/>
  <c r="G8" i="1"/>
  <c r="H8" i="1"/>
  <c r="I8" i="1"/>
  <c r="J8" i="1"/>
  <c r="K8" i="1"/>
  <c r="F45" i="1"/>
  <c r="G45" i="1"/>
  <c r="H45" i="1"/>
  <c r="I45" i="1"/>
  <c r="J45" i="1"/>
  <c r="K45" i="1"/>
  <c r="F46" i="1"/>
  <c r="G46" i="1"/>
  <c r="H46" i="1"/>
  <c r="I46" i="1"/>
  <c r="J46" i="1"/>
  <c r="K46" i="1"/>
  <c r="F20" i="1"/>
  <c r="G20" i="1"/>
  <c r="H20" i="1"/>
  <c r="I20" i="1"/>
  <c r="J20" i="1"/>
  <c r="K20" i="1"/>
  <c r="F9" i="1"/>
  <c r="G9" i="1"/>
  <c r="H9" i="1"/>
  <c r="I9" i="1"/>
  <c r="J9" i="1"/>
  <c r="K9" i="1"/>
  <c r="F29" i="1"/>
  <c r="G29" i="1"/>
  <c r="H29" i="1"/>
  <c r="I29" i="1"/>
  <c r="J29" i="1"/>
  <c r="K29" i="1"/>
  <c r="F30" i="1"/>
  <c r="G30" i="1"/>
  <c r="H30" i="1"/>
  <c r="I30" i="1"/>
  <c r="J30" i="1"/>
  <c r="K30" i="1"/>
  <c r="F47" i="1"/>
  <c r="G47" i="1"/>
  <c r="H47" i="1"/>
  <c r="I47" i="1"/>
  <c r="J47" i="1"/>
  <c r="K47" i="1"/>
  <c r="F48" i="1"/>
  <c r="G48" i="1"/>
  <c r="H48" i="1"/>
  <c r="I48" i="1"/>
  <c r="J48" i="1"/>
  <c r="K48" i="1"/>
  <c r="F21" i="1"/>
  <c r="G21" i="1"/>
  <c r="H21" i="1"/>
  <c r="I21" i="1"/>
  <c r="J21" i="1"/>
  <c r="K21" i="1"/>
  <c r="F49" i="1"/>
  <c r="G49" i="1"/>
  <c r="H49" i="1"/>
  <c r="I49" i="1"/>
  <c r="J49" i="1"/>
  <c r="K49" i="1"/>
  <c r="F52" i="1"/>
  <c r="G52" i="1"/>
  <c r="H52" i="1"/>
  <c r="I52" i="1"/>
  <c r="J52" i="1"/>
  <c r="K52" i="1"/>
  <c r="F53" i="1"/>
  <c r="G53" i="1"/>
  <c r="H53" i="1"/>
  <c r="I53" i="1"/>
  <c r="J53" i="1"/>
  <c r="K53" i="1"/>
  <c r="F10" i="1"/>
  <c r="G10" i="1"/>
  <c r="H10" i="1"/>
  <c r="I10" i="1"/>
  <c r="J10" i="1"/>
  <c r="K10" i="1"/>
  <c r="F22" i="1"/>
  <c r="G22" i="1"/>
  <c r="H22" i="1"/>
  <c r="I22" i="1"/>
  <c r="J22" i="1"/>
  <c r="K22" i="1"/>
  <c r="A28" i="1"/>
  <c r="A8" i="1"/>
  <c r="A45" i="1"/>
  <c r="A46" i="1"/>
  <c r="A20" i="1"/>
  <c r="A9" i="1"/>
  <c r="A29" i="1"/>
  <c r="A30" i="1"/>
  <c r="A47" i="1"/>
  <c r="A48" i="1"/>
  <c r="A21" i="1"/>
  <c r="A49" i="1"/>
  <c r="A52" i="1"/>
  <c r="A53" i="1"/>
  <c r="A10" i="1"/>
  <c r="A22" i="1"/>
  <c r="F50" i="1" l="1"/>
  <c r="G50" i="1"/>
  <c r="H50" i="1"/>
  <c r="I50" i="1"/>
  <c r="J50" i="1"/>
  <c r="K50" i="1"/>
  <c r="F51" i="1"/>
  <c r="G51" i="1"/>
  <c r="H51" i="1"/>
  <c r="I51" i="1"/>
  <c r="J51" i="1"/>
  <c r="K51" i="1"/>
  <c r="F57" i="1"/>
  <c r="G57" i="1"/>
  <c r="H57" i="1"/>
  <c r="I57" i="1"/>
  <c r="J57" i="1"/>
  <c r="K57" i="1"/>
  <c r="A50" i="1"/>
  <c r="A51" i="1"/>
  <c r="F54" i="1"/>
  <c r="G54" i="1"/>
  <c r="H54" i="1"/>
  <c r="I54" i="1"/>
  <c r="J54" i="1"/>
  <c r="K54" i="1"/>
  <c r="F11" i="1"/>
  <c r="G11" i="1"/>
  <c r="H11" i="1"/>
  <c r="I11" i="1"/>
  <c r="J11" i="1"/>
  <c r="K11" i="1"/>
  <c r="A54" i="1"/>
  <c r="A11" i="1"/>
  <c r="A15" i="1" l="1"/>
  <c r="F15" i="1"/>
  <c r="G15" i="1"/>
  <c r="H15" i="1"/>
  <c r="I15" i="1"/>
  <c r="J15" i="1"/>
  <c r="K15" i="1"/>
  <c r="I7" i="16" l="1"/>
  <c r="I2" i="16"/>
  <c r="I4" i="16"/>
  <c r="I6" i="16"/>
  <c r="H1" i="16" l="1"/>
  <c r="I1" i="16"/>
  <c r="I3" i="16"/>
  <c r="G7" i="16"/>
  <c r="F18" i="1" l="1"/>
  <c r="G18" i="1"/>
  <c r="H18" i="1"/>
  <c r="I18" i="1"/>
  <c r="J18" i="1"/>
  <c r="K18" i="1"/>
  <c r="A18" i="1"/>
  <c r="F55" i="1"/>
  <c r="G55" i="1"/>
  <c r="H55" i="1"/>
  <c r="I55" i="1"/>
  <c r="J55" i="1"/>
  <c r="K55" i="1"/>
  <c r="A55" i="1"/>
  <c r="F16" i="1" l="1"/>
  <c r="G16" i="1"/>
  <c r="H16" i="1"/>
  <c r="I16" i="1"/>
  <c r="J16" i="1"/>
  <c r="K16" i="1"/>
  <c r="A16" i="1"/>
  <c r="F56" i="1" l="1"/>
  <c r="G56" i="1"/>
  <c r="H56" i="1"/>
  <c r="I56" i="1"/>
  <c r="J56" i="1"/>
  <c r="K56" i="1"/>
  <c r="A56" i="1"/>
  <c r="A31" i="1" l="1"/>
  <c r="F31" i="1"/>
  <c r="G31" i="1"/>
  <c r="H31" i="1"/>
  <c r="I31" i="1"/>
  <c r="J31" i="1"/>
  <c r="K31" i="1"/>
  <c r="I5" i="16" l="1"/>
  <c r="F32" i="1"/>
  <c r="G32" i="1"/>
  <c r="H32" i="1"/>
  <c r="I32" i="1"/>
  <c r="J32" i="1"/>
  <c r="K32" i="1"/>
  <c r="A32" i="1"/>
  <c r="G33" i="1" l="1"/>
  <c r="H33" i="1"/>
  <c r="I33" i="1"/>
  <c r="J33" i="1"/>
  <c r="K33" i="1"/>
  <c r="F33" i="1"/>
  <c r="A33" i="1" l="1"/>
  <c r="A57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<sst xmlns="http://schemas.openxmlformats.org/spreadsheetml/2006/main" count="13327" uniqueCount="2623">
  <si>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</si>
  <si>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</si>
  <si>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</si>
  <si>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</si>
  <si>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</si>
  <si>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</si>
  <si>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</si>
  <si>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</si>
  <si>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</si>
  <si>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</si>
  <si>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</si>
  <si>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</si>
  <si>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</si>
  <si>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</si>
  <si>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</si>
  <si>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</si>
  <si>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</si>
  <si>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</si>
  <si>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</si>
  <si>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</si>
  <si>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</si>
  <si>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</si>
  <si>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</si>
  <si>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</si>
  <si>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</si>
  <si>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</si>
  <si>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</si>
  <si>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</si>
  <si>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</si>
  <si>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</si>
  <si>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</si>
  <si>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</si>
  <si>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</si>
  <si>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</si>
  <si>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</si>
  <si>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</si>
  <si>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</si>
  <si>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</si>
  <si>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</si>
  <si>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</si>
  <si>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</si>
  <si>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</si>
  <si>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</si>
  <si>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</si>
  <si>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</si>
  <si>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</si>
  <si>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</si>
  <si>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</si>
  <si>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</si>
  <si>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</si>
  <si>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</si>
  <si>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</si>
  <si>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</si>
  <si>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</si>
  <si>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</si>
  <si>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</si>
  <si>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</si>
  <si>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</si>
  <si>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</si>
  <si>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</si>
  <si>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</si>
  <si>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</si>
  <si>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</si>
  <si>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</si>
  <si>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</si>
  <si>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</si>
  <si>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</si>
  <si>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</si>
  <si>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</si>
  <si>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</si>
  <si>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</si>
  <si>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</si>
  <si>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</si>
  <si>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</si>
  <si>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</si>
  <si>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</si>
  <si>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</si>
  <si>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</si>
  <si>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</si>
  <si>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</si>
  <si>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</si>
  <si>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</si>
  <si>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</si>
  <si>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</si>
  <si>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</si>
  <si>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</si>
  <si>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</si>
  <si>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</si>
  <si>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</si>
  <si>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</si>
  <si>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</si>
  <si>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</si>
  <si>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</si>
  <si>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</si>
  <si>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</si>
  <si>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</si>
  <si>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</si>
  <si>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</si>
  <si>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</si>
  <si>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</si>
  <si>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</si>
  <si>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</si>
  <si>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</si>
  <si>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</si>
  <si>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</si>
  <si>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</si>
  <si>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</si>
  <si>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</si>
  <si>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</si>
  <si>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</si>
  <si>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</si>
  <si>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</si>
  <si>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</si>
  <si>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</si>
  <si>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</si>
  <si>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</si>
  <si>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</si>
  <si>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</si>
  <si>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</si>
  <si>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</si>
  <si>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</si>
  <si>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</si>
  <si>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</si>
  <si>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</si>
  <si>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</si>
  <si>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</si>
  <si>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</si>
  <si>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</si>
  <si>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</si>
  <si>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</si>
  <si>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</si>
  <si>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</si>
  <si>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</si>
  <si>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</si>
  <si>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</si>
  <si>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</si>
  <si>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</si>
  <si>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</si>
  <si>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</si>
  <si>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</si>
  <si>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</si>
  <si>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</si>
  <si>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</si>
  <si>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</si>
  <si>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</si>
  <si>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</si>
  <si>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</si>
  <si>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</si>
  <si>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</si>
  <si>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</si>
  <si>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</si>
  <si>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</si>
  <si>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</si>
  <si>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</si>
  <si>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</si>
  <si>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</si>
  <si>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</si>
  <si>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</si>
  <si>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</si>
  <si>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</si>
  <si>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</si>
  <si>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</si>
  <si>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</si>
  <si>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</si>
  <si>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</si>
  <si>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</si>
  <si>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</si>
  <si>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</si>
  <si>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</si>
  <si>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</si>
  <si>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</si>
  <si>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</si>
  <si>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</si>
  <si>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</si>
  <si>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</si>
  <si>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</si>
  <si>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</si>
  <si>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</si>
  <si>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</si>
  <si>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</si>
  <si>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</si>
  <si>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</si>
  <si>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</si>
  <si>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</si>
  <si>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</si>
  <si>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</si>
  <si>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</si>
  <si>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</si>
  <si>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</si>
  <si>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</si>
  <si>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</si>
  <si>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</si>
  <si>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</si>
  <si>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</si>
  <si>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</si>
  <si>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</si>
  <si>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</si>
  <si>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</si>
  <si>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</si>
  <si>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</si>
  <si>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</si>
  <si>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</si>
  <si>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</si>
  <si>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</si>
  <si>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</si>
  <si>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</si>
  <si>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</si>
  <si>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</si>
  <si>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</si>
  <si>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</si>
  <si>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</si>
  <si>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</si>
  <si>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</si>
  <si>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</si>
  <si>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</si>
  <si>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</si>
  <si>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</si>
  <si>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</si>
  <si>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</si>
  <si>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</si>
  <si>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</si>
  <si>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</si>
  <si>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</si>
  <si>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</si>
  <si>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</si>
  <si>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</si>
  <si>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</si>
  <si>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</si>
  <si>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</si>
  <si>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</si>
  <si>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</si>
  <si>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</si>
  <si>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</si>
  <si>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</si>
  <si>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</si>
  <si>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</si>
  <si>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</si>
  <si>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</si>
  <si>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</si>
  <si>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</si>
  <si>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</si>
  <si>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</si>
  <si>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</si>
  <si>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</si>
  <si>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</si>
  <si>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</si>
  <si>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</si>
  <si>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</si>
  <si>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</si>
  <si>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</si>
  <si>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</si>
  <si>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</si>
  <si>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</si>
  <si>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</si>
  <si>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</si>
  <si>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</si>
  <si>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</si>
  <si>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</si>
  <si>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</si>
  <si>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</si>
  <si>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</si>
  <si>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</si>
  <si>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</si>
  <si>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</si>
  <si>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</si>
  <si>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</si>
  <si>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</si>
  <si>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</si>
  <si>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</si>
  <si>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</si>
  <si>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</si>
  <si>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</si>
  <si>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</si>
  <si>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</si>
  <si>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</si>
  <si>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</si>
  <si>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</si>
  <si>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</si>
  <si>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</si>
  <si>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</si>
  <si>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</si>
  <si>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</si>
  <si>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</si>
  <si>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</si>
  <si>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</si>
  <si>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</si>
  <si>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</si>
  <si>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</si>
  <si>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</si>
  <si>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</si>
  <si>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</si>
  <si>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</si>
  <si>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</si>
  <si>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</si>
  <si>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</si>
  <si>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</si>
  <si>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</si>
  <si>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</si>
  <si>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</si>
  <si>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</si>
  <si>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</si>
  <si>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</si>
  <si>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</si>
  <si>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</si>
  <si>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</si>
  <si>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</si>
  <si>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</si>
  <si>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</si>
  <si>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</si>
  <si>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</si>
  <si>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</si>
  <si>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</si>
  <si>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</si>
  <si>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</si>
  <si>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</si>
  <si>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</si>
  <si>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</si>
  <si>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</si>
  <si>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</si>
  <si>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</si>
  <si>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</si>
  <si>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</si>
  <si>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</si>
  <si>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</si>
  <si>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</si>
  <si>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</si>
  <si>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</si>
  <si>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</si>
  <si>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</si>
  <si>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</si>
  <si>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</si>
  <si>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</si>
  <si>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</si>
  <si>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</si>
  <si>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</si>
  <si>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</si>
  <si>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</si>
  <si>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</si>
  <si>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</si>
  <si>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</si>
  <si>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</si>
  <si>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</si>
  <si>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</si>
  <si>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</si>
  <si>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</si>
  <si>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</si>
  <si>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</si>
  <si>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</si>
  <si>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</si>
  <si>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</si>
  <si>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</si>
  <si>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</si>
  <si>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</si>
  <si>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</si>
  <si>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</si>
  <si>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</si>
  <si>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</si>
  <si>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</si>
  <si>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</si>
  <si>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</si>
  <si>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</si>
  <si>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</si>
  <si>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</si>
  <si>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</si>
  <si>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</si>
  <si>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</si>
  <si>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</si>
  <si>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</si>
  <si>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</si>
  <si>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</si>
  <si>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</si>
  <si>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</si>
  <si>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</si>
  <si>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</si>
  <si>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</si>
  <si>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</si>
  <si>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</si>
  <si>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</si>
  <si>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</si>
  <si>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</si>
  <si>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</si>
  <si>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</si>
  <si>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</si>
  <si>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</si>
  <si>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</si>
  <si>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</si>
  <si>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</si>
  <si>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</si>
  <si>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</si>
  <si>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</si>
  <si>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</si>
  <si>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</si>
  <si>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</si>
  <si>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</si>
  <si>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</si>
  <si>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</si>
  <si>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</si>
  <si>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</si>
  <si>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</si>
  <si>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</si>
  <si>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</si>
  <si>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</si>
  <si>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</si>
  <si>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</si>
  <si>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</si>
  <si>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</si>
  <si>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</si>
  <si>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</si>
  <si>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</si>
  <si>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</si>
  <si>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</si>
  <si>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</si>
  <si>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</si>
  <si>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</si>
  <si>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</si>
  <si>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</si>
  <si>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</si>
  <si>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</si>
  <si>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</si>
  <si>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</si>
  <si>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</si>
  <si>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</si>
  <si>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</si>
  <si>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</si>
  <si>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</si>
  <si>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</si>
  <si>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</si>
  <si>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</si>
  <si>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</si>
  <si>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</si>
  <si>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</si>
  <si>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</si>
  <si>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</si>
  <si>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</si>
  <si>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</si>
  <si>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</si>
  <si>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</si>
  <si>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</si>
  <si>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</si>
  <si>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</si>
  <si>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</si>
  <si>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</si>
  <si>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</si>
  <si>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</si>
  <si>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</si>
  <si>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</si>
  <si>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</si>
  <si>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</si>
  <si>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</si>
  <si>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</si>
  <si>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</si>
  <si>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</si>
  <si>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</si>
  <si>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</si>
  <si>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</si>
  <si>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</si>
  <si>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</si>
  <si>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</si>
  <si>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</si>
  <si>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</si>
  <si>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</si>
  <si>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</si>
  <si>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</si>
  <si>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</si>
  <si>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</si>
  <si>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</si>
  <si>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</si>
  <si>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</si>
  <si>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</si>
  <si>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</si>
  <si>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</si>
  <si>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</si>
  <si>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</si>
  <si>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</si>
  <si>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</si>
  <si>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</si>
  <si>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</si>
  <si>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</si>
  <si>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</si>
  <si>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</si>
  <si>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</si>
  <si>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</si>
  <si>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</si>
  <si>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</si>
  <si>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</si>
  <si>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</si>
  <si>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</si>
  <si>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</si>
  <si>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</si>
  <si>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</si>
  <si>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</si>
  <si>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</si>
  <si>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</si>
  <si>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</si>
  <si>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</si>
  <si>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</si>
  <si>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</si>
  <si>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</si>
  <si>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</si>
  <si>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</si>
  <si>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</si>
  <si>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</si>
  <si>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</si>
  <si>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</si>
  <si>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</si>
  <si>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</si>
  <si>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</si>
  <si>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</si>
  <si>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</si>
  <si>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</si>
  <si>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</si>
  <si>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</si>
  <si>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</si>
  <si>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</si>
  <si>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</si>
  <si>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</si>
  <si>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</si>
  <si>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</si>
  <si>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</si>
  <si>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</si>
  <si>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</si>
  <si>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</si>
  <si>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</si>
  <si>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</si>
  <si>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</si>
  <si>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</si>
  <si>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</si>
  <si>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</si>
  <si>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</si>
  <si>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</si>
  <si>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</si>
  <si>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</si>
  <si>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</si>
  <si>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</si>
  <si>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</si>
  <si>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</si>
  <si>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</si>
  <si>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</si>
  <si>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</si>
  <si>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</si>
  <si>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</si>
  <si>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</si>
  <si>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</si>
  <si>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</si>
  <si>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</si>
  <si>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</si>
  <si>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</si>
  <si>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</si>
  <si>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</si>
  <si>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</si>
  <si>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</si>
  <si>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</si>
  <si>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</si>
  <si>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</si>
  <si>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</si>
  <si>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</si>
  <si>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</si>
  <si>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</si>
  <si>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</si>
  <si>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</si>
  <si>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</si>
  <si>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</si>
  <si>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</si>
  <si>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</si>
  <si>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</si>
  <si>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</si>
  <si>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</si>
  <si>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</si>
  <si>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</si>
  <si>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</si>
  <si>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</si>
  <si>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</si>
  <si>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</si>
  <si>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</si>
  <si>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</si>
  <si>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</si>
  <si>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</si>
  <si>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</si>
  <si>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</si>
  <si>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</si>
  <si>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</si>
  <si>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</si>
  <si>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</si>
  <si>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</si>
  <si>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</si>
  <si>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</si>
  <si>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</si>
  <si>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</si>
  <si>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</si>
  <si>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</si>
  <si>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</si>
  <si>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</si>
  <si>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</si>
  <si>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</si>
  <si>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</si>
  <si>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</si>
  <si>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</si>
  <si>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</si>
  <si>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</si>
  <si>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</si>
  <si>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</si>
  <si>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</si>
  <si>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</si>
  <si>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</si>
  <si>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</si>
  <si>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</si>
  <si>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</si>
  <si>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</si>
  <si>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</si>
  <si>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</si>
  <si>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</si>
  <si>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</si>
  <si>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</si>
  <si>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</si>
  <si>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</si>
  <si>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</si>
  <si>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</si>
  <si>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</si>
  <si>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</si>
  <si>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</si>
  <si>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</si>
  <si>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</si>
  <si>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</si>
  <si>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</si>
  <si>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</si>
  <si>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</si>
  <si>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</si>
  <si>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</si>
  <si>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</si>
  <si>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</si>
  <si>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</si>
  <si>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</si>
  <si>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</si>
  <si>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</si>
  <si>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</si>
  <si>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</si>
  <si>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</si>
  <si>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</si>
  <si>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</si>
  <si>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</si>
  <si>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</si>
  <si>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</si>
  <si>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</si>
  <si>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</si>
  <si>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</si>
  <si>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</si>
  <si>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</si>
  <si>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</si>
  <si>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</si>
  <si>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</si>
  <si>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</si>
  <si>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</si>
  <si>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</si>
  <si>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</si>
  <si>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</si>
  <si>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</si>
  <si>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</si>
  <si>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</si>
  <si>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</si>
  <si>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</si>
  <si>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</si>
  <si>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</si>
  <si>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</si>
  <si>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</si>
  <si>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</si>
  <si>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</si>
  <si>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</si>
  <si>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</si>
  <si>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</si>
  <si>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</si>
  <si>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</si>
  <si>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</si>
  <si>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</si>
  <si>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</si>
  <si>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</si>
  <si>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</si>
  <si>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</si>
  <si>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</si>
  <si>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</si>
  <si>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</si>
  <si>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</si>
  <si>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</si>
  <si>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</si>
  <si>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</si>
  <si>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</si>
  <si>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</si>
  <si>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</si>
  <si>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</si>
  <si>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</si>
  <si>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</si>
  <si>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</si>
  <si>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</si>
  <si>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</si>
  <si>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</si>
  <si>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</si>
  <si>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</si>
  <si>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</si>
  <si>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</si>
  <si>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</si>
  <si>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</si>
  <si>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</si>
  <si>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</si>
  <si>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</si>
  <si>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</si>
  <si>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</si>
  <si>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</si>
  <si>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</si>
  <si>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</si>
  <si>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</si>
  <si>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</si>
  <si>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</si>
  <si>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</si>
  <si>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</si>
  <si>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</si>
  <si>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</si>
  <si>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</si>
  <si>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</si>
  <si>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</si>
  <si>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</si>
  <si>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</si>
  <si>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</si>
  <si>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</si>
  <si>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</si>
  <si>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</si>
  <si>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</si>
  <si>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</si>
  <si>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</si>
  <si>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</si>
  <si>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</si>
  <si>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</si>
  <si>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</si>
  <si>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</si>
  <si>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</si>
  <si>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</si>
  <si>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</si>
  <si>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</si>
  <si>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</si>
  <si>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</si>
  <si>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</si>
  <si>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</si>
  <si>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</si>
  <si>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</si>
  <si>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</si>
  <si>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</si>
  <si>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</si>
  <si>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</si>
  <si>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</si>
  <si>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</si>
  <si>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</si>
  <si>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</si>
  <si>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</si>
  <si>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</si>
  <si>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</si>
  <si>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</si>
  <si>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</si>
  <si>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</si>
  <si>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</si>
  <si>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</si>
  <si>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</si>
  <si>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</si>
  <si>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</si>
  <si>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</si>
  <si>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</si>
  <si>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</si>
  <si>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</si>
  <si>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</si>
  <si>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</si>
  <si>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</si>
  <si>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</si>
  <si>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</si>
  <si>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</si>
  <si>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</si>
  <si>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</si>
  <si>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</si>
  <si>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</si>
  <si>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</si>
  <si>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</si>
  <si>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</si>
  <si>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</si>
  <si>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</si>
  <si>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</si>
  <si>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</si>
  <si>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</si>
  <si>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</si>
  <si>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</si>
  <si>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</si>
  <si>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</si>
  <si>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</si>
  <si>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</si>
  <si>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</si>
  <si>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</si>
  <si>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</si>
  <si>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</si>
  <si>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</si>
  <si>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</si>
  <si>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</si>
  <si>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</si>
  <si>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</si>
  <si>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</si>
  <si>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</si>
  <si>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</si>
  <si>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</si>
  <si>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</si>
  <si>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</si>
  <si>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</si>
  <si>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</si>
  <si>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</si>
  <si>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</si>
  <si>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</si>
  <si>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</si>
  <si>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</si>
  <si>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</si>
  <si>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</si>
  <si>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</si>
  <si>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</si>
  <si>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</si>
  <si>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</si>
  <si>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</si>
  <si>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</si>
  <si>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</si>
  <si>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</si>
  <si>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</si>
  <si>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</si>
  <si>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</si>
  <si>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</si>
  <si>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</si>
  <si>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</si>
  <si>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</si>
  <si>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</si>
  <si>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</si>
  <si>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</si>
  <si>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</si>
  <si>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</si>
  <si>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</si>
  <si>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</si>
  <si>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</si>
  <si>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</si>
  <si>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</si>
  <si>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</si>
  <si>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</si>
  <si>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</si>
  <si>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</si>
  <si>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</si>
  <si>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</si>
  <si>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</si>
  <si>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</si>
  <si>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</si>
  <si>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</si>
  <si>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</si>
  <si>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</si>
  <si>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</si>
  <si>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</si>
  <si>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</si>
  <si>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</si>
  <si>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</si>
  <si>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</si>
  <si>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</si>
  <si>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</si>
  <si>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</si>
  <si>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</si>
  <si>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</si>
  <si>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</si>
  <si>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</si>
  <si>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</si>
  <si>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</si>
  <si>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</si>
  <si>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</si>
  <si>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</si>
  <si>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</si>
  <si>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</si>
  <si>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</si>
  <si>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</si>
  <si>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</si>
  <si>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</si>
  <si>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</si>
  <si>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</si>
  <si>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</si>
  <si>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</si>
  <si>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</si>
  <si>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</si>
  <si>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</si>
  <si>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</si>
  <si>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</si>
  <si>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</si>
  <si>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</si>
  <si>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</si>
  <si>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</si>
  <si>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</si>
  <si>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</si>
  <si>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</si>
  <si>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</si>
  <si>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</si>
  <si>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</si>
  <si>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</si>
  <si>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</si>
  <si>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</si>
  <si>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</si>
  <si>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</si>
  <si>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</si>
  <si>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</si>
  <si>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</si>
  <si>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</si>
  <si>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</si>
  <si>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</si>
  <si>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</si>
  <si>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</si>
  <si>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</si>
  <si>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</si>
  <si>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</si>
  <si>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</si>
  <si>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</si>
  <si>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</si>
  <si>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</si>
  <si>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</si>
  <si>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</si>
  <si>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</si>
  <si>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</si>
  <si>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</si>
  <si>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</si>
  <si>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</si>
  <si>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</si>
  <si>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</si>
  <si>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</si>
  <si>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</si>
  <si>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</si>
  <si>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</si>
  <si>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</si>
  <si>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</si>
  <si>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</si>
  <si>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</si>
  <si>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</si>
  <si>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</si>
  <si>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</si>
  <si>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</si>
  <si>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</si>
  <si>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</si>
  <si>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</si>
  <si>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</si>
  <si>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</si>
  <si>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</si>
  <si>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</si>
  <si>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</si>
  <si>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</si>
  <si>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</si>
  <si>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</si>
  <si>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</si>
  <si>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</si>
  <si>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</si>
  <si>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</si>
  <si>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</si>
  <si>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</si>
  <si>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</si>
  <si>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</si>
  <si>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</si>
  <si>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</si>
  <si>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</si>
  <si>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</si>
  <si>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</si>
  <si>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</si>
  <si>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</si>
  <si>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</si>
  <si>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</si>
  <si>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</si>
  <si>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</si>
  <si>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</si>
  <si>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</si>
  <si>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</si>
  <si>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</si>
  <si>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</si>
  <si>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</si>
  <si>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</si>
  <si>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</si>
  <si>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</si>
  <si>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</si>
  <si>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</si>
  <si>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</si>
  <si>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</si>
  <si>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</si>
  <si>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</si>
  <si>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</si>
  <si>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</si>
  <si>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</si>
  <si>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</si>
  <si>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</si>
  <si>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</si>
  <si>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</si>
  <si>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</si>
  <si>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</si>
  <si>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</si>
  <si>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</si>
  <si>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</si>
  <si>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</si>
  <si>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</si>
  <si>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</si>
  <si>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</si>
  <si>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</si>
  <si>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</si>
  <si>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</si>
  <si>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</si>
  <si>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</si>
  <si>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</si>
  <si>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</si>
  <si>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</si>
  <si>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</si>
  <si>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</si>
  <si>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</si>
  <si>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</si>
  <si>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</si>
  <si>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</si>
  <si>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</si>
  <si>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</si>
  <si>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</si>
  <si>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</si>
  <si>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</si>
  <si>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</si>
  <si>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</si>
  <si>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</si>
  <si>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</si>
  <si>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</si>
  <si>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</si>
  <si>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</si>
  <si>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</si>
  <si>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</si>
  <si>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</si>
  <si>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</si>
  <si>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</si>
  <si>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</si>
  <si>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</si>
  <si>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</si>
  <si>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</si>
  <si>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</si>
  <si>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</si>
  <si>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</si>
  <si>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</si>
  <si>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</si>
  <si>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</si>
  <si>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</si>
  <si>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</si>
  <si>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</si>
  <si>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</si>
  <si>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</si>
  <si>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</si>
  <si>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</si>
  <si>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</si>
  <si>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</si>
  <si>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</si>
  <si>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</si>
  <si>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</si>
  <si>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</si>
  <si>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</si>
  <si>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</si>
  <si>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</si>
  <si>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</si>
  <si>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</si>
  <si>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</si>
  <si>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</si>
  <si>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</si>
  <si>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</si>
  <si>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</si>
  <si>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</si>
  <si>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</si>
  <si>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</si>
  <si>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</si>
  <si>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</si>
  <si>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</si>
  <si>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</si>
  <si>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</si>
  <si>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</si>
  <si>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</si>
  <si>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</si>
  <si>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</si>
  <si>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</si>
  <si>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</si>
  <si>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</si>
  <si>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</si>
  <si>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</si>
  <si>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</si>
  <si>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</si>
  <si>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</si>
  <si>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</si>
  <si>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</si>
  <si>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</si>
  <si>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</si>
  <si>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</si>
  <si>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</si>
  <si>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</si>
  <si>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</si>
  <si>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</si>
  <si>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</si>
  <si>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</si>
  <si>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</si>
  <si>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</si>
  <si>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</si>
  <si>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</si>
  <si>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</si>
  <si>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</si>
  <si>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</si>
  <si>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</si>
  <si>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</si>
  <si>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</si>
  <si>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</si>
  <si>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</si>
  <si>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</si>
  <si>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</si>
  <si>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</si>
  <si>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</si>
  <si>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</si>
  <si>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</si>
  <si>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</si>
  <si>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</si>
  <si>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</si>
  <si>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</si>
  <si>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</si>
  <si>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</si>
  <si>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</si>
  <si>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</si>
  <si>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</si>
  <si>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</si>
  <si>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</si>
  <si>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</si>
  <si>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</si>
  <si>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</si>
  <si>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</si>
  <si>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</si>
  <si>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</si>
  <si>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</si>
  <si>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</si>
  <si>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</si>
  <si>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</si>
  <si>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</si>
  <si>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</si>
  <si>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</si>
  <si>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</si>
  <si>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</si>
  <si>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</si>
  <si>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</si>
  <si>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</si>
  <si>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</si>
  <si>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</si>
  <si>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</si>
  <si>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</si>
  <si>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</si>
  <si>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</si>
  <si>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</si>
  <si>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</si>
  <si>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</si>
  <si>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</si>
  <si>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</si>
  <si>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</si>
  <si>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</si>
  <si>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</si>
  <si>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</si>
  <si>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</si>
  <si>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</si>
  <si>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</si>
  <si>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</si>
  <si>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</si>
  <si>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</si>
  <si>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</si>
  <si>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</si>
  <si>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</si>
  <si>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</si>
  <si>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</si>
  <si>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</si>
  <si>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</si>
  <si>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</si>
  <si>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</si>
  <si>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</si>
  <si>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</si>
  <si>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</si>
  <si>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</si>
  <si>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</si>
  <si>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</si>
  <si>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</si>
  <si>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</si>
  <si>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</si>
  <si>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</si>
  <si>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</si>
  <si>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</si>
  <si>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</si>
  <si>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</si>
  <si>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</si>
  <si>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</si>
  <si>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</si>
  <si>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</si>
  <si>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</si>
  <si>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</si>
  <si>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</si>
  <si>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</si>
  <si>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</si>
  <si>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</si>
  <si>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</si>
  <si>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</si>
  <si>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</si>
  <si>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</si>
  <si>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</si>
  <si>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</si>
  <si>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</si>
  <si>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</si>
  <si>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</si>
  <si>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</si>
  <si>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</si>
  <si>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</si>
  <si>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</si>
  <si>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</si>
  <si>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</si>
  <si>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</si>
  <si>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</si>
  <si>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</si>
  <si>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</si>
  <si>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</si>
  <si>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</si>
  <si>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</si>
  <si>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</si>
  <si>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</si>
  <si>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</si>
  <si>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</si>
  <si>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</si>
  <si>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</si>
  <si>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</si>
  <si>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</si>
  <si>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</si>
  <si>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</si>
  <si>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</si>
  <si>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</si>
  <si>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</si>
  <si>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</si>
  <si>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</si>
  <si>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</si>
  <si>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</si>
  <si>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</si>
  <si>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</si>
  <si>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</si>
  <si>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</si>
  <si>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</si>
  <si>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</si>
  <si>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</si>
  <si>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</si>
  <si>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</si>
  <si>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</si>
  <si>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</si>
  <si>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</si>
  <si>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</si>
  <si>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</si>
  <si>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</si>
  <si>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</si>
  <si>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</si>
  <si>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</si>
  <si>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</si>
  <si>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</si>
  <si>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</si>
  <si>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</si>
  <si>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</si>
  <si>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</si>
  <si>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</si>
  <si>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</si>
  <si>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</si>
  <si>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</si>
  <si>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</si>
  <si>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</si>
  <si>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</si>
  <si>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</si>
  <si>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</si>
  <si>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</si>
  <si>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</si>
  <si>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</si>
  <si>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</si>
  <si>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</si>
  <si>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</si>
  <si>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</si>
  <si>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</si>
  <si>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</si>
  <si>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</si>
  <si>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</si>
  <si>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</si>
  <si>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</si>
  <si>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</si>
  <si>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</si>
  <si>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</si>
  <si>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</si>
  <si>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</si>
  <si>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</si>
  <si>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</si>
  <si>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</si>
  <si>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</si>
  <si>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</si>
  <si>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</si>
  <si>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</si>
  <si>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</si>
  <si>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</si>
  <si>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</si>
  <si>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</si>
  <si>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</si>
  <si>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</si>
  <si>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</si>
  <si>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</si>
  <si>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</si>
  <si>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</si>
  <si>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</si>
  <si>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</si>
  <si>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</si>
  <si>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</si>
  <si>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</si>
  <si>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</si>
  <si>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</si>
  <si>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</si>
  <si>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</si>
  <si>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</si>
  <si>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</si>
  <si>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</si>
  <si>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</si>
  <si>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</si>
  <si>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</si>
  <si>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</si>
  <si>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</si>
  <si>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</si>
  <si>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</si>
  <si>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</si>
  <si>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</si>
  <si>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</si>
  <si>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</si>
  <si>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</si>
  <si>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</si>
  <si>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</si>
  <si>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</si>
  <si>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</si>
  <si>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</si>
  <si>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</si>
  <si>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</si>
  <si>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</si>
  <si>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</si>
  <si>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</si>
  <si>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</si>
  <si>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</si>
  <si>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</si>
  <si>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</si>
  <si>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</si>
  <si>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</si>
  <si>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</si>
  <si>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</si>
  <si>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</si>
  <si>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</si>
  <si>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</si>
  <si>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</si>
  <si>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</si>
  <si>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</si>
  <si>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</si>
  <si>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</si>
  <si>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</si>
  <si>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</si>
  <si>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</si>
  <si>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</si>
  <si>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</si>
  <si>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</si>
  <si>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</si>
  <si>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</si>
  <si>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</si>
  <si>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</si>
  <si>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</si>
  <si>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</si>
  <si>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</si>
  <si>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</si>
  <si>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</si>
  <si>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</si>
  <si>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</si>
  <si>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</si>
  <si>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</si>
  <si>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</si>
  <si>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</si>
  <si>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</si>
  <si>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</si>
  <si>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</si>
  <si>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</si>
  <si>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</si>
  <si>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</si>
  <si>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</si>
  <si>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</si>
  <si>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</si>
  <si>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</si>
  <si>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</si>
  <si>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</si>
  <si>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</si>
  <si>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</si>
  <si>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</si>
  <si>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</si>
  <si>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</si>
  <si>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</si>
  <si>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</si>
  <si>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</si>
  <si>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</si>
  <si>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</si>
  <si>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</si>
  <si>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</si>
  <si>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</si>
  <si>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</si>
  <si>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</si>
  <si>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</si>
  <si>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</si>
  <si>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</si>
  <si>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</si>
  <si>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</si>
  <si>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</si>
  <si>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</si>
  <si>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</si>
  <si>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</si>
  <si>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</si>
  <si>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</si>
  <si>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</si>
  <si>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</si>
  <si>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</si>
  <si>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</si>
  <si>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</si>
  <si>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</si>
  <si>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</si>
  <si>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</si>
  <si>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</si>
  <si>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</si>
  <si>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</si>
  <si>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</si>
  <si>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</si>
  <si>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</si>
  <si>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</si>
  <si>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</si>
  <si>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</si>
  <si>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</si>
  <si>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</si>
  <si>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</si>
  <si>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</si>
  <si>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</si>
  <si>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</si>
  <si>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</si>
  <si>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</si>
  <si>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</si>
  <si>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</si>
  <si>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</si>
  <si>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</si>
  <si>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</si>
  <si>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</si>
  <si>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</si>
  <si>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</si>
  <si>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</si>
  <si>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</si>
  <si>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</si>
  <si>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</si>
  <si>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</si>
  <si>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</si>
  <si>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</si>
  <si>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</si>
  <si>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</si>
  <si>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</si>
  <si>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</si>
  <si>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</si>
  <si>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</si>
  <si>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</si>
  <si>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</si>
  <si>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</si>
  <si>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</si>
  <si>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</si>
  <si>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</si>
  <si>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</si>
  <si>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</si>
  <si>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</si>
  <si>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</si>
  <si>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</si>
  <si>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</si>
  <si>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</si>
  <si>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</si>
  <si>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</si>
  <si>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</si>
  <si>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</si>
  <si>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</si>
  <si>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</si>
  <si>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</si>
  <si>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</si>
  <si>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</si>
  <si>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</si>
  <si>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</si>
  <si>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</si>
  <si>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</si>
  <si>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</si>
  <si>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</si>
  <si>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</si>
  <si>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</si>
  <si>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</si>
  <si>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</si>
  <si>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</si>
  <si>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</si>
  <si>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</si>
  <si>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</si>
  <si>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</si>
  <si>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</si>
  <si>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</si>
  <si>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</si>
  <si>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</si>
  <si>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</si>
  <si>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</si>
  <si>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</si>
  <si>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</si>
  <si>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</si>
  <si>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</si>
  <si>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</si>
  <si>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</si>
  <si>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</si>
  <si>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</si>
  <si>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</si>
  <si>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</si>
  <si>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</si>
  <si>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</si>
  <si>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</si>
  <si>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</si>
  <si>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</si>
  <si>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</si>
  <si>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</si>
  <si>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</si>
  <si>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</si>
  <si>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</si>
  <si>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</si>
  <si>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</si>
  <si>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</si>
  <si>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</si>
  <si>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</si>
  <si>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</si>
  <si>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</si>
  <si>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</si>
  <si>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</si>
  <si>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</si>
  <si>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</si>
  <si>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</si>
  <si>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</si>
  <si>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</si>
  <si>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</si>
  <si>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</si>
  <si>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</si>
  <si>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</si>
  <si>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</si>
  <si>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</si>
  <si>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</si>
  <si>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</si>
  <si>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</si>
  <si>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</si>
  <si>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</si>
  <si>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</si>
  <si>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</si>
  <si>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</si>
  <si>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</si>
  <si>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</si>
  <si>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</si>
  <si>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</si>
  <si>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</si>
  <si>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</si>
  <si>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</si>
  <si>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</si>
  <si>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</si>
  <si>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</si>
  <si>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</si>
  <si>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</si>
  <si>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</si>
  <si>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</si>
  <si>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</si>
  <si>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</si>
  <si>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</si>
  <si>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</si>
  <si>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</si>
  <si>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</si>
  <si>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</si>
  <si>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</si>
  <si>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</si>
  <si>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</si>
  <si>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</si>
  <si>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</si>
  <si>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</si>
  <si>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</si>
  <si>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</si>
  <si>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</si>
  <si>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</si>
  <si>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</si>
  <si>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</si>
  <si>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</si>
  <si>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</si>
  <si>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</si>
  <si>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</si>
  <si>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</si>
  <si>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</si>
  <si>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</si>
  <si>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</si>
  <si>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</si>
  <si>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</si>
  <si>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</si>
  <si>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</si>
  <si>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</si>
  <si>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</si>
  <si>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</si>
  <si>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</si>
  <si>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</si>
  <si>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</si>
  <si>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</si>
  <si>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</si>
  <si>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</si>
  <si>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</si>
  <si>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</si>
  <si>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</si>
  <si>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</si>
  <si>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</si>
  <si>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</si>
  <si>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</si>
  <si>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</si>
  <si>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</si>
  <si>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</si>
  <si>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</si>
  <si>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</si>
  <si>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</si>
  <si>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</si>
  <si>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</si>
  <si>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</si>
  <si>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</si>
  <si>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</si>
  <si>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</si>
  <si>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</si>
  <si>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</si>
  <si>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</si>
  <si>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</si>
  <si>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</si>
  <si>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</si>
  <si>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</si>
  <si>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</si>
  <si>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</si>
  <si>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</si>
  <si>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</si>
  <si>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</si>
  <si>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</si>
  <si>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</si>
  <si>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</si>
  <si>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</si>
  <si>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</si>
  <si>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</si>
  <si>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</si>
  <si>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</si>
  <si>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</si>
  <si>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</si>
  <si>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</si>
  <si>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</si>
  <si>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</si>
  <si>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</si>
  <si>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</si>
  <si>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</si>
  <si>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</si>
  <si>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</si>
  <si>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</si>
  <si>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</si>
  <si>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</si>
  <si>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</si>
  <si>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</si>
  <si>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</si>
  <si>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</si>
  <si>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</si>
  <si>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</si>
  <si>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</si>
  <si>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</si>
  <si>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</si>
  <si>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</si>
  <si>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</si>
  <si>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</si>
  <si>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</si>
  <si>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</si>
  <si>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</si>
  <si>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</si>
  <si>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</si>
  <si>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</si>
  <si>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</si>
  <si>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</si>
  <si>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</si>
  <si>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</si>
  <si>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</si>
  <si>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</si>
  <si>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</si>
  <si>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</si>
  <si>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</si>
  <si>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</si>
  <si>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</si>
  <si>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</si>
  <si>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</si>
  <si>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</si>
  <si>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</si>
  <si>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</si>
  <si>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</si>
  <si>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</si>
  <si>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</si>
  <si>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</si>
  <si>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</si>
  <si>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</si>
  <si>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</si>
  <si>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</si>
  <si>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</si>
  <si>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</si>
  <si>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</si>
  <si>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</si>
  <si>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</si>
  <si>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</si>
  <si>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</si>
  <si>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</si>
  <si>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</si>
  <si>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</si>
  <si>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</si>
  <si>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</si>
  <si>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</si>
  <si>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</si>
  <si>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</si>
  <si>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</si>
  <si>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</si>
  <si>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</si>
  <si>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</si>
  <si>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</si>
  <si>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</si>
  <si>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</si>
  <si>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</si>
  <si>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</si>
  <si>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</si>
  <si>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</si>
  <si>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</si>
  <si>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</si>
  <si>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</si>
  <si>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</si>
  <si>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</si>
  <si>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</si>
  <si>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</si>
  <si>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</si>
  <si>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</si>
  <si>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</si>
  <si>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</si>
  <si>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</si>
  <si>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</si>
  <si>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</si>
  <si>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</si>
  <si>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</si>
  <si>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</si>
  <si>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</si>
  <si>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</si>
  <si>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</si>
  <si>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</si>
  <si>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</si>
  <si>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</si>
  <si>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</si>
  <si>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</si>
  <si>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</si>
  <si>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</si>
  <si>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</si>
  <si>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</si>
  <si>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</si>
  <si>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</si>
  <si>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</si>
  <si>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</si>
  <si>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</si>
  <si>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</si>
  <si>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</si>
  <si>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</si>
  <si>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</si>
  <si>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</si>
  <si>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</si>
  <si>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</si>
  <si>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</si>
  <si>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</si>
  <si>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</si>
  <si>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</si>
  <si>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</si>
  <si>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</si>
  <si>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</si>
  <si>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</si>
  <si>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</si>
  <si>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</si>
  <si>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</si>
  <si>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</si>
  <si>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</si>
  <si>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</si>
  <si>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</si>
  <si>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</si>
  <si>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</si>
  <si>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</si>
  <si>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</si>
  <si>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</si>
  <si>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</si>
  <si>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</si>
  <si>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</si>
  <si>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</si>
  <si>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</si>
  <si>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</si>
  <si>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</si>
  <si>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</si>
  <si>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</si>
  <si>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</si>
  <si>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</si>
  <si>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</si>
  <si>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</si>
  <si>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</si>
  <si>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</si>
  <si>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</si>
  <si>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</si>
  <si>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</si>
  <si>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</si>
  <si>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</si>
  <si>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</si>
  <si>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</si>
  <si>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</si>
  <si>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</si>
  <si>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</si>
  <si>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</si>
  <si>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</si>
  <si>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</si>
  <si>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</si>
  <si>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</si>
  <si>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</si>
  <si>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</si>
  <si>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</si>
  <si>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</si>
  <si>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</si>
  <si>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</si>
  <si>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</si>
  <si>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</si>
  <si>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</si>
  <si>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</si>
  <si>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</si>
  <si>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</si>
  <si>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</si>
  <si>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</si>
  <si>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</si>
  <si>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</si>
  <si>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</si>
  <si>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</si>
  <si>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</si>
  <si>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</si>
  <si>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</si>
  <si>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</si>
  <si>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</si>
  <si>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</si>
  <si>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</si>
  <si>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</si>
  <si>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</si>
  <si>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</si>
  <si>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</si>
  <si>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</si>
  <si>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</si>
  <si>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</si>
  <si>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</si>
  <si>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</si>
  <si>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</si>
  <si>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</si>
  <si>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</si>
  <si>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</si>
  <si>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</si>
  <si>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</si>
  <si>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</si>
  <si>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</si>
  <si>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</si>
  <si>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</si>
  <si>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</si>
  <si>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</si>
  <si>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</si>
  <si>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</si>
  <si>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</si>
  <si>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</si>
  <si>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</si>
  <si>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</si>
  <si>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</si>
  <si>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</si>
  <si>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</si>
  <si>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</si>
  <si>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</si>
  <si>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</si>
  <si>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</si>
  <si>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</si>
  <si>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</si>
  <si>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</si>
  <si>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</si>
  <si>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</si>
  <si>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</si>
  <si>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</si>
  <si>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</si>
  <si>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</si>
  <si>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</si>
  <si>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</si>
  <si>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</si>
  <si>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</si>
  <si>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</si>
  <si>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</si>
  <si>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</si>
  <si>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</si>
  <si>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</si>
  <si>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</si>
  <si>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</si>
  <si>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</si>
  <si>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</si>
  <si>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</si>
  <si>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</si>
  <si>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</si>
  <si>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</si>
  <si>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</si>
  <si>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</si>
  <si>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</si>
  <si>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</si>
  <si>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</si>
  <si>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</si>
  <si>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</si>
  <si>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</si>
  <si>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</si>
  <si>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</si>
  <si>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</si>
  <si>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</si>
  <si>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</si>
  <si>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</si>
  <si>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</si>
  <si>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</si>
  <si>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</si>
  <si>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</si>
  <si>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</si>
  <si>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</si>
  <si>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</si>
  <si>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</si>
  <si>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</si>
  <si>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</si>
  <si>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</si>
  <si>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</si>
  <si>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</si>
  <si>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</si>
  <si>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</si>
  <si>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</si>
  <si>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</si>
  <si>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</si>
  <si>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</si>
  <si>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</si>
  <si>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</si>
  <si>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</si>
  <si>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</si>
  <si>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</si>
  <si>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</si>
  <si>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</si>
  <si>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</si>
  <si>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</si>
  <si>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</si>
  <si>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</si>
  <si>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</si>
  <si>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</si>
  <si>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</si>
  <si>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</si>
  <si>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</si>
  <si>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</si>
  <si>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</si>
  <si>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</si>
  <si>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</si>
  <si>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</si>
  <si>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</si>
  <si>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</si>
  <si>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</si>
  <si>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</si>
  <si>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</si>
  <si>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</si>
  <si>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</si>
  <si>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</si>
  <si>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</si>
  <si>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</si>
  <si>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</si>
  <si>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</si>
  <si>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</si>
  <si>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</si>
  <si>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</si>
  <si>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</si>
  <si>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</si>
  <si>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</si>
  <si>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</si>
  <si>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</si>
  <si>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</si>
  <si>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</si>
  <si>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</si>
  <si>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</si>
  <si>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</si>
  <si>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</si>
  <si>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</si>
  <si>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</si>
  <si>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</si>
  <si>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</si>
  <si>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</si>
  <si>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</si>
  <si>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</si>
  <si>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</si>
  <si>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</si>
  <si>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</si>
  <si>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</si>
  <si>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</si>
  <si>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</si>
  <si>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</si>
  <si>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</si>
  <si>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</si>
  <si>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</si>
  <si>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</si>
  <si>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</si>
  <si>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</si>
  <si>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</si>
  <si>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</si>
  <si>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</si>
  <si>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</si>
  <si>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</si>
  <si>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</si>
  <si>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</si>
  <si>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</si>
  <si>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</si>
  <si>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</si>
  <si>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</si>
  <si>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</si>
  <si>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</si>
  <si>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</si>
  <si>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</si>
  <si>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</si>
  <si>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</si>
  <si>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</si>
  <si>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</si>
  <si>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</si>
  <si>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</si>
  <si>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</si>
  <si>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</si>
  <si>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</si>
  <si>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</si>
  <si>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</si>
  <si>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</si>
  <si>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</si>
  <si>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</si>
  <si>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</si>
  <si>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</si>
  <si>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</si>
  <si>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</si>
  <si>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</si>
  <si>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</si>
  <si>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</si>
  <si>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</si>
  <si>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</si>
  <si>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</si>
  <si>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</si>
  <si>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</si>
  <si>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</si>
  <si>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</si>
  <si>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</si>
  <si>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</si>
  <si>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</si>
  <si>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</si>
  <si>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</si>
  <si>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</si>
  <si>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</si>
  <si>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</si>
  <si>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</si>
  <si>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</si>
  <si>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</si>
  <si>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</si>
  <si>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</si>
  <si>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</si>
  <si>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</si>
  <si>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</si>
  <si>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</si>
  <si>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</si>
  <si>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</si>
  <si>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</si>
  <si>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</si>
  <si>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</si>
  <si>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</si>
  <si>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</si>
  <si>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</si>
  <si>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</si>
  <si>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</si>
  <si>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</si>
  <si>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</si>
  <si>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</si>
  <si>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</si>
  <si>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</si>
  <si>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</si>
  <si>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</si>
  <si>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</si>
  <si>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</si>
  <si>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</si>
  <si>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</si>
  <si>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</si>
  <si>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</si>
  <si>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</si>
  <si>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</si>
  <si>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</si>
  <si>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</si>
  <si>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</si>
  <si>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</si>
  <si>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</si>
  <si>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</si>
  <si>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</si>
  <si>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</si>
  <si>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</si>
  <si>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</si>
  <si>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</si>
  <si>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</si>
  <si>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</si>
  <si>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</si>
  <si>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</si>
  <si>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</si>
  <si>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</si>
  <si>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</si>
  <si>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</si>
  <si>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</si>
  <si>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</si>
  <si>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</si>
  <si>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</si>
  <si>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</si>
  <si>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</si>
  <si>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</si>
  <si>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</si>
  <si>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</si>
  <si>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</si>
  <si>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</si>
  <si>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</si>
  <si>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</si>
  <si>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</si>
  <si>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</si>
  <si>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</si>
  <si>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</si>
  <si>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</si>
  <si>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</si>
  <si>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</si>
  <si>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</si>
  <si>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</si>
  <si>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</si>
  <si>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</si>
  <si>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</si>
  <si>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</si>
  <si>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</si>
  <si>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</si>
  <si>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</si>
  <si>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</si>
  <si>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</si>
  <si>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</si>
  <si>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</si>
  <si>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</si>
  <si>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</si>
  <si>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</si>
  <si>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</si>
  <si>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</si>
  <si>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</si>
  <si>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</si>
  <si>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</si>
  <si>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</si>
  <si>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</si>
  <si>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</si>
  <si>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</si>
  <si>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</si>
  <si>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</si>
  <si>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</si>
  <si>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</si>
  <si>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</si>
  <si>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</si>
  <si>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</si>
  <si>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</si>
  <si>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</si>
  <si>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</si>
  <si>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</si>
  <si>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</si>
  <si>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</si>
  <si>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</si>
  <si>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</si>
  <si>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</si>
  <si>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</si>
  <si>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</si>
  <si>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</si>
  <si>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</si>
  <si>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</si>
  <si>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</si>
  <si>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</si>
  <si>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</si>
  <si>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</si>
  <si>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</si>
  <si>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</si>
  <si>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</si>
  <si>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</si>
  <si>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</si>
  <si>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</si>
  <si>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</si>
  <si>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</si>
  <si>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</si>
  <si>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</si>
  <si>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</si>
  <si>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</si>
  <si>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</si>
  <si>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</si>
  <si>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</si>
  <si>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</si>
  <si>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</si>
  <si>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</si>
  <si>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</si>
  <si>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</si>
  <si>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</si>
  <si>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</si>
  <si>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</si>
  <si>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</si>
  <si>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</si>
  <si>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</si>
  <si>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</si>
  <si>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</si>
  <si>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</si>
  <si>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</si>
  <si>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</si>
  <si>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</si>
  <si>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</si>
  <si>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</si>
  <si>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</si>
  <si>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</si>
  <si>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</si>
  <si>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</si>
  <si>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</si>
  <si>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</si>
  <si>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</si>
  <si>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</si>
  <si>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</si>
  <si>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</si>
  <si>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</si>
  <si>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</si>
  <si>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</si>
  <si>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</si>
  <si>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</si>
  <si>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</si>
  <si>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</si>
  <si>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</si>
  <si>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</si>
  <si>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</si>
  <si>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</si>
  <si>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</si>
  <si>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</si>
  <si>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</si>
  <si>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</si>
  <si>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</si>
  <si>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</si>
  <si>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</si>
  <si>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</si>
  <si>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</si>
  <si>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</si>
  <si>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</si>
  <si>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</si>
  <si>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</si>
  <si>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</si>
  <si>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</si>
  <si>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</si>
  <si>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</si>
  <si>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</si>
  <si>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</si>
  <si>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</si>
  <si>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</si>
  <si>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</si>
  <si>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</si>
  <si>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</si>
  <si>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</si>
  <si>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</si>
  <si>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</si>
  <si>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</si>
  <si>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</si>
  <si>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</si>
  <si>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</si>
  <si>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</si>
  <si>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</si>
  <si>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</si>
  <si>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</si>
  <si>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</si>
  <si>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</si>
  <si>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</si>
  <si>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</si>
  <si>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</si>
  <si>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</si>
  <si>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</si>
  <si>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</si>
  <si>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</si>
  <si>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</si>
  <si>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</si>
  <si>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</si>
  <si>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</si>
  <si>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</si>
  <si>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</si>
  <si>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</si>
  <si>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</si>
  <si>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</si>
  <si>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</si>
  <si>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</si>
  <si>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</si>
  <si>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</si>
  <si>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</si>
  <si>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</si>
  <si>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</si>
  <si>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</si>
  <si>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</si>
  <si>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</si>
  <si>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</si>
  <si>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</si>
  <si>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</si>
  <si>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</si>
  <si>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</si>
  <si>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</si>
  <si>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</si>
  <si>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</si>
  <si>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</si>
  <si>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</si>
  <si>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</si>
  <si>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</si>
  <si>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</si>
  <si>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</si>
  <si>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</si>
  <si>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</si>
  <si>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</si>
  <si>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</si>
  <si>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</si>
  <si>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</si>
  <si>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</si>
  <si>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</si>
  <si>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</si>
  <si>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</si>
  <si>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</si>
  <si>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</si>
  <si>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</si>
  <si>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</si>
  <si>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</si>
  <si>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</si>
  <si>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</si>
  <si>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</si>
  <si>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</si>
  <si>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</si>
  <si>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</si>
  <si>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</si>
  <si>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</si>
  <si>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</si>
  <si>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</si>
  <si>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</si>
  <si>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</si>
  <si>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</si>
  <si>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</si>
  <si>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</si>
  <si>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</si>
  <si>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</si>
  <si>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</si>
  <si>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</si>
  <si>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</si>
  <si>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</si>
  <si>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</si>
  <si>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</si>
  <si>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</si>
  <si>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</si>
  <si>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</si>
  <si>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</si>
  <si>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</si>
  <si>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</si>
  <si>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</si>
  <si>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</si>
  <si>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</si>
  <si>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</si>
  <si>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</si>
  <si>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</si>
  <si>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</si>
  <si>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</si>
  <si>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</si>
  <si>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</si>
  <si>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</si>
  <si>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</si>
  <si>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</si>
  <si>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</si>
  <si>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</si>
  <si>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</si>
  <si>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</si>
  <si>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</si>
  <si>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</si>
  <si>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</si>
  <si>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</si>
  <si>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</si>
  <si>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</si>
  <si>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</si>
  <si>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</si>
  <si>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</si>
  <si>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</si>
  <si>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</si>
  <si>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</si>
  <si>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</si>
  <si>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</si>
  <si>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</si>
  <si>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</si>
  <si>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</si>
  <si>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</si>
  <si>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</si>
  <si>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</si>
  <si>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</si>
  <si>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</si>
  <si>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</si>
  <si>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</si>
  <si>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</si>
  <si>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</si>
  <si>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</si>
  <si>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</si>
  <si>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</si>
  <si>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</si>
  <si>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</si>
  <si>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</si>
  <si>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</si>
  <si>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</si>
  <si>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</si>
  <si>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</si>
  <si>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</si>
  <si>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</si>
  <si>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</si>
  <si>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</si>
  <si>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</si>
  <si>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</si>
  <si>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</si>
  <si>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</si>
  <si>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</si>
  <si>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</si>
  <si>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</si>
  <si>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</si>
  <si>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</si>
  <si>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</si>
  <si>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</si>
  <si>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</si>
  <si>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</si>
  <si>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</si>
  <si>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</si>
  <si>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</si>
  <si>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</si>
  <si>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</si>
  <si>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</si>
  <si>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</si>
  <si>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</si>
  <si>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</si>
  <si>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</si>
  <si>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</si>
  <si>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</si>
  <si>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</si>
  <si>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</si>
  <si>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</si>
  <si>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</si>
  <si>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</si>
  <si>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</si>
  <si>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</si>
  <si>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</si>
  <si>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</si>
  <si>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</si>
  <si>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</si>
  <si>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</si>
  <si>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</si>
  <si>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</si>
  <si>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</si>
  <si>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</si>
  <si>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</si>
  <si>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</si>
  <si>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</si>
  <si>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</si>
  <si>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</si>
  <si>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</si>
  <si>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</si>
  <si>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</si>
  <si>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</si>
  <si>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</si>
  <si>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</si>
  <si>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</si>
  <si>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</si>
  <si>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</si>
  <si>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</si>
  <si>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</si>
  <si>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</si>
  <si>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</si>
  <si>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</si>
  <si>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</si>
  <si>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</si>
  <si>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</si>
  <si>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</si>
  <si>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</si>
  <si>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</si>
  <si>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</si>
  <si>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</si>
  <si>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</si>
  <si>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</si>
  <si>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</si>
  <si>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</si>
  <si>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</si>
  <si>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</si>
  <si>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</si>
  <si>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</si>
  <si>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</si>
  <si>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</si>
  <si>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</si>
  <si>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</si>
  <si>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</si>
  <si>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</si>
  <si>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</si>
  <si>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</si>
  <si>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</si>
  <si>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</si>
  <si>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</si>
  <si>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</si>
  <si>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</si>
  <si>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</si>
  <si>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</si>
  <si>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</si>
  <si>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</si>
  <si>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</si>
  <si>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</si>
  <si>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</si>
  <si>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</si>
  <si>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</si>
  <si>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</si>
  <si>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</si>
  <si>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</si>
  <si>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</si>
  <si>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</si>
  <si>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</si>
  <si>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</si>
  <si>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</si>
  <si>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</si>
  <si>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</si>
  <si>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</si>
  <si>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</si>
  <si>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</si>
  <si>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</si>
  <si>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</si>
  <si>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</si>
  <si>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</si>
  <si>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</si>
  <si>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</si>
  <si>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</si>
  <si>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</si>
  <si>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</si>
  <si>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</si>
  <si>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</si>
  <si>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</si>
  <si>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</si>
  <si>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</si>
  <si>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</si>
  <si>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</si>
  <si>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</si>
  <si>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</si>
  <si>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</si>
  <si>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</si>
  <si>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</si>
  <si>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</si>
  <si>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</si>
  <si>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</si>
  <si>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</si>
  <si>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</si>
  <si>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</si>
  <si>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</si>
  <si>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</si>
  <si>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</si>
  <si>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</si>
  <si>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</si>
  <si>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</si>
  <si>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</si>
  <si>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</si>
  <si>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</si>
  <si>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</si>
  <si>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</si>
  <si>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</si>
  <si>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</si>
  <si>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</si>
  <si>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</si>
  <si>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</si>
  <si>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</si>
  <si>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</si>
  <si>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</si>
  <si>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</si>
  <si>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</si>
  <si>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</si>
  <si>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</si>
  <si>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</si>
  <si>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</si>
  <si>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</si>
  <si>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</si>
  <si>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</si>
  <si>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</si>
  <si>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</si>
  <si>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</si>
  <si>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</si>
  <si>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</si>
  <si>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</si>
  <si>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3335913103</t>
  </si>
  <si>
    <t>3335912697</t>
  </si>
  <si>
    <t>3335913591</t>
  </si>
  <si>
    <t>3335913587</t>
  </si>
  <si>
    <t>3335913570</t>
  </si>
  <si>
    <t>3335913530</t>
  </si>
  <si>
    <t>3335913517</t>
  </si>
  <si>
    <t>3335913493</t>
  </si>
  <si>
    <t>3335913887</t>
  </si>
  <si>
    <t>3335913876</t>
  </si>
  <si>
    <t>3335913874</t>
  </si>
  <si>
    <t>3335913873</t>
  </si>
  <si>
    <t>3335913803</t>
  </si>
  <si>
    <t>3335913792</t>
  </si>
  <si>
    <t>3335913775</t>
  </si>
  <si>
    <t>3335913773</t>
  </si>
  <si>
    <t>3335913690</t>
  </si>
  <si>
    <t>3335913679</t>
  </si>
  <si>
    <t>3335913666</t>
  </si>
  <si>
    <t>3335913598</t>
  </si>
  <si>
    <t>3335913818 </t>
  </si>
  <si>
    <t>3335913962</t>
  </si>
  <si>
    <t>3335913960</t>
  </si>
  <si>
    <t>3335913959</t>
  </si>
  <si>
    <t>3335913955</t>
  </si>
  <si>
    <t>3335913917</t>
  </si>
  <si>
    <t>09 Junio de 2021</t>
  </si>
  <si>
    <t>3335913970</t>
  </si>
  <si>
    <t>3335913968</t>
  </si>
  <si>
    <t>3335913967</t>
  </si>
  <si>
    <t>3335913966</t>
  </si>
  <si>
    <t>3335913965</t>
  </si>
  <si>
    <t>3335914456</t>
  </si>
  <si>
    <t>3335914374</t>
  </si>
  <si>
    <t>3335914367</t>
  </si>
  <si>
    <t>3335914362</t>
  </si>
  <si>
    <t>3335914336</t>
  </si>
  <si>
    <t>3335914272</t>
  </si>
  <si>
    <t>3335914202</t>
  </si>
  <si>
    <t>3335914199</t>
  </si>
  <si>
    <t>TRAJETA TRABADA</t>
  </si>
  <si>
    <t>TARJETA</t>
  </si>
  <si>
    <t>3335914939</t>
  </si>
  <si>
    <t>3335914924</t>
  </si>
  <si>
    <t>3335914909</t>
  </si>
  <si>
    <t>3335914892</t>
  </si>
  <si>
    <t>3335914888</t>
  </si>
  <si>
    <t>3335914880</t>
  </si>
  <si>
    <t>3335914835</t>
  </si>
  <si>
    <t>3335914740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</si>
</sst>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4"/>
      <tableStyleElement type="headerRow" dxfId="183"/>
      <tableStyleElement type="totalRow" dxfId="182"/>
      <tableStyleElement type="firstColumn" dxfId="181"/>
      <tableStyleElement type="lastColumn" dxfId="180"/>
      <tableStyleElement type="firstRowStripe" dxfId="179"/>
      <tableStyleElement type="firstColumnStripe" dxfId="1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7"/>
  <sheetViews>
    <sheetView tabSelected="1" zoomScale="90" zoomScaleNormal="9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5703125" style="87" bestFit="1" customWidth="1"/>
    <col min="2" max="2" width="20.28515625" style="106" bestFit="1" customWidth="1"/>
    <col min="3" max="3" width="15.28515625" style="44" bestFit="1" customWidth="1"/>
    <col min="4" max="4" width="27.42578125" style="87" bestFit="1" customWidth="1"/>
    <col min="5" max="5" width="12.7109375" style="82" customWidth="1"/>
    <col min="6" max="6" width="11.140625" style="45" customWidth="1"/>
    <col min="7" max="7" width="51" style="45" customWidth="1"/>
    <col min="8" max="11" width="5.42578125" style="45" customWidth="1"/>
    <col min="12" max="12" width="48.85546875" style="45" customWidth="1"/>
    <col min="13" max="13" width="18.85546875" style="87" customWidth="1"/>
    <col min="14" max="14" width="17.85546875" style="87" customWidth="1"/>
    <col min="15" max="15" width="40.140625" style="87" customWidth="1"/>
    <col min="16" max="16" width="16.85546875" style="89" customWidth="1"/>
    <col min="17" max="17" width="48.85546875" style="75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2599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49" t="str">
        <f>VLOOKUP(E5,'LISTADO ATM'!$A$2:$C$898,3,0)</f>
        <v>DISTRITO NACIONAL</v>
      </c>
      <c r="B5" s="126" t="s">
        <v>2607</v>
      </c>
      <c r="C5" s="132">
        <v>44356.422835648147</v>
      </c>
      <c r="D5" s="132" t="s">
        <v>2180</v>
      </c>
      <c r="E5" s="121">
        <v>338</v>
      </c>
      <c r="F5" s="149" t="str">
        <f>VLOOKUP(E5,VIP!$A$2:$O13704,2,0)</f>
        <v>DRBR338</v>
      </c>
      <c r="G5" s="149" t="str">
        <f>VLOOKUP(E5,'LISTADO ATM'!$A$2:$B$897,2,0)</f>
        <v>ATM S/M Aprezio Pantoja</v>
      </c>
      <c r="H5" s="149" t="str">
        <f>VLOOKUP(E5,VIP!$A$2:$O18567,7,FALSE)</f>
        <v>Si</v>
      </c>
      <c r="I5" s="149" t="str">
        <f>VLOOKUP(E5,VIP!$A$2:$O10532,8,FALSE)</f>
        <v>Si</v>
      </c>
      <c r="J5" s="149" t="str">
        <f>VLOOKUP(E5,VIP!$A$2:$O10482,8,FALSE)</f>
        <v>Si</v>
      </c>
      <c r="K5" s="149" t="str">
        <f>VLOOKUP(E5,VIP!$A$2:$O14056,6,0)</f>
        <v>NO</v>
      </c>
      <c r="L5" s="122" t="s">
        <v>2613</v>
      </c>
      <c r="M5" s="131" t="s">
        <v>2446</v>
      </c>
      <c r="N5" s="131" t="s">
        <v>2453</v>
      </c>
      <c r="O5" s="149" t="s">
        <v>2455</v>
      </c>
      <c r="P5" s="149"/>
      <c r="Q5" s="148" t="s">
        <v>2613</v>
      </c>
    </row>
    <row r="6" spans="1:17" ht="18" x14ac:dyDescent="0.25">
      <c r="A6" s="149" t="str">
        <f>VLOOKUP(E6,'LISTADO ATM'!$A$2:$C$898,3,0)</f>
        <v>DISTRITO NACIONAL</v>
      </c>
      <c r="B6" s="126" t="s">
        <v>2617</v>
      </c>
      <c r="C6" s="132">
        <v>44356.613692129627</v>
      </c>
      <c r="D6" s="132" t="s">
        <v>2180</v>
      </c>
      <c r="E6" s="121">
        <v>335</v>
      </c>
      <c r="F6" s="149" t="str">
        <f>VLOOKUP(E6,VIP!$A$2:$O13704,2,0)</f>
        <v>DRBR335</v>
      </c>
      <c r="G6" s="149" t="str">
        <f>VLOOKUP(E6,'LISTADO ATM'!$A$2:$B$897,2,0)</f>
        <v>ATM Edificio Aster</v>
      </c>
      <c r="H6" s="149" t="str">
        <f>VLOOKUP(E6,VIP!$A$2:$O18567,7,FALSE)</f>
        <v>Si</v>
      </c>
      <c r="I6" s="149" t="str">
        <f>VLOOKUP(E6,VIP!$A$2:$O10532,8,FALSE)</f>
        <v>Si</v>
      </c>
      <c r="J6" s="149" t="str">
        <f>VLOOKUP(E6,VIP!$A$2:$O10482,8,FALSE)</f>
        <v>Si</v>
      </c>
      <c r="K6" s="149" t="str">
        <f>VLOOKUP(E6,VIP!$A$2:$O14056,6,0)</f>
        <v>NO</v>
      </c>
      <c r="L6" s="122" t="s">
        <v>2466</v>
      </c>
      <c r="M6" s="131" t="s">
        <v>2446</v>
      </c>
      <c r="N6" s="131" t="s">
        <v>2453</v>
      </c>
      <c r="O6" s="149" t="s">
        <v>2455</v>
      </c>
      <c r="P6" s="149"/>
      <c r="Q6" s="148" t="s">
        <v>2466</v>
      </c>
    </row>
    <row r="7" spans="1:17" ht="18" x14ac:dyDescent="0.25">
      <c r="A7" s="149" t="str">
        <f>VLOOKUP(E7,'LISTADO ATM'!$A$2:$C$898,3,0)</f>
        <v>NORTE</v>
      </c>
      <c r="B7" s="126" t="s">
        <v>2606</v>
      </c>
      <c r="C7" s="132">
        <v>44356.424756944441</v>
      </c>
      <c r="D7" s="132" t="s">
        <v>2181</v>
      </c>
      <c r="E7" s="121">
        <v>361</v>
      </c>
      <c r="F7" s="149" t="str">
        <f>VLOOKUP(E7,VIP!$A$2:$O13703,2,0)</f>
        <v>DRBR361</v>
      </c>
      <c r="G7" s="149" t="str">
        <f>VLOOKUP(E7,'LISTADO ATM'!$A$2:$B$897,2,0)</f>
        <v xml:space="preserve">ATM estacion Next Cumbre </v>
      </c>
      <c r="H7" s="149" t="str">
        <f>VLOOKUP(E7,VIP!$A$2:$O18566,7,FALSE)</f>
        <v>N/A</v>
      </c>
      <c r="I7" s="149" t="str">
        <f>VLOOKUP(E7,VIP!$A$2:$O10531,8,FALSE)</f>
        <v>N/A</v>
      </c>
      <c r="J7" s="149" t="str">
        <f>VLOOKUP(E7,VIP!$A$2:$O10481,8,FALSE)</f>
        <v>N/A</v>
      </c>
      <c r="K7" s="149" t="str">
        <f>VLOOKUP(E7,VIP!$A$2:$O14055,6,0)</f>
        <v>N/A</v>
      </c>
      <c r="L7" s="122" t="s">
        <v>2466</v>
      </c>
      <c r="M7" s="131" t="s">
        <v>2446</v>
      </c>
      <c r="N7" s="131" t="s">
        <v>2453</v>
      </c>
      <c r="O7" s="149" t="s">
        <v>2562</v>
      </c>
      <c r="P7" s="149"/>
      <c r="Q7" s="148" t="s">
        <v>2466</v>
      </c>
    </row>
    <row r="8" spans="1:17" ht="18" x14ac:dyDescent="0.25">
      <c r="A8" s="149" t="str">
        <f>VLOOKUP(E8,'LISTADO ATM'!$A$2:$C$898,3,0)</f>
        <v>DISTRITO NACIONAL</v>
      </c>
      <c r="B8" s="126" t="s">
        <v>2582</v>
      </c>
      <c r="C8" s="132">
        <v>44355.727337962962</v>
      </c>
      <c r="D8" s="132" t="s">
        <v>2180</v>
      </c>
      <c r="E8" s="121">
        <v>932</v>
      </c>
      <c r="F8" s="149" t="str">
        <f>VLOOKUP(E8,VIP!$A$2:$O13714,2,0)</f>
        <v>DRBR01E</v>
      </c>
      <c r="G8" s="149" t="str">
        <f>VLOOKUP(E8,'LISTADO ATM'!$A$2:$B$897,2,0)</f>
        <v xml:space="preserve">ATM Banco Agrícola </v>
      </c>
      <c r="H8" s="149" t="str">
        <f>VLOOKUP(E8,VIP!$A$2:$O18577,7,FALSE)</f>
        <v>Si</v>
      </c>
      <c r="I8" s="149" t="str">
        <f>VLOOKUP(E8,VIP!$A$2:$O10542,8,FALSE)</f>
        <v>Si</v>
      </c>
      <c r="J8" s="149" t="str">
        <f>VLOOKUP(E8,VIP!$A$2:$O10492,8,FALSE)</f>
        <v>Si</v>
      </c>
      <c r="K8" s="149" t="str">
        <f>VLOOKUP(E8,VIP!$A$2:$O14066,6,0)</f>
        <v>NO</v>
      </c>
      <c r="L8" s="122" t="s">
        <v>2466</v>
      </c>
      <c r="M8" s="131" t="s">
        <v>2446</v>
      </c>
      <c r="N8" s="131" t="s">
        <v>2453</v>
      </c>
      <c r="O8" s="149" t="s">
        <v>2455</v>
      </c>
      <c r="P8" s="149"/>
      <c r="Q8" s="148" t="s">
        <v>2466</v>
      </c>
    </row>
    <row r="9" spans="1:17" ht="18" x14ac:dyDescent="0.25">
      <c r="A9" s="149" t="str">
        <f>VLOOKUP(E9,'LISTADO ATM'!$A$2:$C$898,3,0)</f>
        <v>DISTRITO NACIONAL</v>
      </c>
      <c r="B9" s="126" t="s">
        <v>2586</v>
      </c>
      <c r="C9" s="132">
        <v>44355.687442129631</v>
      </c>
      <c r="D9" s="132" t="s">
        <v>2180</v>
      </c>
      <c r="E9" s="121">
        <v>900</v>
      </c>
      <c r="F9" s="149" t="str">
        <f>VLOOKUP(E9,VIP!$A$2:$O13726,2,0)</f>
        <v>DRBR900</v>
      </c>
      <c r="G9" s="149" t="str">
        <f>VLOOKUP(E9,'LISTADO ATM'!$A$2:$B$897,2,0)</f>
        <v xml:space="preserve">ATM UNP Merca Santo Domingo </v>
      </c>
      <c r="H9" s="149" t="str">
        <f>VLOOKUP(E9,VIP!$A$2:$O18589,7,FALSE)</f>
        <v>Si</v>
      </c>
      <c r="I9" s="149" t="str">
        <f>VLOOKUP(E9,VIP!$A$2:$O10554,8,FALSE)</f>
        <v>Si</v>
      </c>
      <c r="J9" s="149" t="str">
        <f>VLOOKUP(E9,VIP!$A$2:$O10504,8,FALSE)</f>
        <v>Si</v>
      </c>
      <c r="K9" s="149" t="str">
        <f>VLOOKUP(E9,VIP!$A$2:$O14078,6,0)</f>
        <v>NO</v>
      </c>
      <c r="L9" s="122" t="s">
        <v>2466</v>
      </c>
      <c r="M9" s="131" t="s">
        <v>2446</v>
      </c>
      <c r="N9" s="131" t="s">
        <v>2560</v>
      </c>
      <c r="O9" s="149" t="s">
        <v>2455</v>
      </c>
      <c r="P9" s="149"/>
      <c r="Q9" s="148" t="s">
        <v>2466</v>
      </c>
    </row>
    <row r="10" spans="1:17" ht="18" x14ac:dyDescent="0.25">
      <c r="A10" s="149" t="str">
        <f>VLOOKUP(E10,'LISTADO ATM'!$A$2:$C$898,3,0)</f>
        <v>SUR</v>
      </c>
      <c r="B10" s="126" t="s">
        <v>2579</v>
      </c>
      <c r="C10" s="132">
        <v>44355.598506944443</v>
      </c>
      <c r="D10" s="132" t="s">
        <v>2180</v>
      </c>
      <c r="E10" s="121">
        <v>84</v>
      </c>
      <c r="F10" s="149" t="str">
        <f>VLOOKUP(E10,VIP!$A$2:$O13745,2,0)</f>
        <v>DRBR084</v>
      </c>
      <c r="G10" s="149" t="str">
        <f>VLOOKUP(E10,'LISTADO ATM'!$A$2:$B$897,2,0)</f>
        <v xml:space="preserve">ATM Oficina Multicentro Sirena San Cristóbal </v>
      </c>
      <c r="H10" s="149" t="str">
        <f>VLOOKUP(E10,VIP!$A$2:$O18608,7,FALSE)</f>
        <v>Si</v>
      </c>
      <c r="I10" s="149" t="str">
        <f>VLOOKUP(E10,VIP!$A$2:$O10573,8,FALSE)</f>
        <v>Si</v>
      </c>
      <c r="J10" s="149" t="str">
        <f>VLOOKUP(E10,VIP!$A$2:$O10523,8,FALSE)</f>
        <v>Si</v>
      </c>
      <c r="K10" s="149" t="str">
        <f>VLOOKUP(E10,VIP!$A$2:$O14097,6,0)</f>
        <v>SI</v>
      </c>
      <c r="L10" s="122" t="s">
        <v>2466</v>
      </c>
      <c r="M10" s="131" t="s">
        <v>2446</v>
      </c>
      <c r="N10" s="131" t="s">
        <v>2560</v>
      </c>
      <c r="O10" s="149" t="s">
        <v>2455</v>
      </c>
      <c r="P10" s="149"/>
      <c r="Q10" s="148" t="s">
        <v>2466</v>
      </c>
    </row>
    <row r="11" spans="1:17" ht="18" x14ac:dyDescent="0.25">
      <c r="A11" s="149" t="str">
        <f>VLOOKUP(E11,'LISTADO ATM'!$A$2:$C$898,3,0)</f>
        <v>ESTE</v>
      </c>
      <c r="B11" s="126" t="s">
        <v>2574</v>
      </c>
      <c r="C11" s="132">
        <v>44355.370173611111</v>
      </c>
      <c r="D11" s="132" t="s">
        <v>2180</v>
      </c>
      <c r="E11" s="121">
        <v>742</v>
      </c>
      <c r="F11" s="149" t="str">
        <f>VLOOKUP(E11,VIP!$A$2:$O13690,2,0)</f>
        <v>DRBR990</v>
      </c>
      <c r="G11" s="149" t="str">
        <f>VLOOKUP(E11,'LISTADO ATM'!$A$2:$B$897,2,0)</f>
        <v xml:space="preserve">ATM Oficina Plaza del Rey (La Romana) </v>
      </c>
      <c r="H11" s="149" t="str">
        <f>VLOOKUP(E11,VIP!$A$2:$O18553,7,FALSE)</f>
        <v>Si</v>
      </c>
      <c r="I11" s="149" t="str">
        <f>VLOOKUP(E11,VIP!$A$2:$O10518,8,FALSE)</f>
        <v>Si</v>
      </c>
      <c r="J11" s="149" t="str">
        <f>VLOOKUP(E11,VIP!$A$2:$O10468,8,FALSE)</f>
        <v>Si</v>
      </c>
      <c r="K11" s="149" t="str">
        <f>VLOOKUP(E11,VIP!$A$2:$O14042,6,0)</f>
        <v>NO</v>
      </c>
      <c r="L11" s="122" t="s">
        <v>2466</v>
      </c>
      <c r="M11" s="131" t="s">
        <v>2446</v>
      </c>
      <c r="N11" s="131" t="s">
        <v>2453</v>
      </c>
      <c r="O11" s="149" t="s">
        <v>2455</v>
      </c>
      <c r="P11" s="149"/>
      <c r="Q11" s="148" t="s">
        <v>2466</v>
      </c>
    </row>
    <row r="12" spans="1:17" ht="18" x14ac:dyDescent="0.25">
      <c r="A12" s="149" t="str">
        <f>VLOOKUP(E12,'LISTADO ATM'!$A$2:$C$898,3,0)</f>
        <v>DISTRITO NACIONAL</v>
      </c>
      <c r="B12" s="126" t="s">
        <v>2610</v>
      </c>
      <c r="C12" s="132">
        <v>44356.393865740742</v>
      </c>
      <c r="D12" s="132" t="s">
        <v>2180</v>
      </c>
      <c r="E12" s="121">
        <v>238</v>
      </c>
      <c r="F12" s="149" t="str">
        <f>VLOOKUP(E12,VIP!$A$2:$O13710,2,0)</f>
        <v>DRBR238</v>
      </c>
      <c r="G12" s="149" t="str">
        <f>VLOOKUP(E12,'LISTADO ATM'!$A$2:$B$897,2,0)</f>
        <v xml:space="preserve">ATM Multicentro La Sirena Charles de Gaulle </v>
      </c>
      <c r="H12" s="149" t="str">
        <f>VLOOKUP(E12,VIP!$A$2:$O18573,7,FALSE)</f>
        <v>Si</v>
      </c>
      <c r="I12" s="149" t="str">
        <f>VLOOKUP(E12,VIP!$A$2:$O10538,8,FALSE)</f>
        <v>Si</v>
      </c>
      <c r="J12" s="149" t="str">
        <f>VLOOKUP(E12,VIP!$A$2:$O10488,8,FALSE)</f>
        <v>Si</v>
      </c>
      <c r="K12" s="149" t="str">
        <f>VLOOKUP(E12,VIP!$A$2:$O14062,6,0)</f>
        <v>No</v>
      </c>
      <c r="L12" s="122" t="s">
        <v>2614</v>
      </c>
      <c r="M12" s="131" t="s">
        <v>2446</v>
      </c>
      <c r="N12" s="131" t="s">
        <v>2453</v>
      </c>
      <c r="O12" s="149" t="s">
        <v>2455</v>
      </c>
      <c r="P12" s="149"/>
      <c r="Q12" s="148" t="s">
        <v>2614</v>
      </c>
    </row>
    <row r="13" spans="1:17" ht="18" x14ac:dyDescent="0.25">
      <c r="A13" s="149" t="str">
        <f>VLOOKUP(E13,'LISTADO ATM'!$A$2:$C$898,3,0)</f>
        <v>DISTRITO NACIONAL</v>
      </c>
      <c r="B13" s="126" t="s">
        <v>2621</v>
      </c>
      <c r="C13" s="132">
        <v>44356.576099537036</v>
      </c>
      <c r="D13" s="132" t="s">
        <v>2470</v>
      </c>
      <c r="E13" s="121">
        <v>516</v>
      </c>
      <c r="F13" s="149" t="str">
        <f>VLOOKUP(E13,VIP!$A$2:$O13708,2,0)</f>
        <v>DRBR516</v>
      </c>
      <c r="G13" s="149" t="str">
        <f>VLOOKUP(E13,'LISTADO ATM'!$A$2:$B$897,2,0)</f>
        <v xml:space="preserve">ATM Oficina Gascue </v>
      </c>
      <c r="H13" s="149" t="str">
        <f>VLOOKUP(E13,VIP!$A$2:$O18571,7,FALSE)</f>
        <v>Si</v>
      </c>
      <c r="I13" s="149" t="str">
        <f>VLOOKUP(E13,VIP!$A$2:$O10536,8,FALSE)</f>
        <v>Si</v>
      </c>
      <c r="J13" s="149" t="str">
        <f>VLOOKUP(E13,VIP!$A$2:$O10486,8,FALSE)</f>
        <v>Si</v>
      </c>
      <c r="K13" s="149" t="str">
        <f>VLOOKUP(E13,VIP!$A$2:$O14060,6,0)</f>
        <v>SI</v>
      </c>
      <c r="L13" s="122" t="s">
        <v>2418</v>
      </c>
      <c r="M13" s="131" t="s">
        <v>2446</v>
      </c>
      <c r="N13" s="131" t="s">
        <v>2453</v>
      </c>
      <c r="O13" s="149" t="s">
        <v>2572</v>
      </c>
      <c r="P13" s="149"/>
      <c r="Q13" s="148" t="s">
        <v>2418</v>
      </c>
    </row>
    <row r="14" spans="1:17" ht="18" x14ac:dyDescent="0.25">
      <c r="A14" s="149" t="str">
        <f>VLOOKUP(E14,'LISTADO ATM'!$A$2:$C$898,3,0)</f>
        <v>DISTRITO NACIONAL</v>
      </c>
      <c r="B14" s="126" t="s">
        <v>2622</v>
      </c>
      <c r="C14" s="132">
        <v>44356.543622685182</v>
      </c>
      <c r="D14" s="132" t="s">
        <v>2449</v>
      </c>
      <c r="E14" s="121">
        <v>769</v>
      </c>
      <c r="F14" s="149" t="str">
        <f>VLOOKUP(E14,VIP!$A$2:$O13709,2,0)</f>
        <v>DRBR769</v>
      </c>
      <c r="G14" s="149" t="str">
        <f>VLOOKUP(E14,'LISTADO ATM'!$A$2:$B$897,2,0)</f>
        <v>ATM UNP Pablo Mella Morales</v>
      </c>
      <c r="H14" s="149" t="str">
        <f>VLOOKUP(E14,VIP!$A$2:$O18572,7,FALSE)</f>
        <v>Si</v>
      </c>
      <c r="I14" s="149" t="str">
        <f>VLOOKUP(E14,VIP!$A$2:$O10537,8,FALSE)</f>
        <v>Si</v>
      </c>
      <c r="J14" s="149" t="str">
        <f>VLOOKUP(E14,VIP!$A$2:$O10487,8,FALSE)</f>
        <v>Si</v>
      </c>
      <c r="K14" s="149" t="str">
        <f>VLOOKUP(E14,VIP!$A$2:$O14061,6,0)</f>
        <v>NO</v>
      </c>
      <c r="L14" s="122" t="s">
        <v>2418</v>
      </c>
      <c r="M14" s="131" t="s">
        <v>2446</v>
      </c>
      <c r="N14" s="131" t="s">
        <v>2453</v>
      </c>
      <c r="O14" s="149" t="s">
        <v>2454</v>
      </c>
      <c r="P14" s="149"/>
      <c r="Q14" s="148" t="s">
        <v>2418</v>
      </c>
    </row>
    <row r="15" spans="1:17" ht="18" x14ac:dyDescent="0.25">
      <c r="A15" s="149" t="str">
        <f>VLOOKUP(E15,'LISTADO ATM'!$A$2:$C$898,3,0)</f>
        <v>ESTE</v>
      </c>
      <c r="B15" s="126">
        <v>3335912491</v>
      </c>
      <c r="C15" s="132">
        <v>44355.051261574074</v>
      </c>
      <c r="D15" s="132" t="s">
        <v>2470</v>
      </c>
      <c r="E15" s="121">
        <v>399</v>
      </c>
      <c r="F15" s="149" t="str">
        <f>VLOOKUP(E15,VIP!$A$2:$O13743,2,0)</f>
        <v>DRBR399</v>
      </c>
      <c r="G15" s="149" t="str">
        <f>VLOOKUP(E15,'LISTADO ATM'!$A$2:$B$897,2,0)</f>
        <v xml:space="preserve">ATM Oficina La Romana II </v>
      </c>
      <c r="H15" s="149" t="str">
        <f>VLOOKUP(E15,VIP!$A$2:$O18606,7,FALSE)</f>
        <v>Si</v>
      </c>
      <c r="I15" s="149" t="str">
        <f>VLOOKUP(E15,VIP!$A$2:$O10571,8,FALSE)</f>
        <v>Si</v>
      </c>
      <c r="J15" s="149" t="str">
        <f>VLOOKUP(E15,VIP!$A$2:$O10521,8,FALSE)</f>
        <v>Si</v>
      </c>
      <c r="K15" s="149" t="str">
        <f>VLOOKUP(E15,VIP!$A$2:$O14095,6,0)</f>
        <v>NO</v>
      </c>
      <c r="L15" s="122" t="s">
        <v>2418</v>
      </c>
      <c r="M15" s="131" t="s">
        <v>2446</v>
      </c>
      <c r="N15" s="131" t="s">
        <v>2453</v>
      </c>
      <c r="O15" s="149" t="s">
        <v>2471</v>
      </c>
      <c r="P15" s="149"/>
      <c r="Q15" s="148" t="s">
        <v>2418</v>
      </c>
    </row>
    <row r="16" spans="1:17" ht="18" x14ac:dyDescent="0.25">
      <c r="A16" s="149" t="str">
        <f>VLOOKUP(E16,'LISTADO ATM'!$A$2:$C$898,3,0)</f>
        <v>SUR</v>
      </c>
      <c r="B16" s="126">
        <v>3335910696</v>
      </c>
      <c r="C16" s="132">
        <v>44353.692418981482</v>
      </c>
      <c r="D16" s="132" t="s">
        <v>2449</v>
      </c>
      <c r="E16" s="121">
        <v>592</v>
      </c>
      <c r="F16" s="149" t="str">
        <f>VLOOKUP(E16,VIP!$A$2:$O13703,2,0)</f>
        <v>DRBR081</v>
      </c>
      <c r="G16" s="149" t="str">
        <f>VLOOKUP(E16,'LISTADO ATM'!$A$2:$B$897,2,0)</f>
        <v xml:space="preserve">ATM Centro de Caja San Cristóbal I </v>
      </c>
      <c r="H16" s="149" t="str">
        <f>VLOOKUP(E16,VIP!$A$2:$O18566,7,FALSE)</f>
        <v>Si</v>
      </c>
      <c r="I16" s="149" t="str">
        <f>VLOOKUP(E16,VIP!$A$2:$O10531,8,FALSE)</f>
        <v>Si</v>
      </c>
      <c r="J16" s="149" t="str">
        <f>VLOOKUP(E16,VIP!$A$2:$O10481,8,FALSE)</f>
        <v>Si</v>
      </c>
      <c r="K16" s="149" t="str">
        <f>VLOOKUP(E16,VIP!$A$2:$O14055,6,0)</f>
        <v>SI</v>
      </c>
      <c r="L16" s="122" t="s">
        <v>2418</v>
      </c>
      <c r="M16" s="131" t="s">
        <v>2446</v>
      </c>
      <c r="N16" s="131" t="s">
        <v>2453</v>
      </c>
      <c r="O16" s="149" t="s">
        <v>2454</v>
      </c>
      <c r="P16" s="149"/>
      <c r="Q16" s="148" t="s">
        <v>2418</v>
      </c>
    </row>
    <row r="17" spans="1:17" ht="18" x14ac:dyDescent="0.25">
      <c r="A17" s="149" t="str">
        <f>VLOOKUP(E17,'LISTADO ATM'!$A$2:$C$898,3,0)</f>
        <v>DISTRITO NACIONAL</v>
      </c>
      <c r="B17" s="126" t="s">
        <v>2620</v>
      </c>
      <c r="C17" s="132">
        <v>44356.606111111112</v>
      </c>
      <c r="D17" s="132" t="s">
        <v>2180</v>
      </c>
      <c r="E17" s="121">
        <v>240</v>
      </c>
      <c r="F17" s="149" t="str">
        <f>VLOOKUP(E17,VIP!$A$2:$O13707,2,0)</f>
        <v>DRBR24D</v>
      </c>
      <c r="G17" s="149" t="str">
        <f>VLOOKUP(E17,'LISTADO ATM'!$A$2:$B$897,2,0)</f>
        <v xml:space="preserve">ATM Oficina Carrefour I </v>
      </c>
      <c r="H17" s="149" t="str">
        <f>VLOOKUP(E17,VIP!$A$2:$O18570,7,FALSE)</f>
        <v>Si</v>
      </c>
      <c r="I17" s="149" t="str">
        <f>VLOOKUP(E17,VIP!$A$2:$O10535,8,FALSE)</f>
        <v>Si</v>
      </c>
      <c r="J17" s="149" t="str">
        <f>VLOOKUP(E17,VIP!$A$2:$O10485,8,FALSE)</f>
        <v>Si</v>
      </c>
      <c r="K17" s="149" t="str">
        <f>VLOOKUP(E17,VIP!$A$2:$O14059,6,0)</f>
        <v>SI</v>
      </c>
      <c r="L17" s="122" t="s">
        <v>2566</v>
      </c>
      <c r="M17" s="131" t="s">
        <v>2446</v>
      </c>
      <c r="N17" s="131" t="s">
        <v>2453</v>
      </c>
      <c r="O17" s="149" t="s">
        <v>2455</v>
      </c>
      <c r="P17" s="149"/>
      <c r="Q17" s="148" t="s">
        <v>2566</v>
      </c>
    </row>
    <row r="18" spans="1:17" ht="18" x14ac:dyDescent="0.25">
      <c r="A18" s="149" t="str">
        <f>VLOOKUP(E18,'LISTADO ATM'!$A$2:$C$898,3,0)</f>
        <v>DISTRITO NACIONAL</v>
      </c>
      <c r="B18" s="126">
        <v>3335911872</v>
      </c>
      <c r="C18" s="132">
        <v>44354.572627314818</v>
      </c>
      <c r="D18" s="132" t="s">
        <v>2180</v>
      </c>
      <c r="E18" s="121">
        <v>719</v>
      </c>
      <c r="F18" s="149" t="str">
        <f>VLOOKUP(E18,VIP!$A$2:$O13739,2,0)</f>
        <v>DRBR419</v>
      </c>
      <c r="G18" s="149" t="str">
        <f>VLOOKUP(E18,'LISTADO ATM'!$A$2:$B$897,2,0)</f>
        <v xml:space="preserve">ATM Ayuntamiento Municipal San Luís </v>
      </c>
      <c r="H18" s="149" t="str">
        <f>VLOOKUP(E18,VIP!$A$2:$O18602,7,FALSE)</f>
        <v>Si</v>
      </c>
      <c r="I18" s="149" t="str">
        <f>VLOOKUP(E18,VIP!$A$2:$O10567,8,FALSE)</f>
        <v>Si</v>
      </c>
      <c r="J18" s="149" t="str">
        <f>VLOOKUP(E18,VIP!$A$2:$O10517,8,FALSE)</f>
        <v>Si</v>
      </c>
      <c r="K18" s="149" t="str">
        <f>VLOOKUP(E18,VIP!$A$2:$O14091,6,0)</f>
        <v>NO</v>
      </c>
      <c r="L18" s="122" t="s">
        <v>2566</v>
      </c>
      <c r="M18" s="131" t="s">
        <v>2446</v>
      </c>
      <c r="N18" s="131" t="s">
        <v>2560</v>
      </c>
      <c r="O18" s="149" t="s">
        <v>2455</v>
      </c>
      <c r="P18" s="131"/>
      <c r="Q18" s="148" t="s">
        <v>2566</v>
      </c>
    </row>
    <row r="19" spans="1:17" ht="18" x14ac:dyDescent="0.25">
      <c r="A19" s="149" t="str">
        <f>VLOOKUP(E19,'LISTADO ATM'!$A$2:$C$898,3,0)</f>
        <v>NORTE</v>
      </c>
      <c r="B19" s="126" t="s">
        <v>2609</v>
      </c>
      <c r="C19" s="132">
        <v>44356.412407407406</v>
      </c>
      <c r="D19" s="132" t="s">
        <v>2470</v>
      </c>
      <c r="E19" s="121">
        <v>282</v>
      </c>
      <c r="F19" s="149" t="str">
        <f>VLOOKUP(E19,VIP!$A$2:$O13709,2,0)</f>
        <v>DRBR282</v>
      </c>
      <c r="G19" s="149" t="str">
        <f>VLOOKUP(E19,'LISTADO ATM'!$A$2:$B$897,2,0)</f>
        <v xml:space="preserve">ATM Autobanco Nibaje </v>
      </c>
      <c r="H19" s="149" t="str">
        <f>VLOOKUP(E19,VIP!$A$2:$O18572,7,FALSE)</f>
        <v>Si</v>
      </c>
      <c r="I19" s="149" t="str">
        <f>VLOOKUP(E19,VIP!$A$2:$O10537,8,FALSE)</f>
        <v>Si</v>
      </c>
      <c r="J19" s="149" t="str">
        <f>VLOOKUP(E19,VIP!$A$2:$O10487,8,FALSE)</f>
        <v>Si</v>
      </c>
      <c r="K19" s="149" t="str">
        <f>VLOOKUP(E19,VIP!$A$2:$O14061,6,0)</f>
        <v>NO</v>
      </c>
      <c r="L19" s="122" t="s">
        <v>2442</v>
      </c>
      <c r="M19" s="131" t="s">
        <v>2446</v>
      </c>
      <c r="N19" s="131" t="s">
        <v>2453</v>
      </c>
      <c r="O19" s="149" t="s">
        <v>2572</v>
      </c>
      <c r="P19" s="149"/>
      <c r="Q19" s="148" t="s">
        <v>2442</v>
      </c>
    </row>
    <row r="20" spans="1:17" ht="18" x14ac:dyDescent="0.25">
      <c r="A20" s="149" t="str">
        <f>VLOOKUP(E20,'LISTADO ATM'!$A$2:$C$898,3,0)</f>
        <v>DISTRITO NACIONAL</v>
      </c>
      <c r="B20" s="126" t="s">
        <v>2585</v>
      </c>
      <c r="C20" s="132">
        <v>44355.690925925926</v>
      </c>
      <c r="D20" s="132" t="s">
        <v>2449</v>
      </c>
      <c r="E20" s="121">
        <v>147</v>
      </c>
      <c r="F20" s="149" t="str">
        <f>VLOOKUP(E20,VIP!$A$2:$O13724,2,0)</f>
        <v>DRBR147</v>
      </c>
      <c r="G20" s="149" t="str">
        <f>VLOOKUP(E20,'LISTADO ATM'!$A$2:$B$897,2,0)</f>
        <v xml:space="preserve">ATM Kiosco Megacentro I </v>
      </c>
      <c r="H20" s="149" t="str">
        <f>VLOOKUP(E20,VIP!$A$2:$O18587,7,FALSE)</f>
        <v>Si</v>
      </c>
      <c r="I20" s="149" t="str">
        <f>VLOOKUP(E20,VIP!$A$2:$O10552,8,FALSE)</f>
        <v>Si</v>
      </c>
      <c r="J20" s="149" t="str">
        <f>VLOOKUP(E20,VIP!$A$2:$O10502,8,FALSE)</f>
        <v>Si</v>
      </c>
      <c r="K20" s="149" t="str">
        <f>VLOOKUP(E20,VIP!$A$2:$O14076,6,0)</f>
        <v>NO</v>
      </c>
      <c r="L20" s="122" t="s">
        <v>2442</v>
      </c>
      <c r="M20" s="131" t="s">
        <v>2446</v>
      </c>
      <c r="N20" s="131" t="s">
        <v>2453</v>
      </c>
      <c r="O20" s="149" t="s">
        <v>2454</v>
      </c>
      <c r="P20" s="149"/>
      <c r="Q20" s="148" t="s">
        <v>2442</v>
      </c>
    </row>
    <row r="21" spans="1:17" ht="18" x14ac:dyDescent="0.25">
      <c r="A21" s="149" t="str">
        <f>VLOOKUP(E21,'LISTADO ATM'!$A$2:$C$898,3,0)</f>
        <v>SUR</v>
      </c>
      <c r="B21" s="126" t="s">
        <v>2591</v>
      </c>
      <c r="C21" s="132">
        <v>44355.647268518522</v>
      </c>
      <c r="D21" s="132" t="s">
        <v>2470</v>
      </c>
      <c r="E21" s="121">
        <v>766</v>
      </c>
      <c r="F21" s="149" t="str">
        <f>VLOOKUP(E21,VIP!$A$2:$O13734,2,0)</f>
        <v>DRBR440</v>
      </c>
      <c r="G21" s="149" t="str">
        <f>VLOOKUP(E21,'LISTADO ATM'!$A$2:$B$897,2,0)</f>
        <v xml:space="preserve">ATM Oficina Azua II </v>
      </c>
      <c r="H21" s="149" t="str">
        <f>VLOOKUP(E21,VIP!$A$2:$O18597,7,FALSE)</f>
        <v>Si</v>
      </c>
      <c r="I21" s="149" t="str">
        <f>VLOOKUP(E21,VIP!$A$2:$O10562,8,FALSE)</f>
        <v>Si</v>
      </c>
      <c r="J21" s="149" t="str">
        <f>VLOOKUP(E21,VIP!$A$2:$O10512,8,FALSE)</f>
        <v>Si</v>
      </c>
      <c r="K21" s="149" t="str">
        <f>VLOOKUP(E21,VIP!$A$2:$O14086,6,0)</f>
        <v>SI</v>
      </c>
      <c r="L21" s="122" t="s">
        <v>2442</v>
      </c>
      <c r="M21" s="131" t="s">
        <v>2446</v>
      </c>
      <c r="N21" s="131" t="s">
        <v>2453</v>
      </c>
      <c r="O21" s="149" t="s">
        <v>2572</v>
      </c>
      <c r="P21" s="149"/>
      <c r="Q21" s="148" t="s">
        <v>2442</v>
      </c>
    </row>
    <row r="22" spans="1:17" ht="18" x14ac:dyDescent="0.25">
      <c r="A22" s="149" t="str">
        <f>VLOOKUP(E22,'LISTADO ATM'!$A$2:$C$898,3,0)</f>
        <v>SUR</v>
      </c>
      <c r="B22" s="126" t="s">
        <v>2580</v>
      </c>
      <c r="C22" s="132">
        <v>44355.587858796294</v>
      </c>
      <c r="D22" s="132" t="s">
        <v>2470</v>
      </c>
      <c r="E22" s="121">
        <v>825</v>
      </c>
      <c r="F22" s="149" t="str">
        <f>VLOOKUP(E22,VIP!$A$2:$O13747,2,0)</f>
        <v>DRBR825</v>
      </c>
      <c r="G22" s="149" t="str">
        <f>VLOOKUP(E22,'LISTADO ATM'!$A$2:$B$897,2,0)</f>
        <v xml:space="preserve">ATM Estacion Eco Cibeles (Las Matas de Farfán) </v>
      </c>
      <c r="H22" s="149" t="str">
        <f>VLOOKUP(E22,VIP!$A$2:$O18610,7,FALSE)</f>
        <v>Si</v>
      </c>
      <c r="I22" s="149" t="str">
        <f>VLOOKUP(E22,VIP!$A$2:$O10575,8,FALSE)</f>
        <v>Si</v>
      </c>
      <c r="J22" s="149" t="str">
        <f>VLOOKUP(E22,VIP!$A$2:$O10525,8,FALSE)</f>
        <v>Si</v>
      </c>
      <c r="K22" s="149" t="str">
        <f>VLOOKUP(E22,VIP!$A$2:$O14099,6,0)</f>
        <v>NO</v>
      </c>
      <c r="L22" s="122" t="s">
        <v>2442</v>
      </c>
      <c r="M22" s="131" t="s">
        <v>2446</v>
      </c>
      <c r="N22" s="131" t="s">
        <v>2453</v>
      </c>
      <c r="O22" s="149" t="s">
        <v>2572</v>
      </c>
      <c r="P22" s="149"/>
      <c r="Q22" s="148" t="s">
        <v>2442</v>
      </c>
    </row>
    <row r="23" spans="1:17" ht="18" x14ac:dyDescent="0.25">
      <c r="A23" s="149" t="str">
        <f>VLOOKUP(E23,'LISTADO ATM'!$A$2:$C$898,3,0)</f>
        <v>NORTE</v>
      </c>
      <c r="B23" s="126" t="s">
        <v>2595</v>
      </c>
      <c r="C23" s="132">
        <v>44355.90247685185</v>
      </c>
      <c r="D23" s="132" t="s">
        <v>2470</v>
      </c>
      <c r="E23" s="121">
        <v>774</v>
      </c>
      <c r="F23" s="149" t="str">
        <f>VLOOKUP(E23,VIP!$A$2:$O13746,2,0)</f>
        <v>DRBR061</v>
      </c>
      <c r="G23" s="149" t="str">
        <f>VLOOKUP(E23,'LISTADO ATM'!$A$2:$B$897,2,0)</f>
        <v xml:space="preserve">ATM Oficina Montecristi </v>
      </c>
      <c r="H23" s="149" t="str">
        <f>VLOOKUP(E23,VIP!$A$2:$O18609,7,FALSE)</f>
        <v>Si</v>
      </c>
      <c r="I23" s="149" t="str">
        <f>VLOOKUP(E23,VIP!$A$2:$O10574,8,FALSE)</f>
        <v>Si</v>
      </c>
      <c r="J23" s="149" t="str">
        <f>VLOOKUP(E23,VIP!$A$2:$O10524,8,FALSE)</f>
        <v>Si</v>
      </c>
      <c r="K23" s="149" t="str">
        <f>VLOOKUP(E23,VIP!$A$2:$O14098,6,0)</f>
        <v>NO</v>
      </c>
      <c r="L23" s="122" t="s">
        <v>2549</v>
      </c>
      <c r="M23" s="131" t="s">
        <v>2446</v>
      </c>
      <c r="N23" s="131" t="s">
        <v>2453</v>
      </c>
      <c r="O23" s="149" t="s">
        <v>2471</v>
      </c>
      <c r="P23" s="149"/>
      <c r="Q23" s="148" t="s">
        <v>2549</v>
      </c>
    </row>
    <row r="24" spans="1:17" ht="18" x14ac:dyDescent="0.25">
      <c r="A24" s="149" t="str">
        <f>VLOOKUP(E24,'LISTADO ATM'!$A$2:$C$898,3,0)</f>
        <v>DISTRITO NACIONAL</v>
      </c>
      <c r="B24" s="126" t="s">
        <v>2618</v>
      </c>
      <c r="C24" s="132">
        <v>44356.610358796293</v>
      </c>
      <c r="D24" s="132" t="s">
        <v>2180</v>
      </c>
      <c r="E24" s="121">
        <v>658</v>
      </c>
      <c r="F24" s="149" t="str">
        <f>VLOOKUP(E24,VIP!$A$2:$O13705,2,0)</f>
        <v>DRBR658</v>
      </c>
      <c r="G24" s="149" t="str">
        <f>VLOOKUP(E24,'LISTADO ATM'!$A$2:$B$897,2,0)</f>
        <v>ATM Cámara de Cuentas</v>
      </c>
      <c r="H24" s="149" t="str">
        <f>VLOOKUP(E24,VIP!$A$2:$O18568,7,FALSE)</f>
        <v>Si</v>
      </c>
      <c r="I24" s="149" t="str">
        <f>VLOOKUP(E24,VIP!$A$2:$O10533,8,FALSE)</f>
        <v>Si</v>
      </c>
      <c r="J24" s="149" t="str">
        <f>VLOOKUP(E24,VIP!$A$2:$O10483,8,FALSE)</f>
        <v>Si</v>
      </c>
      <c r="K24" s="149" t="str">
        <f>VLOOKUP(E24,VIP!$A$2:$O14057,6,0)</f>
        <v>NO</v>
      </c>
      <c r="L24" s="122" t="s">
        <v>2245</v>
      </c>
      <c r="M24" s="131" t="s">
        <v>2446</v>
      </c>
      <c r="N24" s="131" t="s">
        <v>2453</v>
      </c>
      <c r="O24" s="149" t="s">
        <v>2455</v>
      </c>
      <c r="P24" s="149"/>
      <c r="Q24" s="148" t="s">
        <v>2245</v>
      </c>
    </row>
    <row r="25" spans="1:17" ht="18" x14ac:dyDescent="0.25">
      <c r="A25" s="149" t="str">
        <f>VLOOKUP(E25,'LISTADO ATM'!$A$2:$C$898,3,0)</f>
        <v>DISTRITO NACIONAL</v>
      </c>
      <c r="B25" s="126" t="s">
        <v>2619</v>
      </c>
      <c r="C25" s="132">
        <v>44356.609444444446</v>
      </c>
      <c r="D25" s="132" t="s">
        <v>2180</v>
      </c>
      <c r="E25" s="121">
        <v>13</v>
      </c>
      <c r="F25" s="149" t="str">
        <f>VLOOKUP(E25,VIP!$A$2:$O13706,2,0)</f>
        <v>DRBR013</v>
      </c>
      <c r="G25" s="149" t="str">
        <f>VLOOKUP(E25,'LISTADO ATM'!$A$2:$B$897,2,0)</f>
        <v xml:space="preserve">ATM CDEEE </v>
      </c>
      <c r="H25" s="149" t="str">
        <f>VLOOKUP(E25,VIP!$A$2:$O18569,7,FALSE)</f>
        <v>Si</v>
      </c>
      <c r="I25" s="149" t="str">
        <f>VLOOKUP(E25,VIP!$A$2:$O10534,8,FALSE)</f>
        <v>Si</v>
      </c>
      <c r="J25" s="149" t="str">
        <f>VLOOKUP(E25,VIP!$A$2:$O10484,8,FALSE)</f>
        <v>Si</v>
      </c>
      <c r="K25" s="149" t="str">
        <f>VLOOKUP(E25,VIP!$A$2:$O14058,6,0)</f>
        <v>NO</v>
      </c>
      <c r="L25" s="122" t="s">
        <v>2245</v>
      </c>
      <c r="M25" s="131" t="s">
        <v>2446</v>
      </c>
      <c r="N25" s="131" t="s">
        <v>2453</v>
      </c>
      <c r="O25" s="149" t="s">
        <v>2455</v>
      </c>
      <c r="P25" s="149"/>
      <c r="Q25" s="148" t="s">
        <v>2245</v>
      </c>
    </row>
    <row r="26" spans="1:17" ht="18" x14ac:dyDescent="0.25">
      <c r="A26" s="149" t="str">
        <f>VLOOKUP(E26,'LISTADO ATM'!$A$2:$C$898,3,0)</f>
        <v>DISTRITO NACIONAL</v>
      </c>
      <c r="B26" s="126" t="s">
        <v>2597</v>
      </c>
      <c r="C26" s="132">
        <v>44355.848321759258</v>
      </c>
      <c r="D26" s="132" t="s">
        <v>2180</v>
      </c>
      <c r="E26" s="121">
        <v>453</v>
      </c>
      <c r="F26" s="149" t="str">
        <f>VLOOKUP(E26,VIP!$A$2:$O13748,2,0)</f>
        <v>DRBR453</v>
      </c>
      <c r="G26" s="149" t="str">
        <f>VLOOKUP(E26,'LISTADO ATM'!$A$2:$B$897,2,0)</f>
        <v xml:space="preserve">ATM Autobanco Sarasota II </v>
      </c>
      <c r="H26" s="149" t="str">
        <f>VLOOKUP(E26,VIP!$A$2:$O18611,7,FALSE)</f>
        <v>Si</v>
      </c>
      <c r="I26" s="149" t="str">
        <f>VLOOKUP(E26,VIP!$A$2:$O10576,8,FALSE)</f>
        <v>Si</v>
      </c>
      <c r="J26" s="149" t="str">
        <f>VLOOKUP(E26,VIP!$A$2:$O10526,8,FALSE)</f>
        <v>Si</v>
      </c>
      <c r="K26" s="149" t="str">
        <f>VLOOKUP(E26,VIP!$A$2:$O14100,6,0)</f>
        <v>SI</v>
      </c>
      <c r="L26" s="122" t="s">
        <v>2245</v>
      </c>
      <c r="M26" s="131" t="s">
        <v>2446</v>
      </c>
      <c r="N26" s="131" t="s">
        <v>2453</v>
      </c>
      <c r="O26" s="149" t="s">
        <v>2455</v>
      </c>
      <c r="P26" s="149"/>
      <c r="Q26" s="148" t="s">
        <v>2245</v>
      </c>
    </row>
    <row r="27" spans="1:17" ht="18" x14ac:dyDescent="0.25">
      <c r="A27" s="149" t="str">
        <f>VLOOKUP(E27,'LISTADO ATM'!$A$2:$C$898,3,0)</f>
        <v>DISTRITO NACIONAL</v>
      </c>
      <c r="B27" s="126" t="s">
        <v>2598</v>
      </c>
      <c r="C27" s="132">
        <v>44355.758599537039</v>
      </c>
      <c r="D27" s="132" t="s">
        <v>2180</v>
      </c>
      <c r="E27" s="121">
        <v>369</v>
      </c>
      <c r="F27" s="149" t="str">
        <f>VLOOKUP(E27,VIP!$A$2:$O13758,2,0)</f>
        <v xml:space="preserve">DRBR369 </v>
      </c>
      <c r="G27" s="149" t="str">
        <f>VLOOKUP(E27,'LISTADO ATM'!$A$2:$B$897,2,0)</f>
        <v>ATM Plaza Lama Aut. Duarte</v>
      </c>
      <c r="H27" s="149" t="str">
        <f>VLOOKUP(E27,VIP!$A$2:$O18621,7,FALSE)</f>
        <v>N/A</v>
      </c>
      <c r="I27" s="149" t="str">
        <f>VLOOKUP(E27,VIP!$A$2:$O10586,8,FALSE)</f>
        <v>N/A</v>
      </c>
      <c r="J27" s="149" t="str">
        <f>VLOOKUP(E27,VIP!$A$2:$O10536,8,FALSE)</f>
        <v>N/A</v>
      </c>
      <c r="K27" s="149" t="str">
        <f>VLOOKUP(E27,VIP!$A$2:$O14110,6,0)</f>
        <v>N/A</v>
      </c>
      <c r="L27" s="122" t="s">
        <v>2245</v>
      </c>
      <c r="M27" s="131" t="s">
        <v>2446</v>
      </c>
      <c r="N27" s="131" t="s">
        <v>2453</v>
      </c>
      <c r="O27" s="149" t="s">
        <v>2455</v>
      </c>
      <c r="P27" s="149"/>
      <c r="Q27" s="148" t="s">
        <v>2245</v>
      </c>
    </row>
    <row r="28" spans="1:17" ht="18" x14ac:dyDescent="0.25">
      <c r="A28" s="149" t="str">
        <f>VLOOKUP(E28,'LISTADO ATM'!$A$2:$C$898,3,0)</f>
        <v>SUR</v>
      </c>
      <c r="B28" s="126" t="s">
        <v>2581</v>
      </c>
      <c r="C28" s="132">
        <v>44355.735960648148</v>
      </c>
      <c r="D28" s="132" t="s">
        <v>2180</v>
      </c>
      <c r="E28" s="121">
        <v>50</v>
      </c>
      <c r="F28" s="149" t="str">
        <f>VLOOKUP(E28,VIP!$A$2:$O13712,2,0)</f>
        <v>DRBR050</v>
      </c>
      <c r="G28" s="149" t="str">
        <f>VLOOKUP(E28,'LISTADO ATM'!$A$2:$B$897,2,0)</f>
        <v xml:space="preserve">ATM Oficina Padre Las Casas (Azua) </v>
      </c>
      <c r="H28" s="149" t="str">
        <f>VLOOKUP(E28,VIP!$A$2:$O18575,7,FALSE)</f>
        <v>Si</v>
      </c>
      <c r="I28" s="149" t="str">
        <f>VLOOKUP(E28,VIP!$A$2:$O10540,8,FALSE)</f>
        <v>Si</v>
      </c>
      <c r="J28" s="149" t="str">
        <f>VLOOKUP(E28,VIP!$A$2:$O10490,8,FALSE)</f>
        <v>Si</v>
      </c>
      <c r="K28" s="149" t="str">
        <f>VLOOKUP(E28,VIP!$A$2:$O14064,6,0)</f>
        <v>NO</v>
      </c>
      <c r="L28" s="122" t="s">
        <v>2245</v>
      </c>
      <c r="M28" s="131" t="s">
        <v>2446</v>
      </c>
      <c r="N28" s="131" t="s">
        <v>2453</v>
      </c>
      <c r="O28" s="149" t="s">
        <v>2455</v>
      </c>
      <c r="P28" s="149"/>
      <c r="Q28" s="148" t="s">
        <v>2245</v>
      </c>
    </row>
    <row r="29" spans="1:17" ht="18" x14ac:dyDescent="0.25">
      <c r="A29" s="149" t="str">
        <f>VLOOKUP(E29,'LISTADO ATM'!$A$2:$C$898,3,0)</f>
        <v>ESTE</v>
      </c>
      <c r="B29" s="126" t="s">
        <v>2587</v>
      </c>
      <c r="C29" s="132">
        <v>44355.681701388887</v>
      </c>
      <c r="D29" s="132" t="s">
        <v>2180</v>
      </c>
      <c r="E29" s="121">
        <v>789</v>
      </c>
      <c r="F29" s="149" t="str">
        <f>VLOOKUP(E29,VIP!$A$2:$O13729,2,0)</f>
        <v>DRBR789</v>
      </c>
      <c r="G29" s="149" t="str">
        <f>VLOOKUP(E29,'LISTADO ATM'!$A$2:$B$897,2,0)</f>
        <v>ATM Hotel Bellevue Boca Chica</v>
      </c>
      <c r="H29" s="149" t="str">
        <f>VLOOKUP(E29,VIP!$A$2:$O18592,7,FALSE)</f>
        <v>Si</v>
      </c>
      <c r="I29" s="149" t="str">
        <f>VLOOKUP(E29,VIP!$A$2:$O10557,8,FALSE)</f>
        <v>Si</v>
      </c>
      <c r="J29" s="149" t="str">
        <f>VLOOKUP(E29,VIP!$A$2:$O10507,8,FALSE)</f>
        <v>Si</v>
      </c>
      <c r="K29" s="149" t="str">
        <f>VLOOKUP(E29,VIP!$A$2:$O14081,6,0)</f>
        <v>NO</v>
      </c>
      <c r="L29" s="122" t="s">
        <v>2245</v>
      </c>
      <c r="M29" s="131" t="s">
        <v>2446</v>
      </c>
      <c r="N29" s="131" t="s">
        <v>2565</v>
      </c>
      <c r="O29" s="149" t="s">
        <v>2455</v>
      </c>
      <c r="P29" s="149"/>
      <c r="Q29" s="148" t="s">
        <v>2245</v>
      </c>
    </row>
    <row r="30" spans="1:17" ht="18" x14ac:dyDescent="0.25">
      <c r="A30" s="149" t="str">
        <f>VLOOKUP(E30,'LISTADO ATM'!$A$2:$C$898,3,0)</f>
        <v>ESTE</v>
      </c>
      <c r="B30" s="126" t="s">
        <v>2588</v>
      </c>
      <c r="C30" s="132">
        <v>44355.680497685185</v>
      </c>
      <c r="D30" s="132" t="s">
        <v>2180</v>
      </c>
      <c r="E30" s="121">
        <v>923</v>
      </c>
      <c r="F30" s="149" t="str">
        <f>VLOOKUP(E30,VIP!$A$2:$O13730,2,0)</f>
        <v>DRBR923</v>
      </c>
      <c r="G30" s="149" t="str">
        <f>VLOOKUP(E30,'LISTADO ATM'!$A$2:$B$897,2,0)</f>
        <v xml:space="preserve">ATM Agroindustrial San Pedro de Macorís </v>
      </c>
      <c r="H30" s="149" t="str">
        <f>VLOOKUP(E30,VIP!$A$2:$O18593,7,FALSE)</f>
        <v>Si</v>
      </c>
      <c r="I30" s="149" t="str">
        <f>VLOOKUP(E30,VIP!$A$2:$O10558,8,FALSE)</f>
        <v>Si</v>
      </c>
      <c r="J30" s="149" t="str">
        <f>VLOOKUP(E30,VIP!$A$2:$O10508,8,FALSE)</f>
        <v>Si</v>
      </c>
      <c r="K30" s="149" t="str">
        <f>VLOOKUP(E30,VIP!$A$2:$O14082,6,0)</f>
        <v>NO</v>
      </c>
      <c r="L30" s="122" t="s">
        <v>2245</v>
      </c>
      <c r="M30" s="131" t="s">
        <v>2446</v>
      </c>
      <c r="N30" s="131" t="s">
        <v>2565</v>
      </c>
      <c r="O30" s="149" t="s">
        <v>2455</v>
      </c>
      <c r="P30" s="149"/>
      <c r="Q30" s="148" t="s">
        <v>2245</v>
      </c>
    </row>
    <row r="31" spans="1:17" ht="18" x14ac:dyDescent="0.25">
      <c r="A31" s="149" t="str">
        <f>VLOOKUP(E31,'LISTADO ATM'!$A$2:$C$898,3,0)</f>
        <v>DISTRITO NACIONAL</v>
      </c>
      <c r="B31" s="126">
        <v>3335910002</v>
      </c>
      <c r="C31" s="132">
        <v>44351.65902777778</v>
      </c>
      <c r="D31" s="132" t="s">
        <v>2180</v>
      </c>
      <c r="E31" s="121">
        <v>744</v>
      </c>
      <c r="F31" s="149" t="str">
        <f>VLOOKUP(E31,VIP!$A$2:$O13694,2,0)</f>
        <v>DRBR289</v>
      </c>
      <c r="G31" s="149" t="str">
        <f>VLOOKUP(E31,'LISTADO ATM'!$A$2:$B$897,2,0)</f>
        <v xml:space="preserve">ATM Multicentro La Sirena Venezuela </v>
      </c>
      <c r="H31" s="149" t="str">
        <f>VLOOKUP(E31,VIP!$A$2:$O18557,7,FALSE)</f>
        <v>Si</v>
      </c>
      <c r="I31" s="149" t="str">
        <f>VLOOKUP(E31,VIP!$A$2:$O10522,8,FALSE)</f>
        <v>Si</v>
      </c>
      <c r="J31" s="149" t="str">
        <f>VLOOKUP(E31,VIP!$A$2:$O10472,8,FALSE)</f>
        <v>Si</v>
      </c>
      <c r="K31" s="149" t="str">
        <f>VLOOKUP(E31,VIP!$A$2:$O14046,6,0)</f>
        <v>SI</v>
      </c>
      <c r="L31" s="122" t="s">
        <v>2245</v>
      </c>
      <c r="M31" s="131" t="s">
        <v>2446</v>
      </c>
      <c r="N31" s="131" t="s">
        <v>2560</v>
      </c>
      <c r="O31" s="149" t="s">
        <v>2455</v>
      </c>
      <c r="P31" s="131"/>
      <c r="Q31" s="148" t="s">
        <v>2245</v>
      </c>
    </row>
    <row r="32" spans="1:17" ht="18" x14ac:dyDescent="0.25">
      <c r="A32" s="149" t="str">
        <f>VLOOKUP(E32,'LISTADO ATM'!$A$2:$C$898,3,0)</f>
        <v>DISTRITO NACIONAL</v>
      </c>
      <c r="B32" s="126">
        <v>3335909648</v>
      </c>
      <c r="C32" s="132">
        <v>44351.513564814813</v>
      </c>
      <c r="D32" s="132" t="s">
        <v>2180</v>
      </c>
      <c r="E32" s="121">
        <v>839</v>
      </c>
      <c r="F32" s="149" t="str">
        <f>VLOOKUP(E32,VIP!$A$2:$O13677,2,0)</f>
        <v>DRBR839</v>
      </c>
      <c r="G32" s="149" t="str">
        <f>VLOOKUP(E32,'LISTADO ATM'!$A$2:$B$897,2,0)</f>
        <v xml:space="preserve">ATM INAPA </v>
      </c>
      <c r="H32" s="149" t="str">
        <f>VLOOKUP(E32,VIP!$A$2:$O18540,7,FALSE)</f>
        <v>Si</v>
      </c>
      <c r="I32" s="149" t="str">
        <f>VLOOKUP(E32,VIP!$A$2:$O10505,8,FALSE)</f>
        <v>Si</v>
      </c>
      <c r="J32" s="149" t="str">
        <f>VLOOKUP(E32,VIP!$A$2:$O10455,8,FALSE)</f>
        <v>Si</v>
      </c>
      <c r="K32" s="149" t="str">
        <f>VLOOKUP(E32,VIP!$A$2:$O14029,6,0)</f>
        <v>NO</v>
      </c>
      <c r="L32" s="122" t="s">
        <v>2245</v>
      </c>
      <c r="M32" s="131" t="s">
        <v>2446</v>
      </c>
      <c r="N32" s="131" t="s">
        <v>2560</v>
      </c>
      <c r="O32" s="149" t="s">
        <v>2455</v>
      </c>
      <c r="P32" s="131"/>
      <c r="Q32" s="148" t="s">
        <v>2245</v>
      </c>
    </row>
    <row r="33" spans="1:17" ht="18" x14ac:dyDescent="0.25">
      <c r="A33" s="149" t="str">
        <f>VLOOKUP(E33,'LISTADO ATM'!$A$2:$C$898,3,0)</f>
        <v>SUR</v>
      </c>
      <c r="B33" s="126">
        <v>3335908770</v>
      </c>
      <c r="C33" s="132">
        <v>44349.842523148145</v>
      </c>
      <c r="D33" s="132" t="s">
        <v>2180</v>
      </c>
      <c r="E33" s="121">
        <v>619</v>
      </c>
      <c r="F33" s="149" t="str">
        <f>VLOOKUP(E33,VIP!$A$2:$O13700,2,0)</f>
        <v>DRBR619</v>
      </c>
      <c r="G33" s="149" t="str">
        <f>VLOOKUP(E33,'LISTADO ATM'!$A$2:$B$897,2,0)</f>
        <v xml:space="preserve">ATM Academia P.N. Hatillo (San Cristóbal) </v>
      </c>
      <c r="H33" s="149" t="str">
        <f>VLOOKUP(E33,VIP!$A$2:$O18563,7,FALSE)</f>
        <v>Si</v>
      </c>
      <c r="I33" s="149" t="str">
        <f>VLOOKUP(E33,VIP!$A$2:$O10528,8,FALSE)</f>
        <v>Si</v>
      </c>
      <c r="J33" s="149" t="str">
        <f>VLOOKUP(E33,VIP!$A$2:$O10478,8,FALSE)</f>
        <v>Si</v>
      </c>
      <c r="K33" s="149" t="str">
        <f>VLOOKUP(E33,VIP!$A$2:$O14052,6,0)</f>
        <v>NO</v>
      </c>
      <c r="L33" s="122" t="s">
        <v>2245</v>
      </c>
      <c r="M33" s="131" t="s">
        <v>2446</v>
      </c>
      <c r="N33" s="131" t="s">
        <v>2453</v>
      </c>
      <c r="O33" s="149" t="s">
        <v>2455</v>
      </c>
      <c r="P33" s="149"/>
      <c r="Q33" s="148" t="s">
        <v>2245</v>
      </c>
    </row>
    <row r="34" spans="1:17" ht="18" x14ac:dyDescent="0.25">
      <c r="A34" s="149" t="str">
        <f>VLOOKUP(E34,'LISTADO ATM'!$A$2:$C$898,3,0)</f>
        <v>DISTRITO NACIONAL</v>
      </c>
      <c r="B34" s="126" t="s">
        <v>2615</v>
      </c>
      <c r="C34" s="132">
        <v>44356.620636574073</v>
      </c>
      <c r="D34" s="132" t="s">
        <v>2180</v>
      </c>
      <c r="E34" s="121">
        <v>517</v>
      </c>
      <c r="F34" s="149" t="str">
        <f>VLOOKUP(E34,VIP!$A$2:$O13702,2,0)</f>
        <v>DRBR517</v>
      </c>
      <c r="G34" s="149" t="str">
        <f>VLOOKUP(E34,'LISTADO ATM'!$A$2:$B$897,2,0)</f>
        <v xml:space="preserve">ATM Autobanco Oficina Sans Soucí </v>
      </c>
      <c r="H34" s="149" t="str">
        <f>VLOOKUP(E34,VIP!$A$2:$O18565,7,FALSE)</f>
        <v>Si</v>
      </c>
      <c r="I34" s="149" t="str">
        <f>VLOOKUP(E34,VIP!$A$2:$O10530,8,FALSE)</f>
        <v>Si</v>
      </c>
      <c r="J34" s="149" t="str">
        <f>VLOOKUP(E34,VIP!$A$2:$O10480,8,FALSE)</f>
        <v>Si</v>
      </c>
      <c r="K34" s="149" t="str">
        <f>VLOOKUP(E34,VIP!$A$2:$O14054,6,0)</f>
        <v>SI</v>
      </c>
      <c r="L34" s="122" t="s">
        <v>2219</v>
      </c>
      <c r="M34" s="131" t="s">
        <v>2446</v>
      </c>
      <c r="N34" s="131" t="s">
        <v>2453</v>
      </c>
      <c r="O34" s="149" t="s">
        <v>2455</v>
      </c>
      <c r="P34" s="149"/>
      <c r="Q34" s="148" t="s">
        <v>2219</v>
      </c>
    </row>
    <row r="35" spans="1:17" ht="18" x14ac:dyDescent="0.25">
      <c r="A35" s="149" t="str">
        <f>VLOOKUP(E35,'LISTADO ATM'!$A$2:$C$898,3,0)</f>
        <v>SUR</v>
      </c>
      <c r="B35" s="126" t="s">
        <v>2616</v>
      </c>
      <c r="C35" s="132">
        <v>44356.617986111109</v>
      </c>
      <c r="D35" s="132" t="s">
        <v>2180</v>
      </c>
      <c r="E35" s="121">
        <v>592</v>
      </c>
      <c r="F35" s="149" t="str">
        <f>VLOOKUP(E35,VIP!$A$2:$O13703,2,0)</f>
        <v>DRBR081</v>
      </c>
      <c r="G35" s="149" t="str">
        <f>VLOOKUP(E35,'LISTADO ATM'!$A$2:$B$897,2,0)</f>
        <v xml:space="preserve">ATM Centro de Caja San Cristóbal I </v>
      </c>
      <c r="H35" s="149" t="str">
        <f>VLOOKUP(E35,VIP!$A$2:$O18566,7,FALSE)</f>
        <v>Si</v>
      </c>
      <c r="I35" s="149" t="str">
        <f>VLOOKUP(E35,VIP!$A$2:$O10531,8,FALSE)</f>
        <v>Si</v>
      </c>
      <c r="J35" s="149" t="str">
        <f>VLOOKUP(E35,VIP!$A$2:$O10481,8,FALSE)</f>
        <v>Si</v>
      </c>
      <c r="K35" s="149" t="str">
        <f>VLOOKUP(E35,VIP!$A$2:$O14055,6,0)</f>
        <v>SI</v>
      </c>
      <c r="L35" s="122" t="s">
        <v>2219</v>
      </c>
      <c r="M35" s="131" t="s">
        <v>2446</v>
      </c>
      <c r="N35" s="131" t="s">
        <v>2453</v>
      </c>
      <c r="O35" s="149" t="s">
        <v>2455</v>
      </c>
      <c r="P35" s="149"/>
      <c r="Q35" s="148" t="s">
        <v>2219</v>
      </c>
    </row>
    <row r="36" spans="1:17" ht="18" x14ac:dyDescent="0.25">
      <c r="A36" s="149" t="str">
        <f>VLOOKUP(E36,'LISTADO ATM'!$A$2:$C$898,3,0)</f>
        <v>DISTRITO NACIONAL</v>
      </c>
      <c r="B36" s="126" t="s">
        <v>2605</v>
      </c>
      <c r="C36" s="132">
        <v>44356.447974537034</v>
      </c>
      <c r="D36" s="132" t="s">
        <v>2180</v>
      </c>
      <c r="E36" s="121">
        <v>298</v>
      </c>
      <c r="F36" s="149" t="str">
        <f>VLOOKUP(E36,VIP!$A$2:$O13702,2,0)</f>
        <v>DRBR298</v>
      </c>
      <c r="G36" s="149" t="str">
        <f>VLOOKUP(E36,'LISTADO ATM'!$A$2:$B$897,2,0)</f>
        <v xml:space="preserve">ATM S/M Aprezio Engombe </v>
      </c>
      <c r="H36" s="149" t="str">
        <f>VLOOKUP(E36,VIP!$A$2:$O18565,7,FALSE)</f>
        <v>Si</v>
      </c>
      <c r="I36" s="149" t="str">
        <f>VLOOKUP(E36,VIP!$A$2:$O10530,8,FALSE)</f>
        <v>Si</v>
      </c>
      <c r="J36" s="149" t="str">
        <f>VLOOKUP(E36,VIP!$A$2:$O10480,8,FALSE)</f>
        <v>Si</v>
      </c>
      <c r="K36" s="149" t="str">
        <f>VLOOKUP(E36,VIP!$A$2:$O14054,6,0)</f>
        <v>NO</v>
      </c>
      <c r="L36" s="122" t="s">
        <v>2219</v>
      </c>
      <c r="M36" s="131" t="s">
        <v>2446</v>
      </c>
      <c r="N36" s="131" t="s">
        <v>2453</v>
      </c>
      <c r="O36" s="149" t="s">
        <v>2455</v>
      </c>
      <c r="P36" s="149"/>
      <c r="Q36" s="148" t="s">
        <v>2219</v>
      </c>
    </row>
    <row r="37" spans="1:17" s="93" customFormat="1" ht="18" x14ac:dyDescent="0.25">
      <c r="A37" s="149" t="str">
        <f>VLOOKUP(E37,'LISTADO ATM'!$A$2:$C$898,3,0)</f>
        <v>DISTRITO NACIONAL</v>
      </c>
      <c r="B37" s="126" t="s">
        <v>2608</v>
      </c>
      <c r="C37" s="132">
        <v>44356.420567129629</v>
      </c>
      <c r="D37" s="132" t="s">
        <v>2180</v>
      </c>
      <c r="E37" s="121">
        <v>441</v>
      </c>
      <c r="F37" s="149" t="str">
        <f>VLOOKUP(E37,VIP!$A$2:$O13705,2,0)</f>
        <v>DRBR441</v>
      </c>
      <c r="G37" s="149" t="str">
        <f>VLOOKUP(E37,'LISTADO ATM'!$A$2:$B$897,2,0)</f>
        <v>ATM Estacion de Servicio Romulo Betancour</v>
      </c>
      <c r="H37" s="149" t="str">
        <f>VLOOKUP(E37,VIP!$A$2:$O18568,7,FALSE)</f>
        <v>NO</v>
      </c>
      <c r="I37" s="149" t="str">
        <f>VLOOKUP(E37,VIP!$A$2:$O10533,8,FALSE)</f>
        <v>NO</v>
      </c>
      <c r="J37" s="149" t="str">
        <f>VLOOKUP(E37,VIP!$A$2:$O10483,8,FALSE)</f>
        <v>NO</v>
      </c>
      <c r="K37" s="149" t="str">
        <f>VLOOKUP(E37,VIP!$A$2:$O14057,6,0)</f>
        <v>NO</v>
      </c>
      <c r="L37" s="122" t="s">
        <v>2219</v>
      </c>
      <c r="M37" s="131" t="s">
        <v>2446</v>
      </c>
      <c r="N37" s="131" t="s">
        <v>2453</v>
      </c>
      <c r="O37" s="149" t="s">
        <v>2455</v>
      </c>
      <c r="P37" s="149"/>
      <c r="Q37" s="148" t="s">
        <v>2219</v>
      </c>
    </row>
    <row r="38" spans="1:17" s="93" customFormat="1" ht="18" x14ac:dyDescent="0.25">
      <c r="A38" s="149" t="str">
        <f>VLOOKUP(E38,'LISTADO ATM'!$A$2:$C$898,3,0)</f>
        <v>DISTRITO NACIONAL</v>
      </c>
      <c r="B38" s="126" t="s">
        <v>2611</v>
      </c>
      <c r="C38" s="132">
        <v>44356.373923611114</v>
      </c>
      <c r="D38" s="132" t="s">
        <v>2180</v>
      </c>
      <c r="E38" s="121">
        <v>224</v>
      </c>
      <c r="F38" s="149" t="str">
        <f>VLOOKUP(E38,VIP!$A$2:$O13711,2,0)</f>
        <v>DRBR224</v>
      </c>
      <c r="G38" s="149" t="str">
        <f>VLOOKUP(E38,'LISTADO ATM'!$A$2:$B$897,2,0)</f>
        <v xml:space="preserve">ATM S/M Nacional El Millón (Núñez de Cáceres) </v>
      </c>
      <c r="H38" s="149" t="str">
        <f>VLOOKUP(E38,VIP!$A$2:$O18574,7,FALSE)</f>
        <v>Si</v>
      </c>
      <c r="I38" s="149" t="str">
        <f>VLOOKUP(E38,VIP!$A$2:$O10539,8,FALSE)</f>
        <v>Si</v>
      </c>
      <c r="J38" s="149" t="str">
        <f>VLOOKUP(E38,VIP!$A$2:$O10489,8,FALSE)</f>
        <v>Si</v>
      </c>
      <c r="K38" s="149" t="str">
        <f>VLOOKUP(E38,VIP!$A$2:$O14063,6,0)</f>
        <v>SI</v>
      </c>
      <c r="L38" s="122" t="s">
        <v>2219</v>
      </c>
      <c r="M38" s="131" t="s">
        <v>2446</v>
      </c>
      <c r="N38" s="131" t="s">
        <v>2453</v>
      </c>
      <c r="O38" s="149" t="s">
        <v>2455</v>
      </c>
      <c r="P38" s="149"/>
      <c r="Q38" s="148" t="s">
        <v>2219</v>
      </c>
    </row>
    <row r="39" spans="1:17" s="93" customFormat="1" ht="18" x14ac:dyDescent="0.25">
      <c r="A39" s="149" t="str">
        <f>VLOOKUP(E39,'LISTADO ATM'!$A$2:$C$898,3,0)</f>
        <v>DISTRITO NACIONAL</v>
      </c>
      <c r="B39" s="126" t="s">
        <v>2612</v>
      </c>
      <c r="C39" s="132">
        <v>44356.373124999998</v>
      </c>
      <c r="D39" s="132" t="s">
        <v>2180</v>
      </c>
      <c r="E39" s="121">
        <v>160</v>
      </c>
      <c r="F39" s="149" t="str">
        <f>VLOOKUP(E39,VIP!$A$2:$O13712,2,0)</f>
        <v>DRBR160</v>
      </c>
      <c r="G39" s="149" t="str">
        <f>VLOOKUP(E39,'LISTADO ATM'!$A$2:$B$897,2,0)</f>
        <v xml:space="preserve">ATM Oficina Herrera </v>
      </c>
      <c r="H39" s="149" t="str">
        <f>VLOOKUP(E39,VIP!$A$2:$O18575,7,FALSE)</f>
        <v>Si</v>
      </c>
      <c r="I39" s="149" t="str">
        <f>VLOOKUP(E39,VIP!$A$2:$O10540,8,FALSE)</f>
        <v>Si</v>
      </c>
      <c r="J39" s="149" t="str">
        <f>VLOOKUP(E39,VIP!$A$2:$O10490,8,FALSE)</f>
        <v>Si</v>
      </c>
      <c r="K39" s="149" t="str">
        <f>VLOOKUP(E39,VIP!$A$2:$O14064,6,0)</f>
        <v>NO</v>
      </c>
      <c r="L39" s="122" t="s">
        <v>2219</v>
      </c>
      <c r="M39" s="131" t="s">
        <v>2446</v>
      </c>
      <c r="N39" s="131" t="s">
        <v>2453</v>
      </c>
      <c r="O39" s="149" t="s">
        <v>2455</v>
      </c>
      <c r="P39" s="149"/>
      <c r="Q39" s="148" t="s">
        <v>2219</v>
      </c>
    </row>
    <row r="40" spans="1:17" s="93" customFormat="1" ht="18" x14ac:dyDescent="0.25">
      <c r="A40" s="149" t="str">
        <f>VLOOKUP(E40,'LISTADO ATM'!$A$2:$C$898,3,0)</f>
        <v>DISTRITO NACIONAL</v>
      </c>
      <c r="B40" s="126" t="s">
        <v>2600</v>
      </c>
      <c r="C40" s="132">
        <v>44356.058530092596</v>
      </c>
      <c r="D40" s="132" t="s">
        <v>2180</v>
      </c>
      <c r="E40" s="121">
        <v>70</v>
      </c>
      <c r="F40" s="149" t="str">
        <f>VLOOKUP(E40,VIP!$A$2:$O13746,2,0)</f>
        <v>DRBR070</v>
      </c>
      <c r="G40" s="149" t="str">
        <f>VLOOKUP(E40,'LISTADO ATM'!$A$2:$B$897,2,0)</f>
        <v xml:space="preserve">ATM Autoservicio Plaza Lama Zona Oriental </v>
      </c>
      <c r="H40" s="149" t="str">
        <f>VLOOKUP(E40,VIP!$A$2:$O18609,7,FALSE)</f>
        <v>Si</v>
      </c>
      <c r="I40" s="149" t="str">
        <f>VLOOKUP(E40,VIP!$A$2:$O10574,8,FALSE)</f>
        <v>Si</v>
      </c>
      <c r="J40" s="149" t="str">
        <f>VLOOKUP(E40,VIP!$A$2:$O10524,8,FALSE)</f>
        <v>Si</v>
      </c>
      <c r="K40" s="149" t="str">
        <f>VLOOKUP(E40,VIP!$A$2:$O14098,6,0)</f>
        <v>NO</v>
      </c>
      <c r="L40" s="122" t="s">
        <v>2219</v>
      </c>
      <c r="M40" s="131" t="s">
        <v>2446</v>
      </c>
      <c r="N40" s="131" t="s">
        <v>2453</v>
      </c>
      <c r="O40" s="149" t="s">
        <v>2455</v>
      </c>
      <c r="P40" s="149"/>
      <c r="Q40" s="148" t="s">
        <v>2219</v>
      </c>
    </row>
    <row r="41" spans="1:17" s="93" customFormat="1" ht="18" x14ac:dyDescent="0.25">
      <c r="A41" s="149" t="str">
        <f>VLOOKUP(E41,'LISTADO ATM'!$A$2:$C$898,3,0)</f>
        <v>DISTRITO NACIONAL</v>
      </c>
      <c r="B41" s="126" t="s">
        <v>2601</v>
      </c>
      <c r="C41" s="132">
        <v>44356.057037037041</v>
      </c>
      <c r="D41" s="132" t="s">
        <v>2180</v>
      </c>
      <c r="E41" s="121">
        <v>487</v>
      </c>
      <c r="F41" s="149" t="str">
        <f>VLOOKUP(E41,VIP!$A$2:$O13748,2,0)</f>
        <v>DRBR487</v>
      </c>
      <c r="G41" s="149" t="str">
        <f>VLOOKUP(E41,'LISTADO ATM'!$A$2:$B$897,2,0)</f>
        <v xml:space="preserve">ATM Olé Hainamosa </v>
      </c>
      <c r="H41" s="149" t="str">
        <f>VLOOKUP(E41,VIP!$A$2:$O18611,7,FALSE)</f>
        <v>Si</v>
      </c>
      <c r="I41" s="149" t="str">
        <f>VLOOKUP(E41,VIP!$A$2:$O10576,8,FALSE)</f>
        <v>Si</v>
      </c>
      <c r="J41" s="149" t="str">
        <f>VLOOKUP(E41,VIP!$A$2:$O10526,8,FALSE)</f>
        <v>Si</v>
      </c>
      <c r="K41" s="149" t="str">
        <f>VLOOKUP(E41,VIP!$A$2:$O14100,6,0)</f>
        <v>SI</v>
      </c>
      <c r="L41" s="122" t="s">
        <v>2219</v>
      </c>
      <c r="M41" s="131" t="s">
        <v>2446</v>
      </c>
      <c r="N41" s="131" t="s">
        <v>2453</v>
      </c>
      <c r="O41" s="149" t="s">
        <v>2455</v>
      </c>
      <c r="P41" s="149"/>
      <c r="Q41" s="148" t="s">
        <v>2219</v>
      </c>
    </row>
    <row r="42" spans="1:17" s="93" customFormat="1" ht="18" x14ac:dyDescent="0.25">
      <c r="A42" s="149" t="str">
        <f>VLOOKUP(E42,'LISTADO ATM'!$A$2:$C$898,3,0)</f>
        <v>DISTRITO NACIONAL</v>
      </c>
      <c r="B42" s="126" t="s">
        <v>2602</v>
      </c>
      <c r="C42" s="132">
        <v>44356.055798611109</v>
      </c>
      <c r="D42" s="132" t="s">
        <v>2180</v>
      </c>
      <c r="E42" s="121">
        <v>909</v>
      </c>
      <c r="F42" s="149" t="str">
        <f>VLOOKUP(E42,VIP!$A$2:$O13749,2,0)</f>
        <v>DRBR01A</v>
      </c>
      <c r="G42" s="149" t="str">
        <f>VLOOKUP(E42,'LISTADO ATM'!$A$2:$B$897,2,0)</f>
        <v xml:space="preserve">ATM UNP UASD </v>
      </c>
      <c r="H42" s="149" t="str">
        <f>VLOOKUP(E42,VIP!$A$2:$O18612,7,FALSE)</f>
        <v>Si</v>
      </c>
      <c r="I42" s="149" t="str">
        <f>VLOOKUP(E42,VIP!$A$2:$O10577,8,FALSE)</f>
        <v>Si</v>
      </c>
      <c r="J42" s="149" t="str">
        <f>VLOOKUP(E42,VIP!$A$2:$O10527,8,FALSE)</f>
        <v>Si</v>
      </c>
      <c r="K42" s="149" t="str">
        <f>VLOOKUP(E42,VIP!$A$2:$O14101,6,0)</f>
        <v>SI</v>
      </c>
      <c r="L42" s="122" t="s">
        <v>2219</v>
      </c>
      <c r="M42" s="131" t="s">
        <v>2446</v>
      </c>
      <c r="N42" s="131" t="s">
        <v>2453</v>
      </c>
      <c r="O42" s="149" t="s">
        <v>2455</v>
      </c>
      <c r="P42" s="149"/>
      <c r="Q42" s="148" t="s">
        <v>2219</v>
      </c>
    </row>
    <row r="43" spans="1:17" s="93" customFormat="1" ht="18" x14ac:dyDescent="0.25">
      <c r="A43" s="149" t="str">
        <f>VLOOKUP(E43,'LISTADO ATM'!$A$2:$C$898,3,0)</f>
        <v>DISTRITO NACIONAL</v>
      </c>
      <c r="B43" s="126" t="s">
        <v>2603</v>
      </c>
      <c r="C43" s="132">
        <v>44356.047673611109</v>
      </c>
      <c r="D43" s="132" t="s">
        <v>2180</v>
      </c>
      <c r="E43" s="121">
        <v>327</v>
      </c>
      <c r="F43" s="149" t="str">
        <f>VLOOKUP(E43,VIP!$A$2:$O13750,2,0)</f>
        <v>DRBR327</v>
      </c>
      <c r="G43" s="149" t="str">
        <f>VLOOKUP(E43,'LISTADO ATM'!$A$2:$B$897,2,0)</f>
        <v xml:space="preserve">ATM UNP CCN (Nacional 27 de Febrero) </v>
      </c>
      <c r="H43" s="149" t="str">
        <f>VLOOKUP(E43,VIP!$A$2:$O18613,7,FALSE)</f>
        <v>Si</v>
      </c>
      <c r="I43" s="149" t="str">
        <f>VLOOKUP(E43,VIP!$A$2:$O10578,8,FALSE)</f>
        <v>Si</v>
      </c>
      <c r="J43" s="149" t="str">
        <f>VLOOKUP(E43,VIP!$A$2:$O10528,8,FALSE)</f>
        <v>Si</v>
      </c>
      <c r="K43" s="149" t="str">
        <f>VLOOKUP(E43,VIP!$A$2:$O14102,6,0)</f>
        <v>NO</v>
      </c>
      <c r="L43" s="122" t="s">
        <v>2219</v>
      </c>
      <c r="M43" s="131" t="s">
        <v>2446</v>
      </c>
      <c r="N43" s="131" t="s">
        <v>2453</v>
      </c>
      <c r="O43" s="149" t="s">
        <v>2455</v>
      </c>
      <c r="P43" s="149"/>
      <c r="Q43" s="148" t="s">
        <v>2219</v>
      </c>
    </row>
    <row r="44" spans="1:17" s="93" customFormat="1" ht="18" x14ac:dyDescent="0.25">
      <c r="A44" s="149" t="str">
        <f>VLOOKUP(E44,'LISTADO ATM'!$A$2:$C$898,3,0)</f>
        <v>SUR</v>
      </c>
      <c r="B44" s="126" t="s">
        <v>2604</v>
      </c>
      <c r="C44" s="132">
        <v>44356.028645833336</v>
      </c>
      <c r="D44" s="132" t="s">
        <v>2180</v>
      </c>
      <c r="E44" s="121">
        <v>135</v>
      </c>
      <c r="F44" s="149" t="str">
        <f>VLOOKUP(E44,VIP!$A$2:$O13751,2,0)</f>
        <v>DRBR135</v>
      </c>
      <c r="G44" s="149" t="str">
        <f>VLOOKUP(E44,'LISTADO ATM'!$A$2:$B$897,2,0)</f>
        <v xml:space="preserve">ATM Oficina Las Dunas Baní </v>
      </c>
      <c r="H44" s="149" t="str">
        <f>VLOOKUP(E44,VIP!$A$2:$O18614,7,FALSE)</f>
        <v>Si</v>
      </c>
      <c r="I44" s="149" t="str">
        <f>VLOOKUP(E44,VIP!$A$2:$O10579,8,FALSE)</f>
        <v>Si</v>
      </c>
      <c r="J44" s="149" t="str">
        <f>VLOOKUP(E44,VIP!$A$2:$O10529,8,FALSE)</f>
        <v>Si</v>
      </c>
      <c r="K44" s="149" t="str">
        <f>VLOOKUP(E44,VIP!$A$2:$O14103,6,0)</f>
        <v>SI</v>
      </c>
      <c r="L44" s="122" t="s">
        <v>2219</v>
      </c>
      <c r="M44" s="131" t="s">
        <v>2446</v>
      </c>
      <c r="N44" s="131" t="s">
        <v>2453</v>
      </c>
      <c r="O44" s="149" t="s">
        <v>2455</v>
      </c>
      <c r="P44" s="149"/>
      <c r="Q44" s="148" t="s">
        <v>2219</v>
      </c>
    </row>
    <row r="45" spans="1:17" s="93" customFormat="1" ht="18" x14ac:dyDescent="0.25">
      <c r="A45" s="149" t="str">
        <f>VLOOKUP(E45,'LISTADO ATM'!$A$2:$C$898,3,0)</f>
        <v>SUR</v>
      </c>
      <c r="B45" s="126" t="s">
        <v>2583</v>
      </c>
      <c r="C45" s="132">
        <v>44355.725752314815</v>
      </c>
      <c r="D45" s="132" t="s">
        <v>2180</v>
      </c>
      <c r="E45" s="121">
        <v>5</v>
      </c>
      <c r="F45" s="149" t="str">
        <f>VLOOKUP(E45,VIP!$A$2:$O13716,2,0)</f>
        <v>DRBR005</v>
      </c>
      <c r="G45" s="149" t="str">
        <f>VLOOKUP(E45,'LISTADO ATM'!$A$2:$B$897,2,0)</f>
        <v>ATM Oficina Autoservicio Villa Ofelia (San Juan)</v>
      </c>
      <c r="H45" s="149" t="str">
        <f>VLOOKUP(E45,VIP!$A$2:$O18579,7,FALSE)</f>
        <v>Si</v>
      </c>
      <c r="I45" s="149" t="str">
        <f>VLOOKUP(E45,VIP!$A$2:$O10544,8,FALSE)</f>
        <v>Si</v>
      </c>
      <c r="J45" s="149" t="str">
        <f>VLOOKUP(E45,VIP!$A$2:$O10494,8,FALSE)</f>
        <v>Si</v>
      </c>
      <c r="K45" s="149" t="str">
        <f>VLOOKUP(E45,VIP!$A$2:$O14068,6,0)</f>
        <v>NO</v>
      </c>
      <c r="L45" s="122" t="s">
        <v>2219</v>
      </c>
      <c r="M45" s="131" t="s">
        <v>2446</v>
      </c>
      <c r="N45" s="131" t="s">
        <v>2453</v>
      </c>
      <c r="O45" s="149" t="s">
        <v>2455</v>
      </c>
      <c r="P45" s="149"/>
      <c r="Q45" s="148" t="s">
        <v>2219</v>
      </c>
    </row>
    <row r="46" spans="1:17" s="93" customFormat="1" ht="18" x14ac:dyDescent="0.25">
      <c r="A46" s="149" t="str">
        <f>VLOOKUP(E46,'LISTADO ATM'!$A$2:$C$898,3,0)</f>
        <v>NORTE</v>
      </c>
      <c r="B46" s="126" t="s">
        <v>2584</v>
      </c>
      <c r="C46" s="132">
        <v>44355.724942129629</v>
      </c>
      <c r="D46" s="132" t="s">
        <v>2181</v>
      </c>
      <c r="E46" s="121">
        <v>857</v>
      </c>
      <c r="F46" s="149" t="str">
        <f>VLOOKUP(E46,VIP!$A$2:$O13717,2,0)</f>
        <v>DRBR857</v>
      </c>
      <c r="G46" s="149" t="str">
        <f>VLOOKUP(E46,'LISTADO ATM'!$A$2:$B$897,2,0)</f>
        <v xml:space="preserve">ATM Oficina Los Alamos </v>
      </c>
      <c r="H46" s="149" t="str">
        <f>VLOOKUP(E46,VIP!$A$2:$O18580,7,FALSE)</f>
        <v>Si</v>
      </c>
      <c r="I46" s="149" t="str">
        <f>VLOOKUP(E46,VIP!$A$2:$O10545,8,FALSE)</f>
        <v>Si</v>
      </c>
      <c r="J46" s="149" t="str">
        <f>VLOOKUP(E46,VIP!$A$2:$O10495,8,FALSE)</f>
        <v>Si</v>
      </c>
      <c r="K46" s="149" t="str">
        <f>VLOOKUP(E46,VIP!$A$2:$O14069,6,0)</f>
        <v>NO</v>
      </c>
      <c r="L46" s="122" t="s">
        <v>2219</v>
      </c>
      <c r="M46" s="131" t="s">
        <v>2446</v>
      </c>
      <c r="N46" s="131" t="s">
        <v>2453</v>
      </c>
      <c r="O46" s="149" t="s">
        <v>2562</v>
      </c>
      <c r="P46" s="149"/>
      <c r="Q46" s="148" t="s">
        <v>2219</v>
      </c>
    </row>
    <row r="47" spans="1:17" s="93" customFormat="1" ht="18" x14ac:dyDescent="0.25">
      <c r="A47" s="149" t="str">
        <f>VLOOKUP(E47,'LISTADO ATM'!$A$2:$C$898,3,0)</f>
        <v>DISTRITO NACIONAL</v>
      </c>
      <c r="B47" s="126" t="s">
        <v>2589</v>
      </c>
      <c r="C47" s="132">
        <v>44355.653298611112</v>
      </c>
      <c r="D47" s="132" t="s">
        <v>2180</v>
      </c>
      <c r="E47" s="121">
        <v>125</v>
      </c>
      <c r="F47" s="149" t="str">
        <f>VLOOKUP(E47,VIP!$A$2:$O13732,2,0)</f>
        <v>DRBR125</v>
      </c>
      <c r="G47" s="149" t="str">
        <f>VLOOKUP(E47,'LISTADO ATM'!$A$2:$B$897,2,0)</f>
        <v xml:space="preserve">ATM Dirección General de Aduanas II </v>
      </c>
      <c r="H47" s="149" t="str">
        <f>VLOOKUP(E47,VIP!$A$2:$O18595,7,FALSE)</f>
        <v>Si</v>
      </c>
      <c r="I47" s="149" t="str">
        <f>VLOOKUP(E47,VIP!$A$2:$O10560,8,FALSE)</f>
        <v>Si</v>
      </c>
      <c r="J47" s="149" t="str">
        <f>VLOOKUP(E47,VIP!$A$2:$O10510,8,FALSE)</f>
        <v>Si</v>
      </c>
      <c r="K47" s="149" t="str">
        <f>VLOOKUP(E47,VIP!$A$2:$O14084,6,0)</f>
        <v>NO</v>
      </c>
      <c r="L47" s="122" t="s">
        <v>2219</v>
      </c>
      <c r="M47" s="131" t="s">
        <v>2446</v>
      </c>
      <c r="N47" s="131" t="s">
        <v>2560</v>
      </c>
      <c r="O47" s="149" t="s">
        <v>2455</v>
      </c>
      <c r="P47" s="149"/>
      <c r="Q47" s="148" t="s">
        <v>2219</v>
      </c>
    </row>
    <row r="48" spans="1:17" s="93" customFormat="1" ht="18" x14ac:dyDescent="0.25">
      <c r="A48" s="149" t="str">
        <f>VLOOKUP(E48,'LISTADO ATM'!$A$2:$C$898,3,0)</f>
        <v>DISTRITO NACIONAL</v>
      </c>
      <c r="B48" s="126" t="s">
        <v>2590</v>
      </c>
      <c r="C48" s="132">
        <v>44355.648854166669</v>
      </c>
      <c r="D48" s="132" t="s">
        <v>2180</v>
      </c>
      <c r="E48" s="121">
        <v>686</v>
      </c>
      <c r="F48" s="149" t="str">
        <f>VLOOKUP(E48,VIP!$A$2:$O13733,2,0)</f>
        <v>DRBR686</v>
      </c>
      <c r="G48" s="149" t="str">
        <f>VLOOKUP(E48,'LISTADO ATM'!$A$2:$B$897,2,0)</f>
        <v>ATM Autoservicio Oficina Máximo Gómez</v>
      </c>
      <c r="H48" s="149" t="str">
        <f>VLOOKUP(E48,VIP!$A$2:$O18596,7,FALSE)</f>
        <v>Si</v>
      </c>
      <c r="I48" s="149" t="str">
        <f>VLOOKUP(E48,VIP!$A$2:$O10561,8,FALSE)</f>
        <v>Si</v>
      </c>
      <c r="J48" s="149" t="str">
        <f>VLOOKUP(E48,VIP!$A$2:$O10511,8,FALSE)</f>
        <v>Si</v>
      </c>
      <c r="K48" s="149" t="str">
        <f>VLOOKUP(E48,VIP!$A$2:$O14085,6,0)</f>
        <v>NO</v>
      </c>
      <c r="L48" s="122" t="s">
        <v>2219</v>
      </c>
      <c r="M48" s="131" t="s">
        <v>2446</v>
      </c>
      <c r="N48" s="131" t="s">
        <v>2560</v>
      </c>
      <c r="O48" s="149" t="s">
        <v>2455</v>
      </c>
      <c r="P48" s="149"/>
      <c r="Q48" s="148" t="s">
        <v>2219</v>
      </c>
    </row>
    <row r="49" spans="1:17" s="93" customFormat="1" ht="18" x14ac:dyDescent="0.25">
      <c r="A49" s="149" t="str">
        <f>VLOOKUP(E49,'LISTADO ATM'!$A$2:$C$898,3,0)</f>
        <v>DISTRITO NACIONAL</v>
      </c>
      <c r="B49" s="126" t="s">
        <v>2592</v>
      </c>
      <c r="C49" s="132">
        <v>44355.627581018518</v>
      </c>
      <c r="D49" s="132" t="s">
        <v>2180</v>
      </c>
      <c r="E49" s="121">
        <v>37</v>
      </c>
      <c r="F49" s="149" t="str">
        <f>VLOOKUP(E49,VIP!$A$2:$O13736,2,0)</f>
        <v>DRBR037</v>
      </c>
      <c r="G49" s="149" t="str">
        <f>VLOOKUP(E49,'LISTADO ATM'!$A$2:$B$897,2,0)</f>
        <v xml:space="preserve">ATM Oficina Villa Mella </v>
      </c>
      <c r="H49" s="149" t="str">
        <f>VLOOKUP(E49,VIP!$A$2:$O18599,7,FALSE)</f>
        <v>Si</v>
      </c>
      <c r="I49" s="149" t="str">
        <f>VLOOKUP(E49,VIP!$A$2:$O10564,8,FALSE)</f>
        <v>Si</v>
      </c>
      <c r="J49" s="149" t="str">
        <f>VLOOKUP(E49,VIP!$A$2:$O10514,8,FALSE)</f>
        <v>Si</v>
      </c>
      <c r="K49" s="149" t="str">
        <f>VLOOKUP(E49,VIP!$A$2:$O14088,6,0)</f>
        <v>SI</v>
      </c>
      <c r="L49" s="122" t="s">
        <v>2219</v>
      </c>
      <c r="M49" s="131" t="s">
        <v>2446</v>
      </c>
      <c r="N49" s="131" t="s">
        <v>2560</v>
      </c>
      <c r="O49" s="149" t="s">
        <v>2455</v>
      </c>
      <c r="P49" s="149"/>
      <c r="Q49" s="148" t="s">
        <v>2219</v>
      </c>
    </row>
    <row r="50" spans="1:17" s="93" customFormat="1" ht="18" x14ac:dyDescent="0.25">
      <c r="A50" s="149" t="str">
        <f>VLOOKUP(E50,'LISTADO ATM'!$A$2:$C$898,3,0)</f>
        <v>DISTRITO NACIONAL</v>
      </c>
      <c r="B50" s="126" t="s">
        <v>2575</v>
      </c>
      <c r="C50" s="132">
        <v>44355.625173611108</v>
      </c>
      <c r="D50" s="132" t="s">
        <v>2180</v>
      </c>
      <c r="E50" s="121">
        <v>146</v>
      </c>
      <c r="F50" s="149" t="str">
        <f>VLOOKUP(E50,VIP!$A$2:$O13702,2,0)</f>
        <v>DRBR146</v>
      </c>
      <c r="G50" s="149" t="str">
        <f>VLOOKUP(E50,'LISTADO ATM'!$A$2:$B$897,2,0)</f>
        <v xml:space="preserve">ATM Tribunal Superior Constitucional </v>
      </c>
      <c r="H50" s="149" t="str">
        <f>VLOOKUP(E50,VIP!$A$2:$O18565,7,FALSE)</f>
        <v>Si</v>
      </c>
      <c r="I50" s="149" t="str">
        <f>VLOOKUP(E50,VIP!$A$2:$O10530,8,FALSE)</f>
        <v>Si</v>
      </c>
      <c r="J50" s="149" t="str">
        <f>VLOOKUP(E50,VIP!$A$2:$O10480,8,FALSE)</f>
        <v>Si</v>
      </c>
      <c r="K50" s="149" t="str">
        <f>VLOOKUP(E50,VIP!$A$2:$O14054,6,0)</f>
        <v>NO</v>
      </c>
      <c r="L50" s="122" t="s">
        <v>2219</v>
      </c>
      <c r="M50" s="131" t="s">
        <v>2446</v>
      </c>
      <c r="N50" s="131" t="s">
        <v>2453</v>
      </c>
      <c r="O50" s="149" t="s">
        <v>2455</v>
      </c>
      <c r="P50" s="149"/>
      <c r="Q50" s="148" t="s">
        <v>2219</v>
      </c>
    </row>
    <row r="51" spans="1:17" s="93" customFormat="1" ht="18" x14ac:dyDescent="0.25">
      <c r="A51" s="149" t="str">
        <f>VLOOKUP(E51,'LISTADO ATM'!$A$2:$C$898,3,0)</f>
        <v>DISTRITO NACIONAL</v>
      </c>
      <c r="B51" s="126" t="s">
        <v>2576</v>
      </c>
      <c r="C51" s="132">
        <v>44355.623576388891</v>
      </c>
      <c r="D51" s="132" t="s">
        <v>2180</v>
      </c>
      <c r="E51" s="121">
        <v>244</v>
      </c>
      <c r="F51" s="149" t="str">
        <f>VLOOKUP(E51,VIP!$A$2:$O13703,2,0)</f>
        <v>DRBR244</v>
      </c>
      <c r="G51" s="149" t="str">
        <f>VLOOKUP(E51,'LISTADO ATM'!$A$2:$B$897,2,0)</f>
        <v xml:space="preserve">ATM Ministerio de Hacienda (antiguo Finanzas) </v>
      </c>
      <c r="H51" s="149" t="str">
        <f>VLOOKUP(E51,VIP!$A$2:$O18566,7,FALSE)</f>
        <v>Si</v>
      </c>
      <c r="I51" s="149" t="str">
        <f>VLOOKUP(E51,VIP!$A$2:$O10531,8,FALSE)</f>
        <v>Si</v>
      </c>
      <c r="J51" s="149" t="str">
        <f>VLOOKUP(E51,VIP!$A$2:$O10481,8,FALSE)</f>
        <v>Si</v>
      </c>
      <c r="K51" s="149" t="str">
        <f>VLOOKUP(E51,VIP!$A$2:$O14055,6,0)</f>
        <v>NO</v>
      </c>
      <c r="L51" s="122" t="s">
        <v>2219</v>
      </c>
      <c r="M51" s="131" t="s">
        <v>2446</v>
      </c>
      <c r="N51" s="131" t="s">
        <v>2560</v>
      </c>
      <c r="O51" s="149" t="s">
        <v>2455</v>
      </c>
      <c r="P51" s="149"/>
      <c r="Q51" s="148" t="s">
        <v>2219</v>
      </c>
    </row>
    <row r="52" spans="1:17" s="93" customFormat="1" ht="18" x14ac:dyDescent="0.25">
      <c r="A52" s="149" t="str">
        <f>VLOOKUP(E52,'LISTADO ATM'!$A$2:$C$898,3,0)</f>
        <v>DISTRITO NACIONAL</v>
      </c>
      <c r="B52" s="126" t="s">
        <v>2577</v>
      </c>
      <c r="C52" s="132">
        <v>44355.619837962964</v>
      </c>
      <c r="D52" s="132" t="s">
        <v>2180</v>
      </c>
      <c r="E52" s="121">
        <v>522</v>
      </c>
      <c r="F52" s="149" t="str">
        <f>VLOOKUP(E52,VIP!$A$2:$O13740,2,0)</f>
        <v>DRBR522</v>
      </c>
      <c r="G52" s="149" t="str">
        <f>VLOOKUP(E52,'LISTADO ATM'!$A$2:$B$897,2,0)</f>
        <v xml:space="preserve">ATM Oficina Galería 360 </v>
      </c>
      <c r="H52" s="149" t="str">
        <f>VLOOKUP(E52,VIP!$A$2:$O18603,7,FALSE)</f>
        <v>Si</v>
      </c>
      <c r="I52" s="149" t="str">
        <f>VLOOKUP(E52,VIP!$A$2:$O10568,8,FALSE)</f>
        <v>Si</v>
      </c>
      <c r="J52" s="149" t="str">
        <f>VLOOKUP(E52,VIP!$A$2:$O10518,8,FALSE)</f>
        <v>Si</v>
      </c>
      <c r="K52" s="149" t="str">
        <f>VLOOKUP(E52,VIP!$A$2:$O14092,6,0)</f>
        <v>SI</v>
      </c>
      <c r="L52" s="122" t="s">
        <v>2219</v>
      </c>
      <c r="M52" s="131" t="s">
        <v>2446</v>
      </c>
      <c r="N52" s="131" t="s">
        <v>2560</v>
      </c>
      <c r="O52" s="149" t="s">
        <v>2455</v>
      </c>
      <c r="P52" s="149"/>
      <c r="Q52" s="148" t="s">
        <v>2219</v>
      </c>
    </row>
    <row r="53" spans="1:17" s="93" customFormat="1" ht="18" x14ac:dyDescent="0.25">
      <c r="A53" s="149" t="str">
        <f>VLOOKUP(E53,'LISTADO ATM'!$A$2:$C$898,3,0)</f>
        <v>SUR</v>
      </c>
      <c r="B53" s="126" t="s">
        <v>2578</v>
      </c>
      <c r="C53" s="132">
        <v>44355.604224537034</v>
      </c>
      <c r="D53" s="132" t="s">
        <v>2180</v>
      </c>
      <c r="E53" s="121">
        <v>829</v>
      </c>
      <c r="F53" s="149" t="str">
        <f>VLOOKUP(E53,VIP!$A$2:$O13741,2,0)</f>
        <v>DRBR829</v>
      </c>
      <c r="G53" s="149" t="str">
        <f>VLOOKUP(E53,'LISTADO ATM'!$A$2:$B$897,2,0)</f>
        <v xml:space="preserve">ATM UNP Multicentro Sirena Baní </v>
      </c>
      <c r="H53" s="149" t="str">
        <f>VLOOKUP(E53,VIP!$A$2:$O18604,7,FALSE)</f>
        <v>Si</v>
      </c>
      <c r="I53" s="149" t="str">
        <f>VLOOKUP(E53,VIP!$A$2:$O10569,8,FALSE)</f>
        <v>Si</v>
      </c>
      <c r="J53" s="149" t="str">
        <f>VLOOKUP(E53,VIP!$A$2:$O10519,8,FALSE)</f>
        <v>Si</v>
      </c>
      <c r="K53" s="149" t="str">
        <f>VLOOKUP(E53,VIP!$A$2:$O14093,6,0)</f>
        <v>NO</v>
      </c>
      <c r="L53" s="122" t="s">
        <v>2219</v>
      </c>
      <c r="M53" s="131" t="s">
        <v>2446</v>
      </c>
      <c r="N53" s="131" t="s">
        <v>2560</v>
      </c>
      <c r="O53" s="149" t="s">
        <v>2455</v>
      </c>
      <c r="P53" s="149"/>
      <c r="Q53" s="148" t="s">
        <v>2219</v>
      </c>
    </row>
    <row r="54" spans="1:17" s="93" customFormat="1" ht="18" x14ac:dyDescent="0.25">
      <c r="A54" s="149" t="str">
        <f>VLOOKUP(E54,'LISTADO ATM'!$A$2:$C$898,3,0)</f>
        <v>DISTRITO NACIONAL</v>
      </c>
      <c r="B54" s="126" t="s">
        <v>2573</v>
      </c>
      <c r="C54" s="132">
        <v>44355.457662037035</v>
      </c>
      <c r="D54" s="132" t="s">
        <v>2180</v>
      </c>
      <c r="E54" s="121">
        <v>298</v>
      </c>
      <c r="F54" s="149" t="str">
        <f>VLOOKUP(E54,VIP!$A$2:$O13681,2,0)</f>
        <v>DRBR298</v>
      </c>
      <c r="G54" s="149" t="str">
        <f>VLOOKUP(E54,'LISTADO ATM'!$A$2:$B$897,2,0)</f>
        <v xml:space="preserve">ATM S/M Aprezio Engombe </v>
      </c>
      <c r="H54" s="149" t="str">
        <f>VLOOKUP(E54,VIP!$A$2:$O18544,7,FALSE)</f>
        <v>Si</v>
      </c>
      <c r="I54" s="149" t="str">
        <f>VLOOKUP(E54,VIP!$A$2:$O10509,8,FALSE)</f>
        <v>Si</v>
      </c>
      <c r="J54" s="149" t="str">
        <f>VLOOKUP(E54,VIP!$A$2:$O10459,8,FALSE)</f>
        <v>Si</v>
      </c>
      <c r="K54" s="149" t="str">
        <f>VLOOKUP(E54,VIP!$A$2:$O14033,6,0)</f>
        <v>NO</v>
      </c>
      <c r="L54" s="122" t="s">
        <v>2219</v>
      </c>
      <c r="M54" s="131" t="s">
        <v>2446</v>
      </c>
      <c r="N54" s="131" t="s">
        <v>2453</v>
      </c>
      <c r="O54" s="149" t="s">
        <v>2455</v>
      </c>
      <c r="P54" s="149"/>
      <c r="Q54" s="148" t="s">
        <v>2219</v>
      </c>
    </row>
    <row r="55" spans="1:17" s="93" customFormat="1" ht="18" x14ac:dyDescent="0.25">
      <c r="A55" s="149" t="str">
        <f>VLOOKUP(E55,'LISTADO ATM'!$A$2:$C$898,3,0)</f>
        <v>DISTRITO NACIONAL</v>
      </c>
      <c r="B55" s="126">
        <v>3335911658</v>
      </c>
      <c r="C55" s="132">
        <v>44354.498541666668</v>
      </c>
      <c r="D55" s="132" t="s">
        <v>2180</v>
      </c>
      <c r="E55" s="121">
        <v>35</v>
      </c>
      <c r="F55" s="149" t="str">
        <f>VLOOKUP(E55,VIP!$A$2:$O13729,2,0)</f>
        <v>DRBR035</v>
      </c>
      <c r="G55" s="149" t="str">
        <f>VLOOKUP(E55,'LISTADO ATM'!$A$2:$B$897,2,0)</f>
        <v xml:space="preserve">ATM Dirección General de Aduanas I </v>
      </c>
      <c r="H55" s="149" t="str">
        <f>VLOOKUP(E55,VIP!$A$2:$O18592,7,FALSE)</f>
        <v>Si</v>
      </c>
      <c r="I55" s="149" t="str">
        <f>VLOOKUP(E55,VIP!$A$2:$O10557,8,FALSE)</f>
        <v>Si</v>
      </c>
      <c r="J55" s="149" t="str">
        <f>VLOOKUP(E55,VIP!$A$2:$O10507,8,FALSE)</f>
        <v>Si</v>
      </c>
      <c r="K55" s="149" t="str">
        <f>VLOOKUP(E55,VIP!$A$2:$O14081,6,0)</f>
        <v>NO</v>
      </c>
      <c r="L55" s="122" t="s">
        <v>2219</v>
      </c>
      <c r="M55" s="131" t="s">
        <v>2446</v>
      </c>
      <c r="N55" s="131" t="s">
        <v>2560</v>
      </c>
      <c r="O55" s="149" t="s">
        <v>2455</v>
      </c>
      <c r="P55" s="131"/>
      <c r="Q55" s="148" t="s">
        <v>2219</v>
      </c>
    </row>
    <row r="56" spans="1:17" s="93" customFormat="1" ht="18" x14ac:dyDescent="0.25">
      <c r="A56" s="149" t="str">
        <f>VLOOKUP(E56,'LISTADO ATM'!$A$2:$C$898,3,0)</f>
        <v>DISTRITO NACIONAL</v>
      </c>
      <c r="B56" s="126">
        <v>3335910662</v>
      </c>
      <c r="C56" s="132">
        <v>44353.498391203706</v>
      </c>
      <c r="D56" s="132" t="s">
        <v>2180</v>
      </c>
      <c r="E56" s="121">
        <v>416</v>
      </c>
      <c r="F56" s="149" t="str">
        <f>VLOOKUP(E56,VIP!$A$2:$O13708,2,0)</f>
        <v>DRBR416</v>
      </c>
      <c r="G56" s="149" t="str">
        <f>VLOOKUP(E56,'LISTADO ATM'!$A$2:$B$897,2,0)</f>
        <v xml:space="preserve">ATM Autobanco San Martín II </v>
      </c>
      <c r="H56" s="149" t="str">
        <f>VLOOKUP(E56,VIP!$A$2:$O18571,7,FALSE)</f>
        <v>Si</v>
      </c>
      <c r="I56" s="149" t="str">
        <f>VLOOKUP(E56,VIP!$A$2:$O10536,8,FALSE)</f>
        <v>Si</v>
      </c>
      <c r="J56" s="149" t="str">
        <f>VLOOKUP(E56,VIP!$A$2:$O10486,8,FALSE)</f>
        <v>Si</v>
      </c>
      <c r="K56" s="149" t="str">
        <f>VLOOKUP(E56,VIP!$A$2:$O14060,6,0)</f>
        <v>NO</v>
      </c>
      <c r="L56" s="122" t="s">
        <v>2219</v>
      </c>
      <c r="M56" s="131" t="s">
        <v>2446</v>
      </c>
      <c r="N56" s="131" t="s">
        <v>2453</v>
      </c>
      <c r="O56" s="149" t="s">
        <v>2455</v>
      </c>
      <c r="P56" s="131"/>
      <c r="Q56" s="148" t="s">
        <v>2219</v>
      </c>
    </row>
    <row r="57" spans="1:17" s="93" customFormat="1" ht="18" x14ac:dyDescent="0.25">
      <c r="A57" s="149" t="str">
        <f>VLOOKUP(E57,'LISTADO ATM'!$A$2:$C$898,3,0)</f>
        <v>DISTRITO NACIONAL</v>
      </c>
      <c r="B57" s="126">
        <v>3335908293</v>
      </c>
      <c r="C57" s="132">
        <v>44349.569814814815</v>
      </c>
      <c r="D57" s="132" t="s">
        <v>2180</v>
      </c>
      <c r="E57" s="121">
        <v>10</v>
      </c>
      <c r="F57" s="149" t="str">
        <f>VLOOKUP(E57,VIP!$A$2:$O13701,2,0)</f>
        <v>DRBR010</v>
      </c>
      <c r="G57" s="149" t="str">
        <f>VLOOKUP(E57,'LISTADO ATM'!$A$2:$B$897,2,0)</f>
        <v xml:space="preserve">ATM Ministerio Salud Pública </v>
      </c>
      <c r="H57" s="149" t="str">
        <f>VLOOKUP(E57,VIP!$A$2:$O18564,7,FALSE)</f>
        <v>Si</v>
      </c>
      <c r="I57" s="149" t="str">
        <f>VLOOKUP(E57,VIP!$A$2:$O10529,8,FALSE)</f>
        <v>Si</v>
      </c>
      <c r="J57" s="149" t="str">
        <f>VLOOKUP(E57,VIP!$A$2:$O10479,8,FALSE)</f>
        <v>Si</v>
      </c>
      <c r="K57" s="149" t="str">
        <f>VLOOKUP(E57,VIP!$A$2:$O14053,6,0)</f>
        <v>NO</v>
      </c>
      <c r="L57" s="122" t="s">
        <v>2219</v>
      </c>
      <c r="M57" s="131" t="s">
        <v>2446</v>
      </c>
      <c r="N57" s="131" t="s">
        <v>2560</v>
      </c>
      <c r="O57" s="149" t="s">
        <v>2455</v>
      </c>
      <c r="P57" s="149"/>
      <c r="Q57" s="148" t="s">
        <v>2219</v>
      </c>
    </row>
  </sheetData>
  <autoFilter ref="A4:Q22">
    <sortState ref="A5:Q57">
      <sortCondition descending="1" ref="L4:L2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8:E1048576 E1:E36">
    <cfRule type="duplicateValues" dxfId="176" priority="149"/>
    <cfRule type="duplicateValues" dxfId="175" priority="153"/>
    <cfRule type="duplicateValues" dxfId="174" priority="158"/>
    <cfRule type="duplicateValues" dxfId="173" priority="160"/>
    <cfRule type="duplicateValues" dxfId="172" priority="196"/>
  </conditionalFormatting>
  <conditionalFormatting sqref="B58:B1048576 B1:B4">
    <cfRule type="duplicateValues" dxfId="171" priority="195"/>
  </conditionalFormatting>
  <conditionalFormatting sqref="B58:B1048576">
    <cfRule type="duplicateValues" dxfId="170" priority="182"/>
  </conditionalFormatting>
  <conditionalFormatting sqref="B58:B1048576">
    <cfRule type="duplicateValues" dxfId="169" priority="157"/>
  </conditionalFormatting>
  <conditionalFormatting sqref="B58:B1048576 B1:B4">
    <cfRule type="duplicateValues" dxfId="168" priority="148"/>
    <cfRule type="duplicateValues" dxfId="167" priority="152"/>
  </conditionalFormatting>
  <conditionalFormatting sqref="B22:B27">
    <cfRule type="duplicateValues" dxfId="166" priority="56"/>
  </conditionalFormatting>
  <conditionalFormatting sqref="B28:B36">
    <cfRule type="duplicateValues" dxfId="165" priority="55"/>
  </conditionalFormatting>
  <conditionalFormatting sqref="E37:E38">
    <cfRule type="duplicateValues" dxfId="164" priority="50"/>
    <cfRule type="duplicateValues" dxfId="163" priority="51"/>
    <cfRule type="duplicateValues" dxfId="162" priority="52"/>
    <cfRule type="duplicateValues" dxfId="161" priority="53"/>
    <cfRule type="duplicateValues" dxfId="160" priority="54"/>
  </conditionalFormatting>
  <conditionalFormatting sqref="E37:E38">
    <cfRule type="duplicateValues" dxfId="159" priority="45"/>
    <cfRule type="duplicateValues" dxfId="158" priority="46"/>
    <cfRule type="duplicateValues" dxfId="157" priority="47"/>
    <cfRule type="duplicateValues" dxfId="156" priority="48"/>
    <cfRule type="duplicateValues" dxfId="155" priority="49"/>
  </conditionalFormatting>
  <conditionalFormatting sqref="E37:E38">
    <cfRule type="duplicateValues" dxfId="154" priority="44"/>
  </conditionalFormatting>
  <conditionalFormatting sqref="E37:E38">
    <cfRule type="duplicateValues" dxfId="153" priority="39"/>
    <cfRule type="duplicateValues" dxfId="152" priority="40"/>
    <cfRule type="duplicateValues" dxfId="151" priority="41"/>
    <cfRule type="duplicateValues" dxfId="150" priority="42"/>
    <cfRule type="duplicateValues" dxfId="149" priority="43"/>
  </conditionalFormatting>
  <conditionalFormatting sqref="E37:E38">
    <cfRule type="duplicateValues" dxfId="148" priority="38"/>
  </conditionalFormatting>
  <conditionalFormatting sqref="B37:B38">
    <cfRule type="duplicateValues" dxfId="147" priority="37"/>
  </conditionalFormatting>
  <conditionalFormatting sqref="E39:E49">
    <cfRule type="duplicateValues" dxfId="146" priority="32"/>
    <cfRule type="duplicateValues" dxfId="145" priority="33"/>
    <cfRule type="duplicateValues" dxfId="144" priority="34"/>
    <cfRule type="duplicateValues" dxfId="143" priority="35"/>
    <cfRule type="duplicateValues" dxfId="142" priority="36"/>
  </conditionalFormatting>
  <conditionalFormatting sqref="E39:E49">
    <cfRule type="duplicateValues" dxfId="141" priority="27"/>
    <cfRule type="duplicateValues" dxfId="140" priority="28"/>
    <cfRule type="duplicateValues" dxfId="139" priority="29"/>
    <cfRule type="duplicateValues" dxfId="138" priority="30"/>
    <cfRule type="duplicateValues" dxfId="137" priority="31"/>
  </conditionalFormatting>
  <conditionalFormatting sqref="E39:E49">
    <cfRule type="duplicateValues" dxfId="136" priority="26"/>
  </conditionalFormatting>
  <conditionalFormatting sqref="E39:E49">
    <cfRule type="duplicateValues" dxfId="135" priority="21"/>
    <cfRule type="duplicateValues" dxfId="134" priority="22"/>
    <cfRule type="duplicateValues" dxfId="133" priority="23"/>
    <cfRule type="duplicateValues" dxfId="132" priority="24"/>
    <cfRule type="duplicateValues" dxfId="131" priority="25"/>
  </conditionalFormatting>
  <conditionalFormatting sqref="E39:E49">
    <cfRule type="duplicateValues" dxfId="130" priority="20"/>
  </conditionalFormatting>
  <conditionalFormatting sqref="B39:B49">
    <cfRule type="duplicateValues" dxfId="129" priority="19"/>
  </conditionalFormatting>
  <conditionalFormatting sqref="E50:E57">
    <cfRule type="duplicateValues" dxfId="128" priority="14"/>
    <cfRule type="duplicateValues" dxfId="127" priority="15"/>
    <cfRule type="duplicateValues" dxfId="126" priority="16"/>
    <cfRule type="duplicateValues" dxfId="125" priority="17"/>
    <cfRule type="duplicateValues" dxfId="124" priority="18"/>
  </conditionalFormatting>
  <conditionalFormatting sqref="E50:E57">
    <cfRule type="duplicateValues" dxfId="123" priority="9"/>
    <cfRule type="duplicateValues" dxfId="122" priority="10"/>
    <cfRule type="duplicateValues" dxfId="121" priority="11"/>
    <cfRule type="duplicateValues" dxfId="120" priority="12"/>
    <cfRule type="duplicateValues" dxfId="119" priority="13"/>
  </conditionalFormatting>
  <conditionalFormatting sqref="E50:E57">
    <cfRule type="duplicateValues" dxfId="118" priority="8"/>
  </conditionalFormatting>
  <conditionalFormatting sqref="E50:E57">
    <cfRule type="duplicateValues" dxfId="117" priority="3"/>
    <cfRule type="duplicateValues" dxfId="116" priority="4"/>
    <cfRule type="duplicateValues" dxfId="115" priority="5"/>
    <cfRule type="duplicateValues" dxfId="114" priority="6"/>
    <cfRule type="duplicateValues" dxfId="113" priority="7"/>
  </conditionalFormatting>
  <conditionalFormatting sqref="E50:E57">
    <cfRule type="duplicateValues" dxfId="112" priority="2"/>
  </conditionalFormatting>
  <conditionalFormatting sqref="B50:B57">
    <cfRule type="duplicateValues" dxfId="111" priority="1"/>
  </conditionalFormatting>
  <conditionalFormatting sqref="E5:E36">
    <cfRule type="duplicateValues" dxfId="110" priority="123388"/>
    <cfRule type="duplicateValues" dxfId="109" priority="123389"/>
    <cfRule type="duplicateValues" dxfId="108" priority="123390"/>
    <cfRule type="duplicateValues" dxfId="107" priority="123391"/>
    <cfRule type="duplicateValues" dxfId="106" priority="123392"/>
  </conditionalFormatting>
  <conditionalFormatting sqref="E5:E36">
    <cfRule type="duplicateValues" dxfId="105" priority="123393"/>
  </conditionalFormatting>
  <conditionalFormatting sqref="B5:B21">
    <cfRule type="duplicateValues" dxfId="104" priority="1233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0" zoomScaleNormal="70" workbookViewId="0">
      <selection activeCell="E8" sqref="E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3" t="s">
        <v>2150</v>
      </c>
      <c r="B1" s="174"/>
      <c r="C1" s="174"/>
      <c r="D1" s="174"/>
      <c r="E1" s="175"/>
      <c r="F1" s="171" t="s">
        <v>2557</v>
      </c>
      <c r="G1" s="172"/>
      <c r="H1" s="147">
        <f>COUNTIF(A:E,"2 Gavetas Vacías + 1 Fallando")</f>
        <v>4</v>
      </c>
      <c r="I1" s="147">
        <f>COUNTIF(A:E,("3 Gavetas Vacías"))</f>
        <v>1</v>
      </c>
    </row>
    <row r="2" spans="1:9" ht="25.5" customHeight="1" x14ac:dyDescent="0.25">
      <c r="A2" s="176" t="s">
        <v>2451</v>
      </c>
      <c r="B2" s="177"/>
      <c r="C2" s="177"/>
      <c r="D2" s="177"/>
      <c r="E2" s="178"/>
      <c r="F2" s="140" t="s">
        <v>2556</v>
      </c>
      <c r="G2" s="139">
        <f>G3+G4</f>
        <v>53</v>
      </c>
      <c r="H2" s="140" t="s">
        <v>2571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2555</v>
      </c>
      <c r="G3" s="139">
        <f>COUNTIF(REPORTE!A:Q,"fuera de Servicio")</f>
        <v>53</v>
      </c>
      <c r="H3" s="140" t="s">
        <v>2567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44355.708333333336</v>
      </c>
      <c r="C4" s="95"/>
      <c r="D4" s="95"/>
      <c r="E4" s="103"/>
      <c r="F4" s="140" t="s">
        <v>2552</v>
      </c>
      <c r="G4" s="139">
        <f>COUNTIF(REPORTE!A:Q,"En Servicio")</f>
        <v>0</v>
      </c>
      <c r="H4" s="140" t="s">
        <v>2570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44356.25</v>
      </c>
      <c r="C5" s="135"/>
      <c r="D5" s="95"/>
      <c r="E5" s="103"/>
      <c r="F5" s="140" t="s">
        <v>2553</v>
      </c>
      <c r="G5" s="139">
        <f>COUNTIF(REPORTE!A:Q,"reinicio exitoso")</f>
        <v>0</v>
      </c>
      <c r="H5" s="140" t="s">
        <v>2559</v>
      </c>
      <c r="I5" s="139">
        <f>I1+H1</f>
        <v>5</v>
      </c>
    </row>
    <row r="6" spans="1:9" ht="18" x14ac:dyDescent="0.25">
      <c r="B6" s="95"/>
      <c r="C6" s="95"/>
      <c r="D6" s="95"/>
      <c r="E6" s="104"/>
      <c r="F6" s="140" t="s">
        <v>2554</v>
      </c>
      <c r="G6" s="139">
        <f>COUNTIF(REPORTE!A:Q,"carga exitosa")</f>
        <v>0</v>
      </c>
      <c r="H6" s="140" t="s">
        <v>2568</v>
      </c>
      <c r="I6" s="139">
        <f>COUNTIF(A:E,"GAVETA DE RECHAZO LLENA")</f>
        <v>1</v>
      </c>
    </row>
    <row r="7" spans="1:9" ht="18" customHeight="1" x14ac:dyDescent="0.25">
      <c r="A7" s="162" t="s">
        <v>2415</v>
      </c>
      <c r="B7" s="163"/>
      <c r="C7" s="163"/>
      <c r="D7" s="163"/>
      <c r="E7" s="164"/>
      <c r="F7" s="140" t="s">
        <v>2558</v>
      </c>
      <c r="G7" s="139">
        <f>COUNTIF(A:E,"Sin Efectivo")</f>
        <v>9</v>
      </c>
      <c r="H7" s="140" t="s">
        <v>2569</v>
      </c>
      <c r="I7" s="139">
        <f>COUNTIF(A:E,"GAVETA DE DEPOSITO LLENA")</f>
        <v>5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2550</v>
      </c>
      <c r="E9" s="128"/>
    </row>
    <row r="10" spans="1:9" ht="18.75" thickBot="1" x14ac:dyDescent="0.3">
      <c r="A10" s="97" t="s">
        <v>2473</v>
      </c>
      <c r="B10" s="144">
        <f>COUNT(B9:B9)</f>
        <v>0</v>
      </c>
      <c r="C10" s="165"/>
      <c r="D10" s="166"/>
      <c r="E10" s="167"/>
    </row>
    <row r="11" spans="1:9" x14ac:dyDescent="0.25">
      <c r="B11" s="99"/>
      <c r="E11" s="99"/>
    </row>
    <row r="12" spans="1:9" ht="36" customHeight="1" x14ac:dyDescent="0.25">
      <c r="A12" s="162" t="s">
        <v>2474</v>
      </c>
      <c r="B12" s="163"/>
      <c r="C12" s="163"/>
      <c r="D12" s="163"/>
      <c r="E12" s="164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4">
        <f>COUNT(B14:B14)</f>
        <v>0</v>
      </c>
      <c r="C15" s="165"/>
      <c r="D15" s="166"/>
      <c r="E15" s="167"/>
    </row>
    <row r="16" spans="1:9" ht="15.75" thickBot="1" x14ac:dyDescent="0.3">
      <c r="B16" s="99"/>
      <c r="E16" s="99"/>
    </row>
    <row r="17" spans="1:5" ht="18.75" customHeight="1" thickBot="1" x14ac:dyDescent="0.3">
      <c r="A17" s="168" t="s">
        <v>2475</v>
      </c>
      <c r="B17" s="169"/>
      <c r="C17" s="169"/>
      <c r="D17" s="169"/>
      <c r="E17" s="170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38" t="str">
        <f>VLOOKUP(B20,'[1]LISTADO ATM'!$A$2:$C$822,3,0)</f>
        <v>SUR</v>
      </c>
      <c r="B20" s="124">
        <v>592</v>
      </c>
      <c r="C20" s="124" t="str">
        <f>VLOOKUP(B20,'[1]LISTADO ATM'!$A$2:$B$822,2,0)</f>
        <v xml:space="preserve">ATM Centro de Caja San Cristóbal I </v>
      </c>
      <c r="D20" s="127" t="s">
        <v>2437</v>
      </c>
      <c r="E20" s="128">
        <v>3335910696</v>
      </c>
    </row>
    <row r="21" spans="1:5" ht="18" x14ac:dyDescent="0.25">
      <c r="A21" s="138" t="str">
        <f>VLOOKUP(B21,'[1]LISTADO ATM'!$A$2:$C$822,3,0)</f>
        <v>ESTE</v>
      </c>
      <c r="B21" s="124">
        <v>399</v>
      </c>
      <c r="C21" s="124" t="str">
        <f>VLOOKUP(B21,'[1]LISTADO ATM'!$A$2:$B$822,2,0)</f>
        <v xml:space="preserve">ATM Oficina La Romana II </v>
      </c>
      <c r="D21" s="127" t="s">
        <v>2437</v>
      </c>
      <c r="E21" s="128">
        <v>3335912491</v>
      </c>
    </row>
    <row r="22" spans="1:5" ht="18" x14ac:dyDescent="0.25">
      <c r="A22" s="138" t="str">
        <f>VLOOKUP(B22,'[1]LISTADO ATM'!$A$2:$C$822,3,0)</f>
        <v>SUR</v>
      </c>
      <c r="B22" s="124">
        <v>48</v>
      </c>
      <c r="C22" s="124" t="str">
        <f>VLOOKUP(B22,'[1]LISTADO ATM'!$A$2:$B$822,2,0)</f>
        <v xml:space="preserve">ATM Autoservicio Neiba I </v>
      </c>
      <c r="D22" s="127" t="s">
        <v>2437</v>
      </c>
      <c r="E22" s="126">
        <v>3335913279</v>
      </c>
    </row>
    <row r="23" spans="1:5" ht="18" x14ac:dyDescent="0.25">
      <c r="A23" s="138" t="str">
        <f>VLOOKUP(B23,'[1]LISTADO ATM'!$A$2:$C$822,3,0)</f>
        <v>DISTRITO NACIONAL</v>
      </c>
      <c r="B23" s="124">
        <v>697</v>
      </c>
      <c r="C23" s="124" t="str">
        <f>VLOOKUP(B23,'[1]LISTADO ATM'!$A$2:$B$822,2,0)</f>
        <v>ATM Hipermercado Olé Ciudad Juan Bosch</v>
      </c>
      <c r="D23" s="127" t="s">
        <v>2437</v>
      </c>
      <c r="E23" s="126">
        <v>3335913794</v>
      </c>
    </row>
    <row r="24" spans="1:5" ht="18" x14ac:dyDescent="0.25">
      <c r="A24" s="138" t="str">
        <f>VLOOKUP(B24,'[1]LISTADO ATM'!$A$2:$C$822,3,0)</f>
        <v>NORTE</v>
      </c>
      <c r="B24" s="124">
        <v>151</v>
      </c>
      <c r="C24" s="124" t="str">
        <f>VLOOKUP(B24,'[1]LISTADO ATM'!$A$2:$B$822,2,0)</f>
        <v xml:space="preserve">ATM Oficina Nagua </v>
      </c>
      <c r="D24" s="127" t="s">
        <v>2437</v>
      </c>
      <c r="E24" s="126">
        <v>3335913814</v>
      </c>
    </row>
    <row r="25" spans="1:5" ht="18" x14ac:dyDescent="0.25">
      <c r="A25" s="138" t="str">
        <f>VLOOKUP(B25,'[1]LISTADO ATM'!$A$2:$C$822,3,0)</f>
        <v>SUR</v>
      </c>
      <c r="B25" s="124">
        <v>984</v>
      </c>
      <c r="C25" s="124" t="str">
        <f>VLOOKUP(B25,'[1]LISTADO ATM'!$A$2:$B$822,2,0)</f>
        <v xml:space="preserve">ATM Oficina Neiba II </v>
      </c>
      <c r="D25" s="127" t="s">
        <v>2437</v>
      </c>
      <c r="E25" s="126">
        <v>3335913908</v>
      </c>
    </row>
    <row r="26" spans="1:5" ht="18" x14ac:dyDescent="0.25">
      <c r="A26" s="138" t="str">
        <f>VLOOKUP(B26,'[1]LISTADO ATM'!$A$2:$C$822,3,0)</f>
        <v>ESTE</v>
      </c>
      <c r="B26" s="124">
        <v>386</v>
      </c>
      <c r="C26" s="124" t="str">
        <f>VLOOKUP(B26,'[1]LISTADO ATM'!$A$2:$B$822,2,0)</f>
        <v xml:space="preserve">ATM Plaza Verón II </v>
      </c>
      <c r="D26" s="127" t="s">
        <v>2437</v>
      </c>
      <c r="E26" s="126">
        <v>3335913931</v>
      </c>
    </row>
    <row r="27" spans="1:5" ht="18" x14ac:dyDescent="0.25">
      <c r="A27" s="138" t="str">
        <f>VLOOKUP(B27,'[1]LISTADO ATM'!$A$2:$C$822,3,0)</f>
        <v>NORTE</v>
      </c>
      <c r="B27" s="124">
        <v>119</v>
      </c>
      <c r="C27" s="124" t="str">
        <f>VLOOKUP(B27,'[1]LISTADO ATM'!$A$2:$B$822,2,0)</f>
        <v>ATM Oficina La Barranquita</v>
      </c>
      <c r="D27" s="127" t="s">
        <v>2437</v>
      </c>
      <c r="E27" s="126">
        <v>3335913943</v>
      </c>
    </row>
    <row r="28" spans="1:5" ht="18" x14ac:dyDescent="0.25">
      <c r="A28" s="150"/>
      <c r="B28" s="124"/>
      <c r="C28" s="151"/>
      <c r="D28" s="152"/>
      <c r="E28" s="137"/>
    </row>
    <row r="29" spans="1:5" ht="18.75" thickBot="1" x14ac:dyDescent="0.3">
      <c r="A29" s="116"/>
      <c r="B29" s="144">
        <f>COUNT(B19:B27)</f>
        <v>9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thickBot="1" x14ac:dyDescent="0.3">
      <c r="A31" s="168" t="s">
        <v>2535</v>
      </c>
      <c r="B31" s="169"/>
      <c r="C31" s="169"/>
      <c r="D31" s="169"/>
      <c r="E31" s="170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x14ac:dyDescent="0.25">
      <c r="A33" s="141" t="str">
        <f>VLOOKUP(B33,'[1]LISTADO ATM'!$A$2:$C$822,3,0)</f>
        <v>SUR</v>
      </c>
      <c r="B33" s="145">
        <v>873</v>
      </c>
      <c r="C33" s="126" t="str">
        <f>VLOOKUP(B33,'[1]LISTADO ATM'!$A$2:$B$822,2,0)</f>
        <v xml:space="preserve">ATM Centro de Caja San Cristóbal II </v>
      </c>
      <c r="D33" s="124" t="s">
        <v>2482</v>
      </c>
      <c r="E33" s="128">
        <v>3335913294</v>
      </c>
    </row>
    <row r="34" spans="1:5" ht="18.75" customHeight="1" x14ac:dyDescent="0.25">
      <c r="A34" s="141" t="str">
        <f>VLOOKUP(B34,'[1]LISTADO ATM'!$A$2:$C$822,3,0)</f>
        <v>SUR</v>
      </c>
      <c r="B34" s="145">
        <v>825</v>
      </c>
      <c r="C34" s="126" t="str">
        <f>VLOOKUP(B34,'[1]LISTADO ATM'!$A$2:$B$822,2,0)</f>
        <v xml:space="preserve">ATM Estacion Eco Cibeles (Las Matas de Farfán) </v>
      </c>
      <c r="D34" s="124" t="s">
        <v>2482</v>
      </c>
      <c r="E34" s="128">
        <v>3335913493</v>
      </c>
    </row>
    <row r="35" spans="1:5" ht="18" x14ac:dyDescent="0.25">
      <c r="A35" s="141" t="str">
        <f>VLOOKUP(B35,'[1]LISTADO ATM'!$A$2:$C$822,3,0)</f>
        <v>SUR</v>
      </c>
      <c r="B35" s="145">
        <v>766</v>
      </c>
      <c r="C35" s="126" t="str">
        <f>VLOOKUP(B35,'[1]LISTADO ATM'!$A$2:$B$822,2,0)</f>
        <v xml:space="preserve">ATM Oficina Azua II </v>
      </c>
      <c r="D35" s="124" t="s">
        <v>2482</v>
      </c>
      <c r="E35" s="128">
        <v>3335913666</v>
      </c>
    </row>
    <row r="36" spans="1:5" ht="18" x14ac:dyDescent="0.25">
      <c r="A36" s="141" t="str">
        <f>VLOOKUP(B36,'[1]LISTADO ATM'!$A$2:$C$822,3,0)</f>
        <v>DISTRITO NACIONAL</v>
      </c>
      <c r="B36" s="145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3335913803</v>
      </c>
    </row>
    <row r="37" spans="1:5" ht="18" x14ac:dyDescent="0.25">
      <c r="A37" s="141" t="str">
        <f>VLOOKUP(B37,'[1]LISTADO ATM'!$A$2:$C$822,3,0)</f>
        <v>DISTRITO NACIONAL</v>
      </c>
      <c r="B37" s="145">
        <v>911</v>
      </c>
      <c r="C37" s="126" t="str">
        <f>VLOOKUP(B37,'[1]LISTADO ATM'!$A$2:$B$822,2,0)</f>
        <v xml:space="preserve">ATM Oficina Venezuela II </v>
      </c>
      <c r="D37" s="124" t="s">
        <v>2482</v>
      </c>
      <c r="E37" s="128">
        <v>3335913824</v>
      </c>
    </row>
    <row r="38" spans="1:5" ht="18" x14ac:dyDescent="0.25">
      <c r="A38" s="141" t="str">
        <f>VLOOKUP(B38,'[1]LISTADO ATM'!$A$2:$C$822,3,0)</f>
        <v>SUR</v>
      </c>
      <c r="B38" s="145">
        <v>765</v>
      </c>
      <c r="C38" s="126" t="str">
        <f>VLOOKUP(B38,'[1]LISTADO ATM'!$A$2:$B$822,2,0)</f>
        <v xml:space="preserve">ATM Oficina Azua I </v>
      </c>
      <c r="D38" s="124" t="s">
        <v>2482</v>
      </c>
      <c r="E38" s="128" t="s">
        <v>2593</v>
      </c>
    </row>
    <row r="39" spans="1:5" ht="18" x14ac:dyDescent="0.25">
      <c r="A39" s="116" t="s">
        <v>2473</v>
      </c>
      <c r="B39" s="146">
        <f>COUNT(B33:B38)</f>
        <v>6</v>
      </c>
      <c r="C39" s="105"/>
      <c r="D39" s="105"/>
      <c r="E39" s="105"/>
    </row>
    <row r="40" spans="1:5" ht="18" customHeight="1" thickBot="1" x14ac:dyDescent="0.3">
      <c r="B40" s="99"/>
      <c r="E40" s="99"/>
    </row>
    <row r="41" spans="1:5" ht="18" x14ac:dyDescent="0.25">
      <c r="A41" s="181" t="s">
        <v>2476</v>
      </c>
      <c r="B41" s="182"/>
      <c r="C41" s="182"/>
      <c r="D41" s="182"/>
      <c r="E41" s="183"/>
    </row>
    <row r="42" spans="1:5" ht="18.75" customHeight="1" x14ac:dyDescent="0.25">
      <c r="A42" s="96" t="s">
        <v>15</v>
      </c>
      <c r="B42" s="96" t="s">
        <v>2416</v>
      </c>
      <c r="C42" s="98" t="s">
        <v>46</v>
      </c>
      <c r="D42" s="129" t="s">
        <v>2419</v>
      </c>
      <c r="E42" s="96" t="s">
        <v>2417</v>
      </c>
    </row>
    <row r="43" spans="1:5" ht="18" x14ac:dyDescent="0.25">
      <c r="A43" s="94" t="str">
        <f>VLOOKUP(B43,'[1]LISTADO ATM'!$A$2:$C$822,3,0)</f>
        <v>DISTRITO NACIONAL</v>
      </c>
      <c r="B43" s="121">
        <v>318</v>
      </c>
      <c r="C43" s="126" t="str">
        <f>VLOOKUP(B43,'[1]LISTADO ATM'!$A$2:$B$822,2,0)</f>
        <v>ATM Autoservicio Lope de Vega</v>
      </c>
      <c r="D43" s="122" t="s">
        <v>2549</v>
      </c>
      <c r="E43" s="126" t="s">
        <v>2594</v>
      </c>
    </row>
    <row r="44" spans="1:5" ht="18" customHeight="1" x14ac:dyDescent="0.25">
      <c r="A44" s="94" t="str">
        <f>VLOOKUP(B44,'[1]LISTADO ATM'!$A$2:$C$822,3,0)</f>
        <v>ESTE</v>
      </c>
      <c r="B44" s="121">
        <v>330</v>
      </c>
      <c r="C44" s="126" t="str">
        <f>VLOOKUP(B44,'[1]LISTADO ATM'!$A$2:$B$822,2,0)</f>
        <v xml:space="preserve">ATM Oficina Boulevard (Higuey) </v>
      </c>
      <c r="D44" s="122" t="s">
        <v>2549</v>
      </c>
      <c r="E44" s="126" t="s">
        <v>2596</v>
      </c>
    </row>
    <row r="45" spans="1:5" ht="18" x14ac:dyDescent="0.25">
      <c r="A45" s="94" t="str">
        <f>VLOOKUP(B45,'[1]LISTADO ATM'!$A$2:$C$822,3,0)</f>
        <v>NORTE</v>
      </c>
      <c r="B45" s="121">
        <v>774</v>
      </c>
      <c r="C45" s="126" t="str">
        <f>VLOOKUP(B45,'[1]LISTADO ATM'!$A$2:$B$822,2,0)</f>
        <v xml:space="preserve">ATM Oficina Montecristi </v>
      </c>
      <c r="D45" s="122" t="s">
        <v>2549</v>
      </c>
      <c r="E45" s="126" t="s">
        <v>2595</v>
      </c>
    </row>
    <row r="46" spans="1:5" ht="18" x14ac:dyDescent="0.25">
      <c r="A46" s="94" t="str">
        <f>VLOOKUP(B46,'[1]LISTADO ATM'!$A$2:$C$822,3,0)</f>
        <v>NORTE</v>
      </c>
      <c r="B46" s="121">
        <v>431</v>
      </c>
      <c r="C46" s="126" t="str">
        <f>VLOOKUP(B46,'[1]LISTADO ATM'!$A$2:$B$822,2,0)</f>
        <v xml:space="preserve">ATM Autoservicio Sol (Santiago) </v>
      </c>
      <c r="D46" s="122" t="s">
        <v>2549</v>
      </c>
      <c r="E46" s="126">
        <v>3335910633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>
        <v>3335912303</v>
      </c>
    </row>
    <row r="48" spans="1:5" ht="18" x14ac:dyDescent="0.25">
      <c r="A48" s="94" t="str">
        <f>VLOOKUP(B48,'[1]LISTADO ATM'!$A$2:$C$822,3,0)</f>
        <v>DISTRITO NACIONAL</v>
      </c>
      <c r="B48" s="121">
        <v>39</v>
      </c>
      <c r="C48" s="126" t="str">
        <f>VLOOKUP(B48,'[1]LISTADO ATM'!$A$2:$B$822,2,0)</f>
        <v xml:space="preserve">ATM Oficina Ovando </v>
      </c>
      <c r="D48" s="122" t="s">
        <v>2548</v>
      </c>
      <c r="E48" s="126">
        <v>3335912139</v>
      </c>
    </row>
    <row r="49" spans="1:5" ht="18" x14ac:dyDescent="0.25">
      <c r="A49" s="116" t="s">
        <v>2473</v>
      </c>
      <c r="B49" s="146">
        <f>COUNT(B43:B48)</f>
        <v>6</v>
      </c>
      <c r="C49" s="105"/>
      <c r="D49" s="130"/>
      <c r="E49" s="130"/>
    </row>
    <row r="50" spans="1:5" ht="15.75" thickBot="1" x14ac:dyDescent="0.3">
      <c r="B50" s="99"/>
      <c r="E50" s="99"/>
    </row>
    <row r="51" spans="1:5" ht="18.75" thickBot="1" x14ac:dyDescent="0.3">
      <c r="A51" s="184" t="s">
        <v>2477</v>
      </c>
      <c r="B51" s="185"/>
      <c r="C51" s="93" t="s">
        <v>2412</v>
      </c>
      <c r="D51" s="99"/>
      <c r="E51" s="99"/>
    </row>
    <row r="52" spans="1:5" ht="18.75" thickBot="1" x14ac:dyDescent="0.3">
      <c r="A52" s="142">
        <f>+B29+B39+B49</f>
        <v>21</v>
      </c>
      <c r="B52" s="143"/>
    </row>
    <row r="53" spans="1:5" ht="15.75" thickBot="1" x14ac:dyDescent="0.3">
      <c r="B53" s="99"/>
      <c r="E53" s="99"/>
    </row>
    <row r="54" spans="1:5" ht="18.75" thickBot="1" x14ac:dyDescent="0.3">
      <c r="A54" s="168" t="s">
        <v>2478</v>
      </c>
      <c r="B54" s="169"/>
      <c r="C54" s="169"/>
      <c r="D54" s="169"/>
      <c r="E54" s="170"/>
    </row>
    <row r="55" spans="1:5" ht="18.75" customHeight="1" x14ac:dyDescent="0.25">
      <c r="A55" s="100" t="s">
        <v>15</v>
      </c>
      <c r="B55" s="96" t="s">
        <v>2416</v>
      </c>
      <c r="C55" s="98" t="s">
        <v>46</v>
      </c>
      <c r="D55" s="186" t="s">
        <v>2419</v>
      </c>
      <c r="E55" s="187"/>
    </row>
    <row r="56" spans="1:5" ht="18" x14ac:dyDescent="0.25">
      <c r="A56" s="124" t="str">
        <f>VLOOKUP(B56,'[1]LISTADO ATM'!$A$2:$C$822,3,0)</f>
        <v>DISTRITO NACIONAL</v>
      </c>
      <c r="B56" s="124">
        <v>378</v>
      </c>
      <c r="C56" s="124" t="str">
        <f>VLOOKUP(B56,'[1]LISTADO ATM'!$A$2:$B$822,2,0)</f>
        <v>ATM UNP Villa Flores</v>
      </c>
      <c r="D56" s="179" t="s">
        <v>2561</v>
      </c>
      <c r="E56" s="180"/>
    </row>
    <row r="57" spans="1:5" ht="18.75" customHeight="1" x14ac:dyDescent="0.25">
      <c r="A57" s="124" t="str">
        <f>VLOOKUP(B57,'[1]LISTADO ATM'!$A$2:$C$822,3,0)</f>
        <v>SUR</v>
      </c>
      <c r="B57" s="124">
        <v>252</v>
      </c>
      <c r="C57" s="124" t="str">
        <f>VLOOKUP(B57,'[1]LISTADO ATM'!$A$2:$B$822,2,0)</f>
        <v xml:space="preserve">ATM Banco Agrícola (Barahona) </v>
      </c>
      <c r="D57" s="179" t="s">
        <v>2561</v>
      </c>
      <c r="E57" s="180"/>
    </row>
    <row r="58" spans="1:5" ht="18.75" customHeight="1" x14ac:dyDescent="0.25">
      <c r="A58" s="124" t="str">
        <f>VLOOKUP(B58,'[1]LISTADO ATM'!$A$2:$C$822,3,0)</f>
        <v>NORTE</v>
      </c>
      <c r="B58" s="124">
        <v>388</v>
      </c>
      <c r="C58" s="124" t="str">
        <f>VLOOKUP(B58,'[1]LISTADO ATM'!$A$2:$B$822,2,0)</f>
        <v xml:space="preserve">ATM Multicentro La Sirena Puerto Plata </v>
      </c>
      <c r="D58" s="179" t="s">
        <v>2561</v>
      </c>
      <c r="E58" s="180"/>
    </row>
    <row r="59" spans="1:5" ht="18" x14ac:dyDescent="0.25">
      <c r="A59" s="124" t="str">
        <f>VLOOKUP(B59,'[1]LISTADO ATM'!$A$2:$C$822,3,0)</f>
        <v>NORTE</v>
      </c>
      <c r="B59" s="124">
        <v>877</v>
      </c>
      <c r="C59" s="124" t="str">
        <f>VLOOKUP(B59,'[1]LISTADO ATM'!$A$2:$B$822,2,0)</f>
        <v xml:space="preserve">ATM Estación Los Samanes (Ranchito, La Vega) </v>
      </c>
      <c r="D59" s="179" t="s">
        <v>2551</v>
      </c>
      <c r="E59" s="180"/>
    </row>
    <row r="60" spans="1:5" ht="18.75" customHeight="1" x14ac:dyDescent="0.25">
      <c r="A60" s="124" t="str">
        <f>VLOOKUP(B60,'[1]LISTADO ATM'!$A$2:$C$822,3,0)</f>
        <v>NORTE</v>
      </c>
      <c r="B60" s="124">
        <v>282</v>
      </c>
      <c r="C60" s="124" t="str">
        <f>VLOOKUP(B60,'[1]LISTADO ATM'!$A$2:$B$822,2,0)</f>
        <v xml:space="preserve">ATM Autobanco Nibaje </v>
      </c>
      <c r="D60" s="179" t="s">
        <v>2561</v>
      </c>
      <c r="E60" s="180"/>
    </row>
    <row r="61" spans="1:5" ht="18.75" thickBot="1" x14ac:dyDescent="0.3">
      <c r="A61" s="116" t="s">
        <v>2473</v>
      </c>
      <c r="B61" s="144">
        <f>COUNT(B56:B60)</f>
        <v>5</v>
      </c>
      <c r="C61" s="107"/>
      <c r="D61" s="107"/>
      <c r="E61" s="108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ht="18" customHeight="1" x14ac:dyDescent="0.25">
      <c r="B66" s="75"/>
    </row>
    <row r="67" spans="2:2" x14ac:dyDescent="0.25">
      <c r="B67" s="75"/>
    </row>
    <row r="68" spans="2:2" x14ac:dyDescent="0.25">
      <c r="B68" s="75"/>
    </row>
    <row r="69" spans="2:2" ht="18.75" customHeight="1" x14ac:dyDescent="0.25">
      <c r="B69" s="75"/>
    </row>
    <row r="70" spans="2:2" x14ac:dyDescent="0.25">
      <c r="B70" s="75"/>
    </row>
    <row r="71" spans="2:2" x14ac:dyDescent="0.25">
      <c r="B71" s="75"/>
    </row>
    <row r="72" spans="2:2" ht="18.75" customHeight="1" x14ac:dyDescent="0.25">
      <c r="B72" s="75"/>
    </row>
    <row r="73" spans="2:2" x14ac:dyDescent="0.25">
      <c r="B73" s="75"/>
    </row>
    <row r="74" spans="2:2" x14ac:dyDescent="0.25">
      <c r="B74" s="75"/>
    </row>
    <row r="75" spans="2:2" ht="18.75" customHeight="1" x14ac:dyDescent="0.25">
      <c r="B75" s="75"/>
    </row>
    <row r="76" spans="2:2" x14ac:dyDescent="0.25">
      <c r="B76" s="75"/>
    </row>
    <row r="78" spans="2:2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18">
    <mergeCell ref="A31:E31"/>
    <mergeCell ref="A41:E41"/>
    <mergeCell ref="A51:B51"/>
    <mergeCell ref="A54:E54"/>
    <mergeCell ref="D55:E55"/>
    <mergeCell ref="D56:E56"/>
    <mergeCell ref="D57:E57"/>
    <mergeCell ref="D58:E58"/>
    <mergeCell ref="D59:E59"/>
    <mergeCell ref="D60:E60"/>
    <mergeCell ref="A12:E12"/>
    <mergeCell ref="C15:E15"/>
    <mergeCell ref="A17:E17"/>
    <mergeCell ref="F1:G1"/>
    <mergeCell ref="A1:E1"/>
    <mergeCell ref="A2:E2"/>
    <mergeCell ref="A7:E7"/>
    <mergeCell ref="C10:E10"/>
  </mergeCells>
  <phoneticPr fontId="46" type="noConversion"/>
  <conditionalFormatting sqref="E111:E170">
    <cfRule type="duplicateValues" dxfId="103" priority="121796"/>
  </conditionalFormatting>
  <conditionalFormatting sqref="E111:E170">
    <cfRule type="duplicateValues" dxfId="102" priority="121797"/>
  </conditionalFormatting>
  <conditionalFormatting sqref="E22">
    <cfRule type="duplicateValues" dxfId="101" priority="42"/>
  </conditionalFormatting>
  <conditionalFormatting sqref="E33">
    <cfRule type="duplicateValues" dxfId="100" priority="41"/>
  </conditionalFormatting>
  <conditionalFormatting sqref="E34">
    <cfRule type="duplicateValues" dxfId="99" priority="40"/>
  </conditionalFormatting>
  <conditionalFormatting sqref="E35">
    <cfRule type="duplicateValues" dxfId="98" priority="39"/>
  </conditionalFormatting>
  <conditionalFormatting sqref="E36">
    <cfRule type="duplicateValues" dxfId="97" priority="38"/>
  </conditionalFormatting>
  <conditionalFormatting sqref="E23">
    <cfRule type="duplicateValues" dxfId="96" priority="37"/>
  </conditionalFormatting>
  <conditionalFormatting sqref="E56">
    <cfRule type="duplicateValues" dxfId="95" priority="36"/>
  </conditionalFormatting>
  <conditionalFormatting sqref="E37:E38">
    <cfRule type="duplicateValues" dxfId="94" priority="35"/>
  </conditionalFormatting>
  <conditionalFormatting sqref="E24 E28">
    <cfRule type="duplicateValues" dxfId="93" priority="34"/>
  </conditionalFormatting>
  <conditionalFormatting sqref="E57">
    <cfRule type="duplicateValues" dxfId="92" priority="33"/>
  </conditionalFormatting>
  <conditionalFormatting sqref="E58">
    <cfRule type="duplicateValues" dxfId="91" priority="32"/>
  </conditionalFormatting>
  <conditionalFormatting sqref="E25:E26">
    <cfRule type="duplicateValues" dxfId="90" priority="31"/>
  </conditionalFormatting>
  <conditionalFormatting sqref="E27">
    <cfRule type="duplicateValues" dxfId="89" priority="30"/>
  </conditionalFormatting>
  <conditionalFormatting sqref="E60">
    <cfRule type="duplicateValues" dxfId="88" priority="28"/>
  </conditionalFormatting>
  <conditionalFormatting sqref="E59">
    <cfRule type="duplicateValues" dxfId="87" priority="45"/>
  </conditionalFormatting>
  <conditionalFormatting sqref="E85:E103">
    <cfRule type="duplicateValues" dxfId="86" priority="122994"/>
  </conditionalFormatting>
  <conditionalFormatting sqref="B85:B103">
    <cfRule type="duplicateValues" dxfId="85" priority="122995"/>
  </conditionalFormatting>
  <conditionalFormatting sqref="B1:B7 B49:B76 B9:B42">
    <cfRule type="duplicateValues" dxfId="84" priority="122996"/>
  </conditionalFormatting>
  <conditionalFormatting sqref="E61:E76 E29:E32 E39:E42 E1:E7 E49:E55 E9:E21">
    <cfRule type="duplicateValues" dxfId="83" priority="122997"/>
  </conditionalFormatting>
  <conditionalFormatting sqref="B43:B48">
    <cfRule type="duplicateValues" dxfId="82" priority="23"/>
    <cfRule type="duplicateValues" dxfId="81" priority="24"/>
    <cfRule type="duplicateValues" dxfId="80" priority="25"/>
    <cfRule type="duplicateValues" dxfId="79" priority="26"/>
    <cfRule type="duplicateValues" dxfId="78" priority="27"/>
  </conditionalFormatting>
  <conditionalFormatting sqref="B46">
    <cfRule type="duplicateValues" dxfId="77" priority="18"/>
    <cfRule type="duplicateValues" dxfId="76" priority="19"/>
    <cfRule type="duplicateValues" dxfId="75" priority="20"/>
    <cfRule type="duplicateValues" dxfId="74" priority="21"/>
    <cfRule type="duplicateValues" dxfId="73" priority="22"/>
  </conditionalFormatting>
  <conditionalFormatting sqref="B46">
    <cfRule type="duplicateValues" dxfId="72" priority="17"/>
  </conditionalFormatting>
  <conditionalFormatting sqref="B47:B48">
    <cfRule type="duplicateValues" dxfId="71" priority="12"/>
    <cfRule type="duplicateValues" dxfId="70" priority="13"/>
    <cfRule type="duplicateValues" dxfId="69" priority="14"/>
    <cfRule type="duplicateValues" dxfId="68" priority="15"/>
    <cfRule type="duplicateValues" dxfId="67" priority="16"/>
  </conditionalFormatting>
  <conditionalFormatting sqref="B47:B48">
    <cfRule type="duplicateValues" dxfId="66" priority="11"/>
  </conditionalFormatting>
  <conditionalFormatting sqref="B43:B48">
    <cfRule type="duplicateValues" dxfId="65" priority="6"/>
    <cfRule type="duplicateValues" dxfId="64" priority="7"/>
    <cfRule type="duplicateValues" dxfId="63" priority="8"/>
    <cfRule type="duplicateValues" dxfId="62" priority="9"/>
    <cfRule type="duplicateValues" dxfId="61" priority="10"/>
  </conditionalFormatting>
  <conditionalFormatting sqref="B43:B48">
    <cfRule type="duplicateValues" dxfId="60" priority="5"/>
  </conditionalFormatting>
  <conditionalFormatting sqref="E43:E46">
    <cfRule type="duplicateValues" dxfId="59" priority="4"/>
  </conditionalFormatting>
  <conditionalFormatting sqref="E43:E46">
    <cfRule type="duplicateValues" dxfId="58" priority="2"/>
    <cfRule type="duplicateValues" dxfId="57" priority="3"/>
  </conditionalFormatting>
  <conditionalFormatting sqref="E47:E48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7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2021-06-09T19:17:10Z</dcterms:modified>
</cp:coreProperties>
</file>