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0\"/>
    </mc:Choice>
  </mc:AlternateContent>
  <bookViews>
    <workbookView xWindow="0" yWindow="0" windowWidth="24000" windowHeight="96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REPORTE!$A$4:$Q$53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0" i="1" l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F100" i="1" l="1"/>
  <c r="G100" i="1"/>
  <c r="H100" i="1"/>
  <c r="I100" i="1"/>
  <c r="J100" i="1"/>
  <c r="K100" i="1"/>
  <c r="A100" i="1"/>
  <c r="B15" i="16"/>
  <c r="B24" i="16"/>
  <c r="B55" i="16"/>
  <c r="C54" i="16"/>
  <c r="A54" i="16"/>
  <c r="C53" i="16"/>
  <c r="A53" i="16"/>
  <c r="C52" i="16"/>
  <c r="A52" i="16"/>
  <c r="C51" i="16"/>
  <c r="A51" i="16"/>
  <c r="B44" i="16"/>
  <c r="C43" i="16"/>
  <c r="A43" i="16"/>
  <c r="C42" i="16"/>
  <c r="A42" i="16"/>
  <c r="C41" i="16"/>
  <c r="A41" i="16"/>
  <c r="B37" i="16"/>
  <c r="C36" i="16"/>
  <c r="A36" i="16"/>
  <c r="C35" i="16"/>
  <c r="A35" i="16"/>
  <c r="C34" i="16"/>
  <c r="A34" i="16"/>
  <c r="C33" i="16"/>
  <c r="A33" i="16"/>
  <c r="B29" i="16"/>
  <c r="A47" i="16" s="1"/>
  <c r="C28" i="16"/>
  <c r="A28" i="16"/>
  <c r="C23" i="16"/>
  <c r="A23" i="16"/>
  <c r="C22" i="16"/>
  <c r="A22" i="16"/>
  <c r="C21" i="16"/>
  <c r="A21" i="16"/>
  <c r="C20" i="16"/>
  <c r="A20" i="16"/>
  <c r="C19" i="16"/>
  <c r="A19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98" i="1" l="1"/>
  <c r="G98" i="1"/>
  <c r="H98" i="1"/>
  <c r="I98" i="1"/>
  <c r="J98" i="1"/>
  <c r="K98" i="1"/>
  <c r="F93" i="1"/>
  <c r="G93" i="1"/>
  <c r="H93" i="1"/>
  <c r="I93" i="1"/>
  <c r="J93" i="1"/>
  <c r="K93" i="1"/>
  <c r="F89" i="1"/>
  <c r="G89" i="1"/>
  <c r="H89" i="1"/>
  <c r="I89" i="1"/>
  <c r="J89" i="1"/>
  <c r="K89" i="1"/>
  <c r="F84" i="1"/>
  <c r="G84" i="1"/>
  <c r="H84" i="1"/>
  <c r="I84" i="1"/>
  <c r="J84" i="1"/>
  <c r="K84" i="1"/>
  <c r="F80" i="1"/>
  <c r="G80" i="1"/>
  <c r="H80" i="1"/>
  <c r="I80" i="1"/>
  <c r="J80" i="1"/>
  <c r="K80" i="1"/>
  <c r="A98" i="1"/>
  <c r="A93" i="1"/>
  <c r="A89" i="1"/>
  <c r="A84" i="1"/>
  <c r="A80" i="1"/>
  <c r="F99" i="1"/>
  <c r="G99" i="1"/>
  <c r="H99" i="1"/>
  <c r="I99" i="1"/>
  <c r="J99" i="1"/>
  <c r="K99" i="1"/>
  <c r="A99" i="1"/>
  <c r="A97" i="1"/>
  <c r="A96" i="1"/>
  <c r="A95" i="1"/>
  <c r="A94" i="1"/>
  <c r="A92" i="1"/>
  <c r="A91" i="1"/>
  <c r="A90" i="1"/>
  <c r="A88" i="1"/>
  <c r="A87" i="1"/>
  <c r="A86" i="1"/>
  <c r="A85" i="1"/>
  <c r="A83" i="1"/>
  <c r="A82" i="1"/>
  <c r="A81" i="1"/>
  <c r="A79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79" i="1"/>
  <c r="G79" i="1"/>
  <c r="H79" i="1"/>
  <c r="I79" i="1"/>
  <c r="J79" i="1"/>
  <c r="K79" i="1"/>
  <c r="F70" i="1" l="1"/>
  <c r="G70" i="1"/>
  <c r="H70" i="1"/>
  <c r="I70" i="1"/>
  <c r="J70" i="1"/>
  <c r="K70" i="1"/>
  <c r="F57" i="1"/>
  <c r="G57" i="1"/>
  <c r="H57" i="1"/>
  <c r="I57" i="1"/>
  <c r="J57" i="1"/>
  <c r="K57" i="1"/>
  <c r="A70" i="1"/>
  <c r="A57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A78" i="1"/>
  <c r="A77" i="1"/>
  <c r="A76" i="1"/>
  <c r="A75" i="1"/>
  <c r="A74" i="1"/>
  <c r="A73" i="1"/>
  <c r="A72" i="1"/>
  <c r="A71" i="1"/>
  <c r="A69" i="1"/>
  <c r="A68" i="1"/>
  <c r="A67" i="1"/>
  <c r="A66" i="1"/>
  <c r="F65" i="1" l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A65" i="1"/>
  <c r="A64" i="1"/>
  <c r="A63" i="1"/>
  <c r="A62" i="1"/>
  <c r="A61" i="1"/>
  <c r="A60" i="1"/>
  <c r="A59" i="1"/>
  <c r="A58" i="1"/>
  <c r="A56" i="1"/>
  <c r="A55" i="1"/>
  <c r="A54" i="1"/>
  <c r="A53" i="1" l="1"/>
  <c r="A52" i="1"/>
  <c r="A51" i="1"/>
  <c r="A50" i="1"/>
  <c r="A49" i="1"/>
  <c r="A48" i="1"/>
  <c r="A47" i="1"/>
  <c r="A46" i="1"/>
  <c r="A45" i="1"/>
  <c r="A44" i="1"/>
  <c r="A43" i="1"/>
  <c r="A42" i="1"/>
  <c r="A41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F39" i="1" l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39" i="1"/>
  <c r="A38" i="1"/>
  <c r="A37" i="1"/>
  <c r="A36" i="1"/>
  <c r="A35" i="1"/>
  <c r="A34" i="1"/>
  <c r="A33" i="1"/>
  <c r="A32" i="1"/>
  <c r="A31" i="1"/>
  <c r="A30" i="1"/>
  <c r="A29" i="1"/>
  <c r="F28" i="1" l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19" i="1"/>
  <c r="G19" i="1"/>
  <c r="H19" i="1"/>
  <c r="I19" i="1"/>
  <c r="J19" i="1"/>
  <c r="K19" i="1"/>
  <c r="A28" i="1"/>
  <c r="A27" i="1"/>
  <c r="A26" i="1"/>
  <c r="A25" i="1"/>
  <c r="A24" i="1"/>
  <c r="A23" i="1"/>
  <c r="A22" i="1"/>
  <c r="A19" i="1"/>
  <c r="F21" i="1" l="1"/>
  <c r="G21" i="1"/>
  <c r="H21" i="1"/>
  <c r="I21" i="1"/>
  <c r="J21" i="1"/>
  <c r="K21" i="1"/>
  <c r="F20" i="1"/>
  <c r="G20" i="1"/>
  <c r="H20" i="1"/>
  <c r="I20" i="1"/>
  <c r="J20" i="1"/>
  <c r="K20" i="1"/>
  <c r="F18" i="1"/>
  <c r="G18" i="1"/>
  <c r="H18" i="1"/>
  <c r="I18" i="1"/>
  <c r="J18" i="1"/>
  <c r="K18" i="1"/>
  <c r="F17" i="1"/>
  <c r="G17" i="1"/>
  <c r="H17" i="1"/>
  <c r="I17" i="1"/>
  <c r="J17" i="1"/>
  <c r="K17" i="1"/>
  <c r="A21" i="1"/>
  <c r="A20" i="1"/>
  <c r="A18" i="1"/>
  <c r="A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A16" i="1"/>
  <c r="A15" i="1"/>
  <c r="A14" i="1"/>
  <c r="A13" i="1"/>
  <c r="A12" i="1"/>
  <c r="A11" i="1"/>
  <c r="A10" i="1" l="1"/>
  <c r="F10" i="1" l="1"/>
  <c r="G10" i="1"/>
  <c r="H10" i="1"/>
  <c r="I10" i="1"/>
  <c r="J10" i="1"/>
  <c r="K10" i="1"/>
  <c r="F9" i="1"/>
  <c r="G9" i="1"/>
  <c r="H9" i="1"/>
  <c r="I9" i="1"/>
  <c r="J9" i="1"/>
  <c r="K9" i="1"/>
  <c r="A9" i="1"/>
  <c r="F8" i="1" l="1"/>
  <c r="G8" i="1"/>
  <c r="H8" i="1"/>
  <c r="I8" i="1"/>
  <c r="J8" i="1"/>
  <c r="K8" i="1"/>
  <c r="F7" i="1"/>
  <c r="G7" i="1"/>
  <c r="H7" i="1"/>
  <c r="I7" i="1"/>
  <c r="J7" i="1"/>
  <c r="K7" i="1"/>
  <c r="A8" i="1"/>
  <c r="A7" i="1"/>
  <c r="A6" i="1" l="1"/>
  <c r="F6" i="1"/>
  <c r="G6" i="1"/>
  <c r="H6" i="1"/>
  <c r="I6" i="1"/>
  <c r="J6" i="1"/>
  <c r="K6" i="1"/>
  <c r="I7" i="16" l="1"/>
  <c r="I2" i="16"/>
  <c r="I4" i="16"/>
  <c r="I6" i="16"/>
  <c r="H1" i="16" l="1"/>
  <c r="I1" i="16"/>
  <c r="I3" i="16"/>
  <c r="G7" i="16"/>
  <c r="A5" i="1" l="1"/>
  <c r="F5" i="1"/>
  <c r="G5" i="1"/>
  <c r="H5" i="1"/>
  <c r="I5" i="1"/>
  <c r="J5" i="1"/>
  <c r="K5" i="1"/>
  <c r="I5" i="16" l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<sst xmlns="http://schemas.openxmlformats.org/spreadsheetml/2006/main" count="13587" uniqueCount="2644">
  <si>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</si>
  <si>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</si>
  <si>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</si>
  <si>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</si>
  <si>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</si>
  <si>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</si>
  <si>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</si>
  <si>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</si>
  <si>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</si>
  <si>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</si>
  <si>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</si>
  <si>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</si>
  <si>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</si>
  <si>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</si>
  <si>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</si>
  <si>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</si>
  <si>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</si>
  <si>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</si>
  <si>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</si>
  <si>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</si>
  <si>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</si>
  <si>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</si>
  <si>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</si>
  <si>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</si>
  <si>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</si>
  <si>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</si>
  <si>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</si>
  <si>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</si>
  <si>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</si>
  <si>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</si>
  <si>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</si>
  <si>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</si>
  <si>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</si>
  <si>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</si>
  <si>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</si>
  <si>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</si>
  <si>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</si>
  <si>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</si>
  <si>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</si>
  <si>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</si>
  <si>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</si>
  <si>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</si>
  <si>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</si>
  <si>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</si>
  <si>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</si>
  <si>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</si>
  <si>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</si>
  <si>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</si>
  <si>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</si>
  <si>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</si>
  <si>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</si>
  <si>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</si>
  <si>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</si>
  <si>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</si>
  <si>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</si>
  <si>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</si>
  <si>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</si>
  <si>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</si>
  <si>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</si>
  <si>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</si>
  <si>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</si>
  <si>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</si>
  <si>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</si>
  <si>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</si>
  <si>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</si>
  <si>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</si>
  <si>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</si>
  <si>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</si>
  <si>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</si>
  <si>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</si>
  <si>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</si>
  <si>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</si>
  <si>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</si>
  <si>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</si>
  <si>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</si>
  <si>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</si>
  <si>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</si>
  <si>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</si>
  <si>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</si>
  <si>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</si>
  <si>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</si>
  <si>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</si>
  <si>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</si>
  <si>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</si>
  <si>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</si>
  <si>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</si>
  <si>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</si>
  <si>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</si>
  <si>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</si>
  <si>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</si>
  <si>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</si>
  <si>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</si>
  <si>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</si>
  <si>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</si>
  <si>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</si>
  <si>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</si>
  <si>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</si>
  <si>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</si>
  <si>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</si>
  <si>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</si>
  <si>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</si>
  <si>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</si>
  <si>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</si>
  <si>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</si>
  <si>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</si>
  <si>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</si>
  <si>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</si>
  <si>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</si>
  <si>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</si>
  <si>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</si>
  <si>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</si>
  <si>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</si>
  <si>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</si>
  <si>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</si>
  <si>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</si>
  <si>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</si>
  <si>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</si>
  <si>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</si>
  <si>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</si>
  <si>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</si>
  <si>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</si>
  <si>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</si>
  <si>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</si>
  <si>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</si>
  <si>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</si>
  <si>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</si>
  <si>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</si>
  <si>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</si>
  <si>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</si>
  <si>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</si>
  <si>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</si>
  <si>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</si>
  <si>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</si>
  <si>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</si>
  <si>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</si>
  <si>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</si>
  <si>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</si>
  <si>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</si>
  <si>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</si>
  <si>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</si>
  <si>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</si>
  <si>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</si>
  <si>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</si>
  <si>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</si>
  <si>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</si>
  <si>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</si>
  <si>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</si>
  <si>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</si>
  <si>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</si>
  <si>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</si>
  <si>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</si>
  <si>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</si>
  <si>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</si>
  <si>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</si>
  <si>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</si>
  <si>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</si>
  <si>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</si>
  <si>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</si>
  <si>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</si>
  <si>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</si>
  <si>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</si>
  <si>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</si>
  <si>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</si>
  <si>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</si>
  <si>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</si>
  <si>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</si>
  <si>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</si>
  <si>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</si>
  <si>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</si>
  <si>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</si>
  <si>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</si>
  <si>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</si>
  <si>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</si>
  <si>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</si>
  <si>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</si>
  <si>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</si>
  <si>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</si>
  <si>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</si>
  <si>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</si>
  <si>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</si>
  <si>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</si>
  <si>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</si>
  <si>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</si>
  <si>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</si>
  <si>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</si>
  <si>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</si>
  <si>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</si>
  <si>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</si>
  <si>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</si>
  <si>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</si>
  <si>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</si>
  <si>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</si>
  <si>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</si>
  <si>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</si>
  <si>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</si>
  <si>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</si>
  <si>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</si>
  <si>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</si>
  <si>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</si>
  <si>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</si>
  <si>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</si>
  <si>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</si>
  <si>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</si>
  <si>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</si>
  <si>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</si>
  <si>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</si>
  <si>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</si>
  <si>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</si>
  <si>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</si>
  <si>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</si>
  <si>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</si>
  <si>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</si>
  <si>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</si>
  <si>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</si>
  <si>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</si>
  <si>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</si>
  <si>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</si>
  <si>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</si>
  <si>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</si>
  <si>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</si>
  <si>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</si>
  <si>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</si>
  <si>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</si>
  <si>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</si>
  <si>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</si>
  <si>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</si>
  <si>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</si>
  <si>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</si>
  <si>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</si>
  <si>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</si>
  <si>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</si>
  <si>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</si>
  <si>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</si>
  <si>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</si>
  <si>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</si>
  <si>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</si>
  <si>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</si>
  <si>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</si>
  <si>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</si>
  <si>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</si>
  <si>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</si>
  <si>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</si>
  <si>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</si>
  <si>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</si>
  <si>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</si>
  <si>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</si>
  <si>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</si>
  <si>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</si>
  <si>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</si>
  <si>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</si>
  <si>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</si>
  <si>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</si>
  <si>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</si>
  <si>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</si>
  <si>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</si>
  <si>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</si>
  <si>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</si>
  <si>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</si>
  <si>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</si>
  <si>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</si>
  <si>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</si>
  <si>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</si>
  <si>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</si>
  <si>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</si>
  <si>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</si>
  <si>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</si>
  <si>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</si>
  <si>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</si>
  <si>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</si>
  <si>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</si>
  <si>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</si>
  <si>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</si>
  <si>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</si>
  <si>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</si>
  <si>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</si>
  <si>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</si>
  <si>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</si>
  <si>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</si>
  <si>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</si>
  <si>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</si>
  <si>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</si>
  <si>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</si>
  <si>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</si>
  <si>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</si>
  <si>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</si>
  <si>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</si>
  <si>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</si>
  <si>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</si>
  <si>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</si>
  <si>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</si>
  <si>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</si>
  <si>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</si>
  <si>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</si>
  <si>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</si>
  <si>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</si>
  <si>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</si>
  <si>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</si>
  <si>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</si>
  <si>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</si>
  <si>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</si>
  <si>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</si>
  <si>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</si>
  <si>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</si>
  <si>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</si>
  <si>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</si>
  <si>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</si>
  <si>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</si>
  <si>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</si>
  <si>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</si>
  <si>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</si>
  <si>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</si>
  <si>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</si>
  <si>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</si>
  <si>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</si>
  <si>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</si>
  <si>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</si>
  <si>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</si>
  <si>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</si>
  <si>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</si>
  <si>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</si>
  <si>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</si>
  <si>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</si>
  <si>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</si>
  <si>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</si>
  <si>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</si>
  <si>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</si>
  <si>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</si>
  <si>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</si>
  <si>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</si>
  <si>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</si>
  <si>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</si>
  <si>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</si>
  <si>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</si>
  <si>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</si>
  <si>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</si>
  <si>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</si>
  <si>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</si>
  <si>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</si>
  <si>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</si>
  <si>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</si>
  <si>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</si>
  <si>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</si>
  <si>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</si>
  <si>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</si>
  <si>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</si>
  <si>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</si>
  <si>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</si>
  <si>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</si>
  <si>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</si>
  <si>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</si>
  <si>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</si>
  <si>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</si>
  <si>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</si>
  <si>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</si>
  <si>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</si>
  <si>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</si>
  <si>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</si>
  <si>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</si>
  <si>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</si>
  <si>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</si>
  <si>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</si>
  <si>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</si>
  <si>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</si>
  <si>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</si>
  <si>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</si>
  <si>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</si>
  <si>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</si>
  <si>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</si>
  <si>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</si>
  <si>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</si>
  <si>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</si>
  <si>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</si>
  <si>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</si>
  <si>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</si>
  <si>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</si>
  <si>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</si>
  <si>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</si>
  <si>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</si>
  <si>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</si>
  <si>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</si>
  <si>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</si>
  <si>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</si>
  <si>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</si>
  <si>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</si>
  <si>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</si>
  <si>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</si>
  <si>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</si>
  <si>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</si>
  <si>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</si>
  <si>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</si>
  <si>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</si>
  <si>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</si>
  <si>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</si>
  <si>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</si>
  <si>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</si>
  <si>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</si>
  <si>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</si>
  <si>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</si>
  <si>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</si>
  <si>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</si>
  <si>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</si>
  <si>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</si>
  <si>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</si>
  <si>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</si>
  <si>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</si>
  <si>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</si>
  <si>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</si>
  <si>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</si>
  <si>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</si>
  <si>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</si>
  <si>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</si>
  <si>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</si>
  <si>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</si>
  <si>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</si>
  <si>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</si>
  <si>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</si>
  <si>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</si>
  <si>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</si>
  <si>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</si>
  <si>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</si>
  <si>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</si>
  <si>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</si>
  <si>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</si>
  <si>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</si>
  <si>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</si>
  <si>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</si>
  <si>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</si>
  <si>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</si>
  <si>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</si>
  <si>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</si>
  <si>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</si>
  <si>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</si>
  <si>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</si>
  <si>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</si>
  <si>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</si>
  <si>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</si>
  <si>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</si>
  <si>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</si>
  <si>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</si>
  <si>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</si>
  <si>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</si>
  <si>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</si>
  <si>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</si>
  <si>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</si>
  <si>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</si>
  <si>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</si>
  <si>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</si>
  <si>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</si>
  <si>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</si>
  <si>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</si>
  <si>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</si>
  <si>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</si>
  <si>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</si>
  <si>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</si>
  <si>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</si>
  <si>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</si>
  <si>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</si>
  <si>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</si>
  <si>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</si>
  <si>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</si>
  <si>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</si>
  <si>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</si>
  <si>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</si>
  <si>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</si>
  <si>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</si>
  <si>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</si>
  <si>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</si>
  <si>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</si>
  <si>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</si>
  <si>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</si>
  <si>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</si>
  <si>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</si>
  <si>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</si>
  <si>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</si>
  <si>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</si>
  <si>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</si>
  <si>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</si>
  <si>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</si>
  <si>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</si>
  <si>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</si>
  <si>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</si>
  <si>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</si>
  <si>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</si>
  <si>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</si>
  <si>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</si>
  <si>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</si>
  <si>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</si>
  <si>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</si>
  <si>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</si>
  <si>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</si>
  <si>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</si>
  <si>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</si>
  <si>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</si>
  <si>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</si>
  <si>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</si>
  <si>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</si>
  <si>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</si>
  <si>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</si>
  <si>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</si>
  <si>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</si>
  <si>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</si>
  <si>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</si>
  <si>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</si>
  <si>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</si>
  <si>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</si>
  <si>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</si>
  <si>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</si>
  <si>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</si>
  <si>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</si>
  <si>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</si>
  <si>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</si>
  <si>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</si>
  <si>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</si>
  <si>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</si>
  <si>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</si>
  <si>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</si>
  <si>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</si>
  <si>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</si>
  <si>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</si>
  <si>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</si>
  <si>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</si>
  <si>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</si>
  <si>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</si>
  <si>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</si>
  <si>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</si>
  <si>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</si>
  <si>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</si>
  <si>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</si>
  <si>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</si>
  <si>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</si>
  <si>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</si>
  <si>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</si>
  <si>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</si>
  <si>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</si>
  <si>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</si>
  <si>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</si>
  <si>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</si>
  <si>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</si>
  <si>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</si>
  <si>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</si>
  <si>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</si>
  <si>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</si>
  <si>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</si>
  <si>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</si>
  <si>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</si>
  <si>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</si>
  <si>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</si>
  <si>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</si>
  <si>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</si>
  <si>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</si>
  <si>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</si>
  <si>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</si>
  <si>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</si>
  <si>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</si>
  <si>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</si>
  <si>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</si>
  <si>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</si>
  <si>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</si>
  <si>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</si>
  <si>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</si>
  <si>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</si>
  <si>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</si>
  <si>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</si>
  <si>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</si>
  <si>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</si>
  <si>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</si>
  <si>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</si>
  <si>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</si>
  <si>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</si>
  <si>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</si>
  <si>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</si>
  <si>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</si>
  <si>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</si>
  <si>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</si>
  <si>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</si>
  <si>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</si>
  <si>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</si>
  <si>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</si>
  <si>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</si>
  <si>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</si>
  <si>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</si>
  <si>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</si>
  <si>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</si>
  <si>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</si>
  <si>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</si>
  <si>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</si>
  <si>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</si>
  <si>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</si>
  <si>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</si>
  <si>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</si>
  <si>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</si>
  <si>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</si>
  <si>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</si>
  <si>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</si>
  <si>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</si>
  <si>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</si>
  <si>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</si>
  <si>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</si>
  <si>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</si>
  <si>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</si>
  <si>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</si>
  <si>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</si>
  <si>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</si>
  <si>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</si>
  <si>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</si>
  <si>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</si>
  <si>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</si>
  <si>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</si>
  <si>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</si>
  <si>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</si>
  <si>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</si>
  <si>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</si>
  <si>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</si>
  <si>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</si>
  <si>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</si>
  <si>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</si>
  <si>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</si>
  <si>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</si>
  <si>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</si>
  <si>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</si>
  <si>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</si>
  <si>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</si>
  <si>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</si>
  <si>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</si>
  <si>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</si>
  <si>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</si>
  <si>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</si>
  <si>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</si>
  <si>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</si>
  <si>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</si>
  <si>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</si>
  <si>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</si>
  <si>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</si>
  <si>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</si>
  <si>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</si>
  <si>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</si>
  <si>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</si>
  <si>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</si>
  <si>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</si>
  <si>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</si>
  <si>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</si>
  <si>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</si>
  <si>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</si>
  <si>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</si>
  <si>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</si>
  <si>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</si>
  <si>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</si>
  <si>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</si>
  <si>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</si>
  <si>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</si>
  <si>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</si>
  <si>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</si>
  <si>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</si>
  <si>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</si>
  <si>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</si>
  <si>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</si>
  <si>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</si>
  <si>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</si>
  <si>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</si>
  <si>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</si>
  <si>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</si>
  <si>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</si>
  <si>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</si>
  <si>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</si>
  <si>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</si>
  <si>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</si>
  <si>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</si>
  <si>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</si>
  <si>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</si>
  <si>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</si>
  <si>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</si>
  <si>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</si>
  <si>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</si>
  <si>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</si>
  <si>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</si>
  <si>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</si>
  <si>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</si>
  <si>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</si>
  <si>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</si>
  <si>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</si>
  <si>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</si>
  <si>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</si>
  <si>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</si>
  <si>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</si>
  <si>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</si>
  <si>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</si>
  <si>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</si>
  <si>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</si>
  <si>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</si>
  <si>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</si>
  <si>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</si>
  <si>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</si>
  <si>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</si>
  <si>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</si>
  <si>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</si>
  <si>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</si>
  <si>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</si>
  <si>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</si>
  <si>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</si>
  <si>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</si>
  <si>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</si>
  <si>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</si>
  <si>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</si>
  <si>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</si>
  <si>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</si>
  <si>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</si>
  <si>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</si>
  <si>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</si>
  <si>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</si>
  <si>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</si>
  <si>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</si>
  <si>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</si>
  <si>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</si>
  <si>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</si>
  <si>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</si>
  <si>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</si>
  <si>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</si>
  <si>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</si>
  <si>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</si>
  <si>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</si>
  <si>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</si>
  <si>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</si>
  <si>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</si>
  <si>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</si>
  <si>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</si>
  <si>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</si>
  <si>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</si>
  <si>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</si>
  <si>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</si>
  <si>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</si>
  <si>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</si>
  <si>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</si>
  <si>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</si>
  <si>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</si>
  <si>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</si>
  <si>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</si>
  <si>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</si>
  <si>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</si>
  <si>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</si>
  <si>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</si>
  <si>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</si>
  <si>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</si>
  <si>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</si>
  <si>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</si>
  <si>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</si>
  <si>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</si>
  <si>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</si>
  <si>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</si>
  <si>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</si>
  <si>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</si>
  <si>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</si>
  <si>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</si>
  <si>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</si>
  <si>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</si>
  <si>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</si>
  <si>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</si>
  <si>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</si>
  <si>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</si>
  <si>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</si>
  <si>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</si>
  <si>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</si>
  <si>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</si>
  <si>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</si>
  <si>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</si>
  <si>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</si>
  <si>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</si>
  <si>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</si>
  <si>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</si>
  <si>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</si>
  <si>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</si>
  <si>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</si>
  <si>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</si>
  <si>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</si>
  <si>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</si>
  <si>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</si>
  <si>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</si>
  <si>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</si>
  <si>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</si>
  <si>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</si>
  <si>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</si>
  <si>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</si>
  <si>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</si>
  <si>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</si>
  <si>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</si>
  <si>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</si>
  <si>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</si>
  <si>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</si>
  <si>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</si>
  <si>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</si>
  <si>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</si>
  <si>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</si>
  <si>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</si>
  <si>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</si>
  <si>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</si>
  <si>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</si>
  <si>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</si>
  <si>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</si>
  <si>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</si>
  <si>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</si>
  <si>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</si>
  <si>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</si>
  <si>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</si>
  <si>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</si>
  <si>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</si>
  <si>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</si>
  <si>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</si>
  <si>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</si>
  <si>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</si>
  <si>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</si>
  <si>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</si>
  <si>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</si>
  <si>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</si>
  <si>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</si>
  <si>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</si>
  <si>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</si>
  <si>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</si>
  <si>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</si>
  <si>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</si>
  <si>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</si>
  <si>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</si>
  <si>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</si>
  <si>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</si>
  <si>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</si>
  <si>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</si>
  <si>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</si>
  <si>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</si>
  <si>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</si>
  <si>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</si>
  <si>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</si>
  <si>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</si>
  <si>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</si>
  <si>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</si>
  <si>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</si>
  <si>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</si>
  <si>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</si>
  <si>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</si>
  <si>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</si>
  <si>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</si>
  <si>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</si>
  <si>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</si>
  <si>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</si>
  <si>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</si>
  <si>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</si>
  <si>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</si>
  <si>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</si>
  <si>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</si>
  <si>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</si>
  <si>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</si>
  <si>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</si>
  <si>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</si>
  <si>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</si>
  <si>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</si>
  <si>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</si>
  <si>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</si>
  <si>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</si>
  <si>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</si>
  <si>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</si>
  <si>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</si>
  <si>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</si>
  <si>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</si>
  <si>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</si>
  <si>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</si>
  <si>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</si>
  <si>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</si>
  <si>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</si>
  <si>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</si>
  <si>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</si>
  <si>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</si>
  <si>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</si>
  <si>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</si>
  <si>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</si>
  <si>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</si>
  <si>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</si>
  <si>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</si>
  <si>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</si>
  <si>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</si>
  <si>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</si>
  <si>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</si>
  <si>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</si>
  <si>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</si>
  <si>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</si>
  <si>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</si>
  <si>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</si>
  <si>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</si>
  <si>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</si>
  <si>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</si>
  <si>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</si>
  <si>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</si>
  <si>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</si>
  <si>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</si>
  <si>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</si>
  <si>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</si>
  <si>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</si>
  <si>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</si>
  <si>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</si>
  <si>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</si>
  <si>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</si>
  <si>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</si>
  <si>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</si>
  <si>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</si>
  <si>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</si>
  <si>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</si>
  <si>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</si>
  <si>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</si>
  <si>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</si>
  <si>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</si>
  <si>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</si>
  <si>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</si>
  <si>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</si>
  <si>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</si>
  <si>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</si>
  <si>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</si>
  <si>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</si>
  <si>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</si>
  <si>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</si>
  <si>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</si>
  <si>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</si>
  <si>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</si>
  <si>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</si>
  <si>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</si>
  <si>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</si>
  <si>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</si>
  <si>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</si>
  <si>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</si>
  <si>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</si>
  <si>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</si>
  <si>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</si>
  <si>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</si>
  <si>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</si>
  <si>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</si>
  <si>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</si>
  <si>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</si>
  <si>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</si>
  <si>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</si>
  <si>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</si>
  <si>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</si>
  <si>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</si>
  <si>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</si>
  <si>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</si>
  <si>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</si>
  <si>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</si>
  <si>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</si>
  <si>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</si>
  <si>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</si>
  <si>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</si>
  <si>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</si>
  <si>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</si>
  <si>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</si>
  <si>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</si>
  <si>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</si>
  <si>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</si>
  <si>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</si>
  <si>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</si>
  <si>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</si>
  <si>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</si>
  <si>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</si>
  <si>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</si>
  <si>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</si>
  <si>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</si>
  <si>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</si>
  <si>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</si>
  <si>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</si>
  <si>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</si>
  <si>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</si>
  <si>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</si>
  <si>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</si>
  <si>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</si>
  <si>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</si>
  <si>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</si>
  <si>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</si>
  <si>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</si>
  <si>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</si>
  <si>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</si>
  <si>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</si>
  <si>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</si>
  <si>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</si>
  <si>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</si>
  <si>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</si>
  <si>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</si>
  <si>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</si>
  <si>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</si>
  <si>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</si>
  <si>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</si>
  <si>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</si>
  <si>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</si>
  <si>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</si>
  <si>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</si>
  <si>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</si>
  <si>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</si>
  <si>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</si>
  <si>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</si>
  <si>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</si>
  <si>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</si>
  <si>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</si>
  <si>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</si>
  <si>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</si>
  <si>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</si>
  <si>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</si>
  <si>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</si>
  <si>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</si>
  <si>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</si>
  <si>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</si>
  <si>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</si>
  <si>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</si>
  <si>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</si>
  <si>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</si>
  <si>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</si>
  <si>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</si>
  <si>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</si>
  <si>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</si>
  <si>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</si>
  <si>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</si>
  <si>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</si>
  <si>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</si>
  <si>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</si>
  <si>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</si>
  <si>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</si>
  <si>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</si>
  <si>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</si>
  <si>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</si>
  <si>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</si>
  <si>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</si>
  <si>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</si>
  <si>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</si>
  <si>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</si>
  <si>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</si>
  <si>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</si>
  <si>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</si>
  <si>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</si>
  <si>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</si>
  <si>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</si>
  <si>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</si>
  <si>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</si>
  <si>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</si>
  <si>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</si>
  <si>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</si>
  <si>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</si>
  <si>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</si>
  <si>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</si>
  <si>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</si>
  <si>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</si>
  <si>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</si>
  <si>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</si>
  <si>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</si>
  <si>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</si>
  <si>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</si>
  <si>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</si>
  <si>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</si>
  <si>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</si>
  <si>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</si>
  <si>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</si>
  <si>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</si>
  <si>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</si>
  <si>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</si>
  <si>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</si>
  <si>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</si>
  <si>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</si>
  <si>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</si>
  <si>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</si>
  <si>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</si>
  <si>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</si>
  <si>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</si>
  <si>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</si>
  <si>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</si>
  <si>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</si>
  <si>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</si>
  <si>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</si>
  <si>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</si>
  <si>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</si>
  <si>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</si>
  <si>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</si>
  <si>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</si>
  <si>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</si>
  <si>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</si>
  <si>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</si>
  <si>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</si>
  <si>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</si>
  <si>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</si>
  <si>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</si>
  <si>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</si>
  <si>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</si>
  <si>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</si>
  <si>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</si>
  <si>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</si>
  <si>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</si>
  <si>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</si>
  <si>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</si>
  <si>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</si>
  <si>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</si>
  <si>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</si>
  <si>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</si>
  <si>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</si>
  <si>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</si>
  <si>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</si>
  <si>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</si>
  <si>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</si>
  <si>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</si>
  <si>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</si>
  <si>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</si>
  <si>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</si>
  <si>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</si>
  <si>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</si>
  <si>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</si>
  <si>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</si>
  <si>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</si>
  <si>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</si>
  <si>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</si>
  <si>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</si>
  <si>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</si>
  <si>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</si>
  <si>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</si>
  <si>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</si>
  <si>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</si>
  <si>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</si>
  <si>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</si>
  <si>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</si>
  <si>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</si>
  <si>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</si>
  <si>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</si>
  <si>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</si>
  <si>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</si>
  <si>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</si>
  <si>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</si>
  <si>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</si>
  <si>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</si>
  <si>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</si>
  <si>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</si>
  <si>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</si>
  <si>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</si>
  <si>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</si>
  <si>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</si>
  <si>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</si>
  <si>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</si>
  <si>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</si>
  <si>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</si>
  <si>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</si>
  <si>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</si>
  <si>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</si>
  <si>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</si>
  <si>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</si>
  <si>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</si>
  <si>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</si>
  <si>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</si>
  <si>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</si>
  <si>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</si>
  <si>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</si>
  <si>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</si>
  <si>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</si>
  <si>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</si>
  <si>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</si>
  <si>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</si>
  <si>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</si>
  <si>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</si>
  <si>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</si>
  <si>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</si>
  <si>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</si>
  <si>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</si>
  <si>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</si>
  <si>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</si>
  <si>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</si>
  <si>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</si>
  <si>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</si>
  <si>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</si>
  <si>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</si>
  <si>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</si>
  <si>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</si>
  <si>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</si>
  <si>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</si>
  <si>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</si>
  <si>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</si>
  <si>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</si>
  <si>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</si>
  <si>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</si>
  <si>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</si>
  <si>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</si>
  <si>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</si>
  <si>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</si>
  <si>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</si>
  <si>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</si>
  <si>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</si>
  <si>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</si>
  <si>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</si>
  <si>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</si>
  <si>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</si>
  <si>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</si>
  <si>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</si>
  <si>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</si>
  <si>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</si>
  <si>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</si>
  <si>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</si>
  <si>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</si>
  <si>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</si>
  <si>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</si>
  <si>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</si>
  <si>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</si>
  <si>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</si>
  <si>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</si>
  <si>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</si>
  <si>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</si>
  <si>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</si>
  <si>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</si>
  <si>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</si>
  <si>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</si>
  <si>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</si>
  <si>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</si>
  <si>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</si>
  <si>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</si>
  <si>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</si>
  <si>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</si>
  <si>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</si>
  <si>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</si>
  <si>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</si>
  <si>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</si>
  <si>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</si>
  <si>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</si>
  <si>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</si>
  <si>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</si>
  <si>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</si>
  <si>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</si>
  <si>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</si>
  <si>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</si>
  <si>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</si>
  <si>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</si>
  <si>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</si>
  <si>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</si>
  <si>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</si>
  <si>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</si>
  <si>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</si>
  <si>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</si>
  <si>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</si>
  <si>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</si>
  <si>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</si>
  <si>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</si>
  <si>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</si>
  <si>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</si>
  <si>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</si>
  <si>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</si>
  <si>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</si>
  <si>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</si>
  <si>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</si>
  <si>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</si>
  <si>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</si>
  <si>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</si>
  <si>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</si>
  <si>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</si>
  <si>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</si>
  <si>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</si>
  <si>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</si>
  <si>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</si>
  <si>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</si>
  <si>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</si>
  <si>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</si>
  <si>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</si>
  <si>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</si>
  <si>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</si>
  <si>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</si>
  <si>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</si>
  <si>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</si>
  <si>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</si>
  <si>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</si>
  <si>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</si>
  <si>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</si>
  <si>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</si>
  <si>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</si>
  <si>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</si>
  <si>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</si>
  <si>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</si>
  <si>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</si>
  <si>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</si>
  <si>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</si>
  <si>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</si>
  <si>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</si>
  <si>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</si>
  <si>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</si>
  <si>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</si>
  <si>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</si>
  <si>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</si>
  <si>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</si>
  <si>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</si>
  <si>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</si>
  <si>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</si>
  <si>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</si>
  <si>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</si>
  <si>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</si>
  <si>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</si>
  <si>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</si>
  <si>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</si>
  <si>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</si>
  <si>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</si>
  <si>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</si>
  <si>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</si>
  <si>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</si>
  <si>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</si>
  <si>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</si>
  <si>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</si>
  <si>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</si>
  <si>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</si>
  <si>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</si>
  <si>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</si>
  <si>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</si>
  <si>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</si>
  <si>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</si>
  <si>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</si>
  <si>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</si>
  <si>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</si>
  <si>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</si>
  <si>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</si>
  <si>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</si>
  <si>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</si>
  <si>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</si>
  <si>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</si>
  <si>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</si>
  <si>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</si>
  <si>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</si>
  <si>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</si>
  <si>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</si>
  <si>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</si>
  <si>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</si>
  <si>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</si>
  <si>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</si>
  <si>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</si>
  <si>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</si>
  <si>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</si>
  <si>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</si>
  <si>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</si>
  <si>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</si>
  <si>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</si>
  <si>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</si>
  <si>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</si>
  <si>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</si>
  <si>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</si>
  <si>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</si>
  <si>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</si>
  <si>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</si>
  <si>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</si>
  <si>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</si>
  <si>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</si>
  <si>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</si>
  <si>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</si>
  <si>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</si>
  <si>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</si>
  <si>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</si>
  <si>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</si>
  <si>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</si>
  <si>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</si>
  <si>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</si>
  <si>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</si>
  <si>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</si>
  <si>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</si>
  <si>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</si>
  <si>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</si>
  <si>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</si>
  <si>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</si>
  <si>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</si>
  <si>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</si>
  <si>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</si>
  <si>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</si>
  <si>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</si>
  <si>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</si>
  <si>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</si>
  <si>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</si>
  <si>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</si>
  <si>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</si>
  <si>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</si>
  <si>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</si>
  <si>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</si>
  <si>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</si>
  <si>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</si>
  <si>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</si>
  <si>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</si>
  <si>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</si>
  <si>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</si>
  <si>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</si>
  <si>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</si>
  <si>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</si>
  <si>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</si>
  <si>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</si>
  <si>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</si>
  <si>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</si>
  <si>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</si>
  <si>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</si>
  <si>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</si>
  <si>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</si>
  <si>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</si>
  <si>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</si>
  <si>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</si>
  <si>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</si>
  <si>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</si>
  <si>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</si>
  <si>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</si>
  <si>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</si>
  <si>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</si>
  <si>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</si>
  <si>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</si>
  <si>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</si>
  <si>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</si>
  <si>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</si>
  <si>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</si>
  <si>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</si>
  <si>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</si>
  <si>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</si>
  <si>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</si>
  <si>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</si>
  <si>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</si>
  <si>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</si>
  <si>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</si>
  <si>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</si>
  <si>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</si>
  <si>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</si>
  <si>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</si>
  <si>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</si>
  <si>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</si>
  <si>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</si>
  <si>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</si>
  <si>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</si>
  <si>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</si>
  <si>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</si>
  <si>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</si>
  <si>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</si>
  <si>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</si>
  <si>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</si>
  <si>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</si>
  <si>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</si>
  <si>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</si>
  <si>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</si>
  <si>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</si>
  <si>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</si>
  <si>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</si>
  <si>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</si>
  <si>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</si>
  <si>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</si>
  <si>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</si>
  <si>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</si>
  <si>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</si>
  <si>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</si>
  <si>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</si>
  <si>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</si>
  <si>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</si>
  <si>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</si>
  <si>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</si>
  <si>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</si>
  <si>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</si>
  <si>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</si>
  <si>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</si>
  <si>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</si>
  <si>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</si>
  <si>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</si>
  <si>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</si>
  <si>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</si>
  <si>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</si>
  <si>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</si>
  <si>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</si>
  <si>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</si>
  <si>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</si>
  <si>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</si>
  <si>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</si>
  <si>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</si>
  <si>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</si>
  <si>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</si>
  <si>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</si>
  <si>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</si>
  <si>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</si>
  <si>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</si>
  <si>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</si>
  <si>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</si>
  <si>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</si>
  <si>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</si>
  <si>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</si>
  <si>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</si>
  <si>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</si>
  <si>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</si>
  <si>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</si>
  <si>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</si>
  <si>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</si>
  <si>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</si>
  <si>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</si>
  <si>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</si>
  <si>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</si>
  <si>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</si>
  <si>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</si>
  <si>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</si>
  <si>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</si>
  <si>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</si>
  <si>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</si>
  <si>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</si>
  <si>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</si>
  <si>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</si>
  <si>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</si>
  <si>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</si>
  <si>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</si>
  <si>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</si>
  <si>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</si>
  <si>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</si>
  <si>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</si>
  <si>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</si>
  <si>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</si>
  <si>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</si>
  <si>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</si>
  <si>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</si>
  <si>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</si>
  <si>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</si>
  <si>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</si>
  <si>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</si>
  <si>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</si>
  <si>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</si>
  <si>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</si>
  <si>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</si>
  <si>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</si>
  <si>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</si>
  <si>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</si>
  <si>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</si>
  <si>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</si>
  <si>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</si>
  <si>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</si>
  <si>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</si>
  <si>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</si>
  <si>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</si>
  <si>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</si>
  <si>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</si>
  <si>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</si>
  <si>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</si>
  <si>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</si>
  <si>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</si>
  <si>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</si>
  <si>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</si>
  <si>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</si>
  <si>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</si>
  <si>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</si>
  <si>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</si>
  <si>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</si>
  <si>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</si>
  <si>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</si>
  <si>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</si>
  <si>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</si>
  <si>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</si>
  <si>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</si>
  <si>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</si>
  <si>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</si>
  <si>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</si>
  <si>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</si>
  <si>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</si>
  <si>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</si>
  <si>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</si>
  <si>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</si>
  <si>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</si>
  <si>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</si>
  <si>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</si>
  <si>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</si>
  <si>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</si>
  <si>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</si>
  <si>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</si>
  <si>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</si>
  <si>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</si>
  <si>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</si>
  <si>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</si>
  <si>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</si>
  <si>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</si>
  <si>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</si>
  <si>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</si>
  <si>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</si>
  <si>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</si>
  <si>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</si>
  <si>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</si>
  <si>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</si>
  <si>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</si>
  <si>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</si>
  <si>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</si>
  <si>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</si>
  <si>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</si>
  <si>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</si>
  <si>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</si>
  <si>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</si>
  <si>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</si>
  <si>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</si>
  <si>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</si>
  <si>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</si>
  <si>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</si>
  <si>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</si>
  <si>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</si>
  <si>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</si>
  <si>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</si>
  <si>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</si>
  <si>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</si>
  <si>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</si>
  <si>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</si>
  <si>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</si>
  <si>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</si>
  <si>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</si>
  <si>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</si>
  <si>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</si>
  <si>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</si>
  <si>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</si>
  <si>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</si>
  <si>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</si>
  <si>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</si>
  <si>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</si>
  <si>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</si>
  <si>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</si>
  <si>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</si>
  <si>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</si>
  <si>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</si>
  <si>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</si>
  <si>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</si>
  <si>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</si>
  <si>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</si>
  <si>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</si>
  <si>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</si>
  <si>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</si>
  <si>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</si>
  <si>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</si>
  <si>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</si>
  <si>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</si>
  <si>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</si>
  <si>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</si>
  <si>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</si>
  <si>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</si>
  <si>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</si>
  <si>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</si>
  <si>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</si>
  <si>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</si>
  <si>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</si>
  <si>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</si>
  <si>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</si>
  <si>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</si>
  <si>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</si>
  <si>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</si>
  <si>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</si>
  <si>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</si>
  <si>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</si>
  <si>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</si>
  <si>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</si>
  <si>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</si>
  <si>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</si>
  <si>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</si>
  <si>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</si>
  <si>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</si>
  <si>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</si>
  <si>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</si>
  <si>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</si>
  <si>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</si>
  <si>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</si>
  <si>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</si>
  <si>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</si>
  <si>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</si>
  <si>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</si>
  <si>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</si>
  <si>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</si>
  <si>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</si>
  <si>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</si>
  <si>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</si>
  <si>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</si>
  <si>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</si>
  <si>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</si>
  <si>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</si>
  <si>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</si>
  <si>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</si>
  <si>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</si>
  <si>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</si>
  <si>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</si>
  <si>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</si>
  <si>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</si>
  <si>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</si>
  <si>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</si>
  <si>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</si>
  <si>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</si>
  <si>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</si>
  <si>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</si>
  <si>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</si>
  <si>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</si>
  <si>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</si>
  <si>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</si>
  <si>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</si>
  <si>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</si>
  <si>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</si>
  <si>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</si>
  <si>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</si>
  <si>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</si>
  <si>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</si>
  <si>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</si>
  <si>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</si>
  <si>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</si>
  <si>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</si>
  <si>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</si>
  <si>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</si>
  <si>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</si>
  <si>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</si>
  <si>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</si>
  <si>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</si>
  <si>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</si>
  <si>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</si>
  <si>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</si>
  <si>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</si>
  <si>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</si>
  <si>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</si>
  <si>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</si>
  <si>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</si>
  <si>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</si>
  <si>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</si>
  <si>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</si>
  <si>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</si>
  <si>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</si>
  <si>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</si>
  <si>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</si>
  <si>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</si>
  <si>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</si>
  <si>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</si>
  <si>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</si>
  <si>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</si>
  <si>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</si>
  <si>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</si>
  <si>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</si>
  <si>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</si>
  <si>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</si>
  <si>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</si>
  <si>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</si>
  <si>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</si>
  <si>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</si>
  <si>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</si>
  <si>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</si>
  <si>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</si>
  <si>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</si>
  <si>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</si>
  <si>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</si>
  <si>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</si>
  <si>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</si>
  <si>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</si>
  <si>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</si>
  <si>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</si>
  <si>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</si>
  <si>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</si>
  <si>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</si>
  <si>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</si>
  <si>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</si>
  <si>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</si>
  <si>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</si>
  <si>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</si>
  <si>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</si>
  <si>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</si>
  <si>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</si>
  <si>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</si>
  <si>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</si>
  <si>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</si>
  <si>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</si>
  <si>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</si>
  <si>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</si>
  <si>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</si>
  <si>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</si>
  <si>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</si>
  <si>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</si>
  <si>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</si>
  <si>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</si>
  <si>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</si>
  <si>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</si>
  <si>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</si>
  <si>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</si>
  <si>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</si>
  <si>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</si>
  <si>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</si>
  <si>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</si>
  <si>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</si>
  <si>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</si>
  <si>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</si>
  <si>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</si>
  <si>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</si>
  <si>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</si>
  <si>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</si>
  <si>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</si>
  <si>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</si>
  <si>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</si>
  <si>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</si>
  <si>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</si>
  <si>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</si>
  <si>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</si>
  <si>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</si>
  <si>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</si>
  <si>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</si>
  <si>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</si>
  <si>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</si>
  <si>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</si>
  <si>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</si>
  <si>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</si>
  <si>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</si>
  <si>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</si>
  <si>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</si>
  <si>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</si>
  <si>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</si>
  <si>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</si>
  <si>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</si>
  <si>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</si>
  <si>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</si>
  <si>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</si>
  <si>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</si>
  <si>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</si>
  <si>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</si>
  <si>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</si>
  <si>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</si>
  <si>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</si>
  <si>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</si>
  <si>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</si>
  <si>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</si>
  <si>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</si>
  <si>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</si>
  <si>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</si>
  <si>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</si>
  <si>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</si>
  <si>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</si>
  <si>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</si>
  <si>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</si>
  <si>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</si>
  <si>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</si>
  <si>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</si>
  <si>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</si>
  <si>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</si>
  <si>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</si>
  <si>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</si>
  <si>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</si>
  <si>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</si>
  <si>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</si>
  <si>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</si>
  <si>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</si>
  <si>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</si>
  <si>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</si>
  <si>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</si>
  <si>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</si>
  <si>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</si>
  <si>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</si>
  <si>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</si>
  <si>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</si>
  <si>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</si>
  <si>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</si>
  <si>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</si>
  <si>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</si>
  <si>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</si>
  <si>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</si>
  <si>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</si>
  <si>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</si>
  <si>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</si>
  <si>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</si>
  <si>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</si>
  <si>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</si>
  <si>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</si>
  <si>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</si>
  <si>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</si>
  <si>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</si>
  <si>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</si>
  <si>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</si>
  <si>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</si>
  <si>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</si>
  <si>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</si>
  <si>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</si>
  <si>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</si>
  <si>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</si>
  <si>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</si>
  <si>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</si>
  <si>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</si>
  <si>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</si>
  <si>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</si>
  <si>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</si>
  <si>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</si>
  <si>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</si>
  <si>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</si>
  <si>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</si>
  <si>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</si>
  <si>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</si>
  <si>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</si>
  <si>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</si>
  <si>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</si>
  <si>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</si>
  <si>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</si>
  <si>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</si>
  <si>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</si>
  <si>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</si>
  <si>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</si>
  <si>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</si>
  <si>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</si>
  <si>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</si>
  <si>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</si>
  <si>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</si>
  <si>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</si>
  <si>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</si>
  <si>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</si>
  <si>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</si>
  <si>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</si>
  <si>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</si>
  <si>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</si>
  <si>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</si>
  <si>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</si>
  <si>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</si>
  <si>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</si>
  <si>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</si>
  <si>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</si>
  <si>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</si>
  <si>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</si>
  <si>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</si>
  <si>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</si>
  <si>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</si>
  <si>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</si>
  <si>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</si>
  <si>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</si>
  <si>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</si>
  <si>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</si>
  <si>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</si>
  <si>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</si>
  <si>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</si>
  <si>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</si>
  <si>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</si>
  <si>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</si>
  <si>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</si>
  <si>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</si>
  <si>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</si>
  <si>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</si>
  <si>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</si>
  <si>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</si>
  <si>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</si>
  <si>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</si>
  <si>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</si>
  <si>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</si>
  <si>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</si>
  <si>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</si>
  <si>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</si>
  <si>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</si>
  <si>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</si>
  <si>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</si>
  <si>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</si>
  <si>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</si>
  <si>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</si>
  <si>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</si>
  <si>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</si>
  <si>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</si>
  <si>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</si>
  <si>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</si>
  <si>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</si>
  <si>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</si>
  <si>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</si>
  <si>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</si>
  <si>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</si>
  <si>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</si>
  <si>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</si>
  <si>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</si>
  <si>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</si>
  <si>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</si>
  <si>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</si>
  <si>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</si>
  <si>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</si>
  <si>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</si>
  <si>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</si>
  <si>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</si>
  <si>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</si>
  <si>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</si>
  <si>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</si>
  <si>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</si>
  <si>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</si>
  <si>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</si>
  <si>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</si>
  <si>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</si>
  <si>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</si>
  <si>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</si>
  <si>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</si>
  <si>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</si>
  <si>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</si>
  <si>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</si>
  <si>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</si>
  <si>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</si>
  <si>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</si>
  <si>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</si>
  <si>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</si>
  <si>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</si>
  <si>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</si>
  <si>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</si>
  <si>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</si>
  <si>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</si>
  <si>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</si>
  <si>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</si>
  <si>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</si>
  <si>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</si>
  <si>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</si>
  <si>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</si>
  <si>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</si>
  <si>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</si>
  <si>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</si>
  <si>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</si>
  <si>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</si>
  <si>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</si>
  <si>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</si>
  <si>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</si>
  <si>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</si>
  <si>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</si>
  <si>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</si>
  <si>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</si>
  <si>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</si>
  <si>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</si>
  <si>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</si>
  <si>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</si>
  <si>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</si>
  <si>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</si>
  <si>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</si>
  <si>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</si>
  <si>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</si>
  <si>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</si>
  <si>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</si>
  <si>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</si>
  <si>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</si>
  <si>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</si>
  <si>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</si>
  <si>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</si>
  <si>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</si>
  <si>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</si>
  <si>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</si>
  <si>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</si>
  <si>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</si>
  <si>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</si>
  <si>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</si>
  <si>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</si>
  <si>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</si>
  <si>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</si>
  <si>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</si>
  <si>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</si>
  <si>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</si>
  <si>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</si>
  <si>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</si>
  <si>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</si>
  <si>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</si>
  <si>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</si>
  <si>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</si>
  <si>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</si>
  <si>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</si>
  <si>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</si>
  <si>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</si>
  <si>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</si>
  <si>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</si>
  <si>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</si>
  <si>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</si>
  <si>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</si>
  <si>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</si>
  <si>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</si>
  <si>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</si>
  <si>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</si>
  <si>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</si>
  <si>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</si>
  <si>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</si>
  <si>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</si>
  <si>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</si>
  <si>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</si>
  <si>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</si>
  <si>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</si>
  <si>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</si>
  <si>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</si>
  <si>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</si>
  <si>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</si>
  <si>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</si>
  <si>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</si>
  <si>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</si>
  <si>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</si>
  <si>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</si>
  <si>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</si>
  <si>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</si>
  <si>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</si>
  <si>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</si>
  <si>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</si>
  <si>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</si>
  <si>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</si>
  <si>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</si>
  <si>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</si>
  <si>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</si>
  <si>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</si>
  <si>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</si>
  <si>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</si>
  <si>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</si>
  <si>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</si>
  <si>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</si>
  <si>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</si>
  <si>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</si>
  <si>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</si>
  <si>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</si>
  <si>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</si>
  <si>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</si>
  <si>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</si>
  <si>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</si>
  <si>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</si>
  <si>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</si>
  <si>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</si>
  <si>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</si>
  <si>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</si>
  <si>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</si>
  <si>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</si>
  <si>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</si>
  <si>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</si>
  <si>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</si>
  <si>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</si>
  <si>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</si>
  <si>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</si>
  <si>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</si>
  <si>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</si>
  <si>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</si>
  <si>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</si>
  <si>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</si>
  <si>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</si>
  <si>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</si>
  <si>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</si>
  <si>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</si>
  <si>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</si>
  <si>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</si>
  <si>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</si>
  <si>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</si>
  <si>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</si>
  <si>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</si>
  <si>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</si>
  <si>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</si>
  <si>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</si>
  <si>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</si>
  <si>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</si>
  <si>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</si>
  <si>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</si>
  <si>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</si>
  <si>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</si>
  <si>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</si>
  <si>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</si>
  <si>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</si>
  <si>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</si>
  <si>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</si>
  <si>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</si>
  <si>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</si>
  <si>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</si>
  <si>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</si>
  <si>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</si>
  <si>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</si>
  <si>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</si>
  <si>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</si>
  <si>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</si>
  <si>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</si>
  <si>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</si>
  <si>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</si>
  <si>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</si>
  <si>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</si>
  <si>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</si>
  <si>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</si>
  <si>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</si>
  <si>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</si>
  <si>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</si>
  <si>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</si>
  <si>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</si>
  <si>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</si>
  <si>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</si>
  <si>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</si>
  <si>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</si>
  <si>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</si>
  <si>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</si>
  <si>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</si>
  <si>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</si>
  <si>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</si>
  <si>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</si>
  <si>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</si>
  <si>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</si>
  <si>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</si>
  <si>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</si>
  <si>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</si>
  <si>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</si>
  <si>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</si>
  <si>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</si>
  <si>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</si>
  <si>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</si>
  <si>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</si>
  <si>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</si>
  <si>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</si>
  <si>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</si>
  <si>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</si>
  <si>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</si>
  <si>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</si>
  <si>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</si>
  <si>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</si>
  <si>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</si>
  <si>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</si>
  <si>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</si>
  <si>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</si>
  <si>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</si>
  <si>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</si>
  <si>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</si>
  <si>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</si>
  <si>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</si>
  <si>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</si>
  <si>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</si>
  <si>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</si>
  <si>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</si>
  <si>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</si>
  <si>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</si>
  <si>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</si>
  <si>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</si>
  <si>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</si>
  <si>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</si>
  <si>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</si>
  <si>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</si>
  <si>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</si>
  <si>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</si>
  <si>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</si>
  <si>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</si>
  <si>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</si>
  <si>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</si>
  <si>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</si>
  <si>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</si>
  <si>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</si>
  <si>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</si>
  <si>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</si>
  <si>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</si>
  <si>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</si>
  <si>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</si>
  <si>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</si>
  <si>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</si>
  <si>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</si>
  <si>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</si>
  <si>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</si>
  <si>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</si>
  <si>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</si>
  <si>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</si>
  <si>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</si>
  <si>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</si>
  <si>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</si>
  <si>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</si>
  <si>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</si>
  <si>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</si>
  <si>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</si>
  <si>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</si>
  <si>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</si>
  <si>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</si>
  <si>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</si>
  <si>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</si>
  <si>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</si>
  <si>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</si>
  <si>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</si>
  <si>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</si>
  <si>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</si>
  <si>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</si>
  <si>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</si>
  <si>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</si>
  <si>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</si>
  <si>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</si>
  <si>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</si>
  <si>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</si>
  <si>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</si>
  <si>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</si>
  <si>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</si>
  <si>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</si>
  <si>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</si>
  <si>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</si>
  <si>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</si>
  <si>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</si>
  <si>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</si>
  <si>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</si>
  <si>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</si>
  <si>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</si>
  <si>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</si>
  <si>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</si>
  <si>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</si>
  <si>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</si>
  <si>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</si>
  <si>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</si>
  <si>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</si>
  <si>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</si>
  <si>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</si>
  <si>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</si>
  <si>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</si>
  <si>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</si>
  <si>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</si>
  <si>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</si>
  <si>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</si>
  <si>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</si>
  <si>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</si>
  <si>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</si>
  <si>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</si>
  <si>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</si>
  <si>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</si>
  <si>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</si>
  <si>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</si>
  <si>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</si>
  <si>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</si>
  <si>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</si>
  <si>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</si>
  <si>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</si>
  <si>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</si>
  <si>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</si>
  <si>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</si>
  <si>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</si>
  <si>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</si>
  <si>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</si>
  <si>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</si>
  <si>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</si>
  <si>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</si>
  <si>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</si>
  <si>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</si>
  <si>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</si>
  <si>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</si>
  <si>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</si>
  <si>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</si>
  <si>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</si>
  <si>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</si>
  <si>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</si>
  <si>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</si>
  <si>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</si>
  <si>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</si>
  <si>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</si>
  <si>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</si>
  <si>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</si>
  <si>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</si>
  <si>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</si>
  <si>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</si>
  <si>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</si>
  <si>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</si>
  <si>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</si>
  <si>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</si>
  <si>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</si>
  <si>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</si>
  <si>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</si>
  <si>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</si>
  <si>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</si>
  <si>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</si>
  <si>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</si>
  <si>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</si>
  <si>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</si>
  <si>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</si>
  <si>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</si>
  <si>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</si>
  <si>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</si>
  <si>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</si>
  <si>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</si>
  <si>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</si>
  <si>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</si>
  <si>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</si>
  <si>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</si>
  <si>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</si>
  <si>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</si>
  <si>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</si>
  <si>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</si>
  <si>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</si>
  <si>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</si>
  <si>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</si>
  <si>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</si>
  <si>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</si>
  <si>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</si>
  <si>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</si>
  <si>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</si>
  <si>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</si>
  <si>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</si>
  <si>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</si>
  <si>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</si>
  <si>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</si>
  <si>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</si>
  <si>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</si>
  <si>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</si>
  <si>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</si>
  <si>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</si>
  <si>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</si>
  <si>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</si>
  <si>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</si>
  <si>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</si>
  <si>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</si>
  <si>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</si>
  <si>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</si>
  <si>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</si>
  <si>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</si>
  <si>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</si>
  <si>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</si>
  <si>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</si>
  <si>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</si>
  <si>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</si>
  <si>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</si>
  <si>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</si>
  <si>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</si>
  <si>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</si>
  <si>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</si>
  <si>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</si>
  <si>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</si>
  <si>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</si>
  <si>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</si>
  <si>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</si>
  <si>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</si>
  <si>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</si>
  <si>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</si>
  <si>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</si>
  <si>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</si>
  <si>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</si>
  <si>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</si>
  <si>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</si>
  <si>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</si>
  <si>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</si>
  <si>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</si>
  <si>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</si>
  <si>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</si>
  <si>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</si>
  <si>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</si>
  <si>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</si>
  <si>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</si>
  <si>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</si>
  <si>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</si>
  <si>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</si>
  <si>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</si>
  <si>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</si>
  <si>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</si>
  <si>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</si>
  <si>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</si>
  <si>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</si>
  <si>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</si>
  <si>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</si>
  <si>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</si>
  <si>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</si>
  <si>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</si>
  <si>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</si>
  <si>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</si>
  <si>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</si>
  <si>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</si>
  <si>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</si>
  <si>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</si>
  <si>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</si>
  <si>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</si>
  <si>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</si>
  <si>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</si>
  <si>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</si>
  <si>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</si>
  <si>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</si>
  <si>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</si>
  <si>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</si>
  <si>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</si>
  <si>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</si>
  <si>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</si>
  <si>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</si>
  <si>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</si>
  <si>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</si>
  <si>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</si>
  <si>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</si>
  <si>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</si>
  <si>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</si>
  <si>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</si>
  <si>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</si>
  <si>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</si>
  <si>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</si>
  <si>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</si>
  <si>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</si>
  <si>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</si>
  <si>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</si>
  <si>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</si>
  <si>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</si>
  <si>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</si>
  <si>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</si>
  <si>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</si>
  <si>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</si>
  <si>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</si>
  <si>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</si>
  <si>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</si>
  <si>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</si>
  <si>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</si>
  <si>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</si>
  <si>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</si>
  <si>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</si>
  <si>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</si>
  <si>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</si>
  <si>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</si>
  <si>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</si>
  <si>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</si>
  <si>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</si>
  <si>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</si>
  <si>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</si>
  <si>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</si>
  <si>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</si>
  <si>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</si>
  <si>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</si>
  <si>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</si>
  <si>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</si>
  <si>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</si>
  <si>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</si>
  <si>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</si>
  <si>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</si>
  <si>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</si>
  <si>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</si>
  <si>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</si>
  <si>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</si>
  <si>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</si>
  <si>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</si>
  <si>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</si>
  <si>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</si>
  <si>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</si>
  <si>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</si>
  <si>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</si>
  <si>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</si>
  <si>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</si>
  <si>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</si>
  <si>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</si>
  <si>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</si>
  <si>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</si>
  <si>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</si>
  <si>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</si>
  <si>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</si>
  <si>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</si>
  <si>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</si>
  <si>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</si>
  <si>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</si>
  <si>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</si>
  <si>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</si>
  <si>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</si>
  <si>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</si>
  <si>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</si>
  <si>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</si>
  <si>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</si>
  <si>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</si>
  <si>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</si>
  <si>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</si>
  <si>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</si>
  <si>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</si>
  <si>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</si>
  <si>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</si>
  <si>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</si>
  <si>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</si>
  <si>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</si>
  <si>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</si>
  <si>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</si>
  <si>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</si>
  <si>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</si>
  <si>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</si>
  <si>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</si>
  <si>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</si>
  <si>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</si>
  <si>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</si>
  <si>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</si>
  <si>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</si>
  <si>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</si>
  <si>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</si>
  <si>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</si>
  <si>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</si>
  <si>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</si>
  <si>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</si>
  <si>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</si>
  <si>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</si>
  <si>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</si>
  <si>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</si>
  <si>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</si>
  <si>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</si>
  <si>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</si>
  <si>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</si>
  <si>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</si>
  <si>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</si>
  <si>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</si>
  <si>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</si>
  <si>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</si>
  <si>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</si>
  <si>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</si>
  <si>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</si>
  <si>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</si>
  <si>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</si>
  <si>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</si>
  <si>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</si>
  <si>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</si>
  <si>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</si>
  <si>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</si>
  <si>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</si>
  <si>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</si>
  <si>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</si>
  <si>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</si>
  <si>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</si>
  <si>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</si>
  <si>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</si>
  <si>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</si>
  <si>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</si>
  <si>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</si>
  <si>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</si>
  <si>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>2 Gavetas Vacías + 1 Fallando</t>
  </si>
  <si>
    <t xml:space="preserve">Gil Carrera, Santiago </t>
  </si>
  <si>
    <t xml:space="preserve">ATM estacion Next Cumbre </t>
  </si>
  <si>
    <t>DRBR361</t>
  </si>
  <si>
    <t>LECTOR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</si>
  <si>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</si>
  <si>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</si>
  <si>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</si>
  <si>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</si>
  <si>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</si>
  <si>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 xml:space="preserve">Gonzalez Ceballos, Dionisio </t>
  </si>
  <si>
    <t>TRAJETA TRABADA</t>
  </si>
  <si>
    <t>10 Junio de 2021</t>
  </si>
  <si>
    <t>3335915453</t>
  </si>
  <si>
    <t>3335915443</t>
  </si>
  <si>
    <t>3335915435</t>
  </si>
  <si>
    <t>3335915414</t>
  </si>
  <si>
    <t>3335915381</t>
  </si>
  <si>
    <t>3335915380</t>
  </si>
  <si>
    <t>3335915378</t>
  </si>
  <si>
    <t>3335915374</t>
  </si>
  <si>
    <t>3335915370</t>
  </si>
  <si>
    <t>3335915349</t>
  </si>
  <si>
    <t>3335915335</t>
  </si>
  <si>
    <t>GAVETA DE RECHAZO LLENA</t>
  </si>
  <si>
    <t>3335915817</t>
  </si>
  <si>
    <t>3335915813</t>
  </si>
  <si>
    <t>3335915809</t>
  </si>
  <si>
    <t>3335915761</t>
  </si>
  <si>
    <t>3335915755</t>
  </si>
  <si>
    <t>3335915722</t>
  </si>
  <si>
    <t>3335915680</t>
  </si>
  <si>
    <t>3335915658</t>
  </si>
  <si>
    <t>3335915612</t>
  </si>
  <si>
    <t>3335915610</t>
  </si>
  <si>
    <t>3335915606</t>
  </si>
  <si>
    <t>3335915598</t>
  </si>
  <si>
    <t>3335915643</t>
  </si>
  <si>
    <t>3335915371</t>
  </si>
  <si>
    <t>INHIBIDO - REINICIO</t>
  </si>
  <si>
    <t>Closed</t>
  </si>
  <si>
    <t>REINICIO EXITOSO</t>
  </si>
  <si>
    <t>3335916196</t>
  </si>
  <si>
    <t>3335916195</t>
  </si>
  <si>
    <t>3335916193</t>
  </si>
  <si>
    <t>3335916186</t>
  </si>
  <si>
    <t>3335916170</t>
  </si>
  <si>
    <t>3335916167</t>
  </si>
  <si>
    <t>3335916129</t>
  </si>
  <si>
    <t>3335916049</t>
  </si>
  <si>
    <t>3335916048</t>
  </si>
  <si>
    <t>3335915983</t>
  </si>
  <si>
    <t>3335915975</t>
  </si>
  <si>
    <t>3335915932</t>
  </si>
  <si>
    <t>3335915928</t>
  </si>
  <si>
    <t>3335915919</t>
  </si>
  <si>
    <t>3335915846</t>
  </si>
  <si>
    <t>INHIBIDO</t>
  </si>
  <si>
    <t>3335916280</t>
  </si>
  <si>
    <t>3335916203</t>
  </si>
  <si>
    <t>3335916181</t>
  </si>
  <si>
    <t>3335916051</t>
  </si>
  <si>
    <t>3335915954</t>
  </si>
  <si>
    <t>3335915917</t>
  </si>
  <si>
    <t>Toribio Batista, Junior De Jesus</t>
  </si>
  <si>
    <t>ENVIO DE CARGA</t>
  </si>
  <si>
    <t>Moreta, Christian Aury</t>
  </si>
  <si>
    <t>CARGA EXITOSA</t>
  </si>
  <si>
    <t>3335916608</t>
  </si>
  <si>
    <t>3335916606</t>
  </si>
  <si>
    <t>3335916605</t>
  </si>
  <si>
    <t>3335916604</t>
  </si>
  <si>
    <t>3335916603</t>
  </si>
  <si>
    <t>3335916514</t>
  </si>
  <si>
    <t>3335916496</t>
  </si>
  <si>
    <t>3335916493</t>
  </si>
  <si>
    <t>3335916485</t>
  </si>
  <si>
    <t>3335916445</t>
  </si>
  <si>
    <t xml:space="preserve">GAVETA DE POSITO LLENA </t>
  </si>
  <si>
    <t xml:space="preserve">GAVETA DE RECHAZO LLENA </t>
  </si>
  <si>
    <t>GAVETA DE DEPÓSITOS LLENA</t>
  </si>
  <si>
    <t>Morales Payano, Wilfredy Leandro</t>
  </si>
  <si>
    <t>REINICIO-LECTOR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</si>
</sst>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5" borderId="68" xfId="0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09"/>
      <tableStyleElement type="headerRow" dxfId="308"/>
      <tableStyleElement type="totalRow" dxfId="307"/>
      <tableStyleElement type="firstColumn" dxfId="306"/>
      <tableStyleElement type="lastColumn" dxfId="305"/>
      <tableStyleElement type="firstRowStripe" dxfId="304"/>
      <tableStyleElement type="firstColumnStripe" dxfId="30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X110"/>
  <sheetViews>
    <sheetView tabSelected="1" zoomScale="85" zoomScaleNormal="85" workbookViewId="0">
      <pane ySplit="4" topLeftCell="A5" activePane="bottomLeft" state="frozen"/>
      <selection pane="bottomLeft" activeCell="L86" sqref="L86"/>
    </sheetView>
  </sheetViews>
  <sheetFormatPr baseColWidth="10" defaultColWidth="25.7109375" defaultRowHeight="15" x14ac:dyDescent="0.25"/>
  <cols>
    <col min="1" max="1" width="24.7109375" style="87" bestFit="1" customWidth="1"/>
    <col min="2" max="2" width="19.140625" style="106" bestFit="1" customWidth="1"/>
    <col min="3" max="3" width="16.42578125" style="44" bestFit="1" customWidth="1"/>
    <col min="4" max="4" width="29.28515625" style="87" customWidth="1"/>
    <col min="5" max="5" width="10.5703125" style="82" bestFit="1" customWidth="1"/>
    <col min="6" max="6" width="11" style="45" customWidth="1"/>
    <col min="7" max="7" width="50.85546875" style="45" customWidth="1"/>
    <col min="8" max="11" width="5.140625" style="45" customWidth="1"/>
    <col min="12" max="12" width="51.85546875" style="45" customWidth="1"/>
    <col min="13" max="13" width="20" style="87" customWidth="1"/>
    <col min="14" max="14" width="16.42578125" style="87" customWidth="1"/>
    <col min="15" max="15" width="42.5703125" style="87" customWidth="1"/>
    <col min="16" max="16" width="23.7109375" style="89" customWidth="1"/>
    <col min="17" max="17" width="51.85546875" style="75" bestFit="1" customWidth="1"/>
    <col min="18" max="18" width="5" style="43" customWidth="1"/>
    <col min="19" max="19" width="6" style="43" bestFit="1" customWidth="1"/>
    <col min="20" max="16384" width="25.7109375" style="43"/>
  </cols>
  <sheetData>
    <row r="1" spans="1:24" ht="18" x14ac:dyDescent="0.25">
      <c r="A1" s="154" t="s">
        <v>2153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24" ht="18" x14ac:dyDescent="0.25">
      <c r="A2" s="151" t="s">
        <v>2150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24" ht="18.75" thickBot="1" x14ac:dyDescent="0.3">
      <c r="A3" s="157" t="s">
        <v>2573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24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24" ht="18" x14ac:dyDescent="0.25">
      <c r="A5" s="148" t="str">
        <f>VLOOKUP(E5,'LISTADO ATM'!$A$2:$C$898,3,0)</f>
        <v>DISTRITO NACIONAL</v>
      </c>
      <c r="B5" s="126">
        <v>3335910002</v>
      </c>
      <c r="C5" s="132">
        <v>44351.65902777778</v>
      </c>
      <c r="D5" s="132" t="s">
        <v>2180</v>
      </c>
      <c r="E5" s="121">
        <v>744</v>
      </c>
      <c r="F5" s="148" t="str">
        <f>VLOOKUP(E5,VIP!$A$2:$O13694,2,0)</f>
        <v>DRBR289</v>
      </c>
      <c r="G5" s="148" t="str">
        <f>VLOOKUP(E5,'LISTADO ATM'!$A$2:$B$897,2,0)</f>
        <v xml:space="preserve">ATM Multicentro La Sirena Venezuela </v>
      </c>
      <c r="H5" s="148" t="str">
        <f>VLOOKUP(E5,VIP!$A$2:$O18557,7,FALSE)</f>
        <v>Si</v>
      </c>
      <c r="I5" s="148" t="str">
        <f>VLOOKUP(E5,VIP!$A$2:$O10522,8,FALSE)</f>
        <v>Si</v>
      </c>
      <c r="J5" s="148" t="str">
        <f>VLOOKUP(E5,VIP!$A$2:$O10472,8,FALSE)</f>
        <v>Si</v>
      </c>
      <c r="K5" s="148" t="str">
        <f>VLOOKUP(E5,VIP!$A$2:$O14046,6,0)</f>
        <v>SI</v>
      </c>
      <c r="L5" s="122" t="s">
        <v>2245</v>
      </c>
      <c r="M5" s="131" t="s">
        <v>2446</v>
      </c>
      <c r="N5" s="131" t="s">
        <v>2560</v>
      </c>
      <c r="O5" s="148" t="s">
        <v>2455</v>
      </c>
      <c r="P5" s="131"/>
      <c r="Q5" s="147" t="s">
        <v>2245</v>
      </c>
      <c r="R5" s="93"/>
      <c r="S5" s="93"/>
      <c r="T5" s="93"/>
      <c r="U5" s="87"/>
      <c r="V5" s="87"/>
      <c r="W5" s="89"/>
      <c r="X5" s="75"/>
    </row>
    <row r="6" spans="1:24" ht="18" x14ac:dyDescent="0.25">
      <c r="A6" s="148" t="str">
        <f>VLOOKUP(E6,'LISTADO ATM'!$A$2:$C$898,3,0)</f>
        <v>ESTE</v>
      </c>
      <c r="B6" s="126">
        <v>3335912491</v>
      </c>
      <c r="C6" s="132">
        <v>44355.051261574074</v>
      </c>
      <c r="D6" s="132" t="s">
        <v>2470</v>
      </c>
      <c r="E6" s="121">
        <v>399</v>
      </c>
      <c r="F6" s="148" t="str">
        <f>VLOOKUP(E6,VIP!$A$2:$O13743,2,0)</f>
        <v>DRBR399</v>
      </c>
      <c r="G6" s="148" t="str">
        <f>VLOOKUP(E6,'LISTADO ATM'!$A$2:$B$897,2,0)</f>
        <v xml:space="preserve">ATM Oficina La Romana II </v>
      </c>
      <c r="H6" s="148" t="str">
        <f>VLOOKUP(E6,VIP!$A$2:$O18606,7,FALSE)</f>
        <v>Si</v>
      </c>
      <c r="I6" s="148" t="str">
        <f>VLOOKUP(E6,VIP!$A$2:$O10571,8,FALSE)</f>
        <v>Si</v>
      </c>
      <c r="J6" s="148" t="str">
        <f>VLOOKUP(E6,VIP!$A$2:$O10521,8,FALSE)</f>
        <v>Si</v>
      </c>
      <c r="K6" s="148" t="str">
        <f>VLOOKUP(E6,VIP!$A$2:$O14095,6,0)</f>
        <v>NO</v>
      </c>
      <c r="L6" s="122" t="s">
        <v>2418</v>
      </c>
      <c r="M6" s="150" t="s">
        <v>2552</v>
      </c>
      <c r="N6" s="131" t="s">
        <v>2453</v>
      </c>
      <c r="O6" s="148" t="s">
        <v>2471</v>
      </c>
      <c r="P6" s="148"/>
      <c r="Q6" s="149">
        <v>44357.435694444444</v>
      </c>
      <c r="R6" s="93"/>
      <c r="S6" s="93"/>
      <c r="T6" s="93"/>
      <c r="U6" s="87"/>
      <c r="V6" s="87"/>
      <c r="W6" s="89"/>
      <c r="X6" s="75"/>
    </row>
    <row r="7" spans="1:24" ht="18" x14ac:dyDescent="0.25">
      <c r="A7" s="148" t="str">
        <f>VLOOKUP(E7,'LISTADO ATM'!$A$2:$C$898,3,0)</f>
        <v>DISTRITO NACIONAL</v>
      </c>
      <c r="B7" s="126">
        <v>3335913803</v>
      </c>
      <c r="C7" s="132">
        <v>44355.690925925926</v>
      </c>
      <c r="D7" s="132" t="s">
        <v>2449</v>
      </c>
      <c r="E7" s="121">
        <v>147</v>
      </c>
      <c r="F7" s="148" t="str">
        <f>VLOOKUP(E7,VIP!$A$2:$O13724,2,0)</f>
        <v>DRBR147</v>
      </c>
      <c r="G7" s="148" t="str">
        <f>VLOOKUP(E7,'LISTADO ATM'!$A$2:$B$897,2,0)</f>
        <v xml:space="preserve">ATM Kiosco Megacentro I </v>
      </c>
      <c r="H7" s="148" t="str">
        <f>VLOOKUP(E7,VIP!$A$2:$O18587,7,FALSE)</f>
        <v>Si</v>
      </c>
      <c r="I7" s="148" t="str">
        <f>VLOOKUP(E7,VIP!$A$2:$O10552,8,FALSE)</f>
        <v>Si</v>
      </c>
      <c r="J7" s="148" t="str">
        <f>VLOOKUP(E7,VIP!$A$2:$O10502,8,FALSE)</f>
        <v>Si</v>
      </c>
      <c r="K7" s="148" t="str">
        <f>VLOOKUP(E7,VIP!$A$2:$O14076,6,0)</f>
        <v>NO</v>
      </c>
      <c r="L7" s="122" t="s">
        <v>2442</v>
      </c>
      <c r="M7" s="150" t="s">
        <v>2552</v>
      </c>
      <c r="N7" s="131" t="s">
        <v>2453</v>
      </c>
      <c r="O7" s="148" t="s">
        <v>2454</v>
      </c>
      <c r="P7" s="148"/>
      <c r="Q7" s="149">
        <v>44357.597604166665</v>
      </c>
      <c r="R7" s="93"/>
      <c r="S7" s="93"/>
      <c r="T7" s="93"/>
      <c r="U7" s="87"/>
      <c r="V7" s="87"/>
      <c r="W7" s="89"/>
      <c r="X7" s="75"/>
    </row>
    <row r="8" spans="1:24" ht="18" x14ac:dyDescent="0.25">
      <c r="A8" s="148" t="str">
        <f>VLOOKUP(E8,'LISTADO ATM'!$A$2:$C$898,3,0)</f>
        <v>SUR</v>
      </c>
      <c r="B8" s="126">
        <v>3335913887</v>
      </c>
      <c r="C8" s="132">
        <v>44355.735960648148</v>
      </c>
      <c r="D8" s="132" t="s">
        <v>2180</v>
      </c>
      <c r="E8" s="121">
        <v>50</v>
      </c>
      <c r="F8" s="148" t="str">
        <f>VLOOKUP(E8,VIP!$A$2:$O13712,2,0)</f>
        <v>DRBR050</v>
      </c>
      <c r="G8" s="148" t="str">
        <f>VLOOKUP(E8,'LISTADO ATM'!$A$2:$B$897,2,0)</f>
        <v xml:space="preserve">ATM Oficina Padre Las Casas (Azua) </v>
      </c>
      <c r="H8" s="148" t="str">
        <f>VLOOKUP(E8,VIP!$A$2:$O18575,7,FALSE)</f>
        <v>Si</v>
      </c>
      <c r="I8" s="148" t="str">
        <f>VLOOKUP(E8,VIP!$A$2:$O10540,8,FALSE)</f>
        <v>Si</v>
      </c>
      <c r="J8" s="148" t="str">
        <f>VLOOKUP(E8,VIP!$A$2:$O10490,8,FALSE)</f>
        <v>Si</v>
      </c>
      <c r="K8" s="148" t="str">
        <f>VLOOKUP(E8,VIP!$A$2:$O14064,6,0)</f>
        <v>NO</v>
      </c>
      <c r="L8" s="122" t="s">
        <v>2245</v>
      </c>
      <c r="M8" s="150" t="s">
        <v>2552</v>
      </c>
      <c r="N8" s="131" t="s">
        <v>2453</v>
      </c>
      <c r="O8" s="148" t="s">
        <v>2455</v>
      </c>
      <c r="P8" s="148"/>
      <c r="Q8" s="149">
        <v>44357.597604166665</v>
      </c>
      <c r="R8" s="93"/>
      <c r="S8" s="93"/>
      <c r="T8" s="93"/>
      <c r="U8" s="87"/>
      <c r="V8" s="87"/>
      <c r="W8" s="89"/>
      <c r="X8" s="75"/>
    </row>
    <row r="9" spans="1:24" ht="18" x14ac:dyDescent="0.25">
      <c r="A9" s="148" t="str">
        <f>VLOOKUP(E9,'LISTADO ATM'!$A$2:$C$898,3,0)</f>
        <v>DISTRITO NACIONAL</v>
      </c>
      <c r="B9" s="126">
        <v>3335913967</v>
      </c>
      <c r="C9" s="132">
        <v>44356.055798611109</v>
      </c>
      <c r="D9" s="132" t="s">
        <v>2180</v>
      </c>
      <c r="E9" s="121">
        <v>909</v>
      </c>
      <c r="F9" s="148" t="str">
        <f>VLOOKUP(E9,VIP!$A$2:$O13749,2,0)</f>
        <v>DRBR01A</v>
      </c>
      <c r="G9" s="148" t="str">
        <f>VLOOKUP(E9,'LISTADO ATM'!$A$2:$B$897,2,0)</f>
        <v xml:space="preserve">ATM UNP UASD </v>
      </c>
      <c r="H9" s="148" t="str">
        <f>VLOOKUP(E9,VIP!$A$2:$O18612,7,FALSE)</f>
        <v>Si</v>
      </c>
      <c r="I9" s="148" t="str">
        <f>VLOOKUP(E9,VIP!$A$2:$O10577,8,FALSE)</f>
        <v>Si</v>
      </c>
      <c r="J9" s="148" t="str">
        <f>VLOOKUP(E9,VIP!$A$2:$O10527,8,FALSE)</f>
        <v>Si</v>
      </c>
      <c r="K9" s="148" t="str">
        <f>VLOOKUP(E9,VIP!$A$2:$O14101,6,0)</f>
        <v>SI</v>
      </c>
      <c r="L9" s="122" t="s">
        <v>2219</v>
      </c>
      <c r="M9" s="131" t="s">
        <v>2446</v>
      </c>
      <c r="N9" s="131" t="s">
        <v>2453</v>
      </c>
      <c r="O9" s="148" t="s">
        <v>2455</v>
      </c>
      <c r="P9" s="148"/>
      <c r="Q9" s="147" t="s">
        <v>2219</v>
      </c>
      <c r="R9" s="93"/>
      <c r="S9" s="93"/>
      <c r="T9" s="93"/>
      <c r="U9" s="87"/>
      <c r="V9" s="87"/>
      <c r="W9" s="89"/>
      <c r="X9" s="75"/>
    </row>
    <row r="10" spans="1:24" ht="18" x14ac:dyDescent="0.25">
      <c r="A10" s="148" t="str">
        <f>VLOOKUP(E10,'LISTADO ATM'!$A$2:$C$898,3,0)</f>
        <v>DISTRITO NACIONAL</v>
      </c>
      <c r="B10" s="126">
        <v>3335913970</v>
      </c>
      <c r="C10" s="132">
        <v>44356.058530092596</v>
      </c>
      <c r="D10" s="132" t="s">
        <v>2180</v>
      </c>
      <c r="E10" s="121">
        <v>70</v>
      </c>
      <c r="F10" s="148" t="str">
        <f>VLOOKUP(E10,VIP!$A$2:$O13746,2,0)</f>
        <v>DRBR070</v>
      </c>
      <c r="G10" s="148" t="str">
        <f>VLOOKUP(E10,'LISTADO ATM'!$A$2:$B$897,2,0)</f>
        <v xml:space="preserve">ATM Autoservicio Plaza Lama Zona Oriental </v>
      </c>
      <c r="H10" s="148" t="str">
        <f>VLOOKUP(E10,VIP!$A$2:$O18609,7,FALSE)</f>
        <v>Si</v>
      </c>
      <c r="I10" s="148" t="str">
        <f>VLOOKUP(E10,VIP!$A$2:$O10574,8,FALSE)</f>
        <v>Si</v>
      </c>
      <c r="J10" s="148" t="str">
        <f>VLOOKUP(E10,VIP!$A$2:$O10524,8,FALSE)</f>
        <v>Si</v>
      </c>
      <c r="K10" s="148" t="str">
        <f>VLOOKUP(E10,VIP!$A$2:$O14098,6,0)</f>
        <v>NO</v>
      </c>
      <c r="L10" s="122" t="s">
        <v>2219</v>
      </c>
      <c r="M10" s="150" t="s">
        <v>2552</v>
      </c>
      <c r="N10" s="131" t="s">
        <v>2453</v>
      </c>
      <c r="O10" s="148" t="s">
        <v>2455</v>
      </c>
      <c r="P10" s="148"/>
      <c r="Q10" s="149">
        <v>44357.597604166665</v>
      </c>
      <c r="R10" s="93"/>
      <c r="S10" s="93"/>
      <c r="T10" s="93"/>
      <c r="U10" s="87"/>
      <c r="V10" s="87"/>
      <c r="W10" s="89"/>
      <c r="X10" s="75"/>
    </row>
    <row r="11" spans="1:24" ht="18" x14ac:dyDescent="0.25">
      <c r="A11" s="148" t="str">
        <f>VLOOKUP(E11,'LISTADO ATM'!$A$2:$C$898,3,0)</f>
        <v>DISTRITO NACIONAL</v>
      </c>
      <c r="B11" s="126">
        <v>3335914202</v>
      </c>
      <c r="C11" s="132">
        <v>44356.373923611114</v>
      </c>
      <c r="D11" s="132" t="s">
        <v>2180</v>
      </c>
      <c r="E11" s="121">
        <v>224</v>
      </c>
      <c r="F11" s="148" t="str">
        <f>VLOOKUP(E11,VIP!$A$2:$O13711,2,0)</f>
        <v>DRBR224</v>
      </c>
      <c r="G11" s="148" t="str">
        <f>VLOOKUP(E11,'LISTADO ATM'!$A$2:$B$897,2,0)</f>
        <v xml:space="preserve">ATM S/M Nacional El Millón (Núñez de Cáceres) </v>
      </c>
      <c r="H11" s="148" t="str">
        <f>VLOOKUP(E11,VIP!$A$2:$O18574,7,FALSE)</f>
        <v>Si</v>
      </c>
      <c r="I11" s="148" t="str">
        <f>VLOOKUP(E11,VIP!$A$2:$O10539,8,FALSE)</f>
        <v>Si</v>
      </c>
      <c r="J11" s="148" t="str">
        <f>VLOOKUP(E11,VIP!$A$2:$O10489,8,FALSE)</f>
        <v>Si</v>
      </c>
      <c r="K11" s="148" t="str">
        <f>VLOOKUP(E11,VIP!$A$2:$O14063,6,0)</f>
        <v>SI</v>
      </c>
      <c r="L11" s="122" t="s">
        <v>2219</v>
      </c>
      <c r="M11" s="150" t="s">
        <v>2552</v>
      </c>
      <c r="N11" s="131" t="s">
        <v>2453</v>
      </c>
      <c r="O11" s="148" t="s">
        <v>2455</v>
      </c>
      <c r="P11" s="148"/>
      <c r="Q11" s="149">
        <v>44357.435694444444</v>
      </c>
      <c r="R11" s="93"/>
      <c r="S11" s="93"/>
      <c r="T11" s="93"/>
      <c r="U11" s="87"/>
      <c r="V11" s="87"/>
      <c r="W11" s="89"/>
      <c r="X11" s="75"/>
    </row>
    <row r="12" spans="1:24" ht="18" x14ac:dyDescent="0.25">
      <c r="A12" s="148" t="str">
        <f>VLOOKUP(E12,'LISTADO ATM'!$A$2:$C$898,3,0)</f>
        <v>DISTRITO NACIONAL</v>
      </c>
      <c r="B12" s="126">
        <v>3335914272</v>
      </c>
      <c r="C12" s="132">
        <v>44356.393865740742</v>
      </c>
      <c r="D12" s="132" t="s">
        <v>2180</v>
      </c>
      <c r="E12" s="121">
        <v>238</v>
      </c>
      <c r="F12" s="148" t="str">
        <f>VLOOKUP(E12,VIP!$A$2:$O13710,2,0)</f>
        <v>DRBR238</v>
      </c>
      <c r="G12" s="148" t="str">
        <f>VLOOKUP(E12,'LISTADO ATM'!$A$2:$B$897,2,0)</f>
        <v xml:space="preserve">ATM Multicentro La Sirena Charles de Gaulle </v>
      </c>
      <c r="H12" s="148" t="str">
        <f>VLOOKUP(E12,VIP!$A$2:$O18573,7,FALSE)</f>
        <v>Si</v>
      </c>
      <c r="I12" s="148" t="str">
        <f>VLOOKUP(E12,VIP!$A$2:$O10538,8,FALSE)</f>
        <v>Si</v>
      </c>
      <c r="J12" s="148" t="str">
        <f>VLOOKUP(E12,VIP!$A$2:$O10488,8,FALSE)</f>
        <v>Si</v>
      </c>
      <c r="K12" s="148" t="str">
        <f>VLOOKUP(E12,VIP!$A$2:$O14062,6,0)</f>
        <v>No</v>
      </c>
      <c r="L12" s="122" t="s">
        <v>2466</v>
      </c>
      <c r="M12" s="131" t="s">
        <v>2446</v>
      </c>
      <c r="N12" s="131" t="s">
        <v>2453</v>
      </c>
      <c r="O12" s="148" t="s">
        <v>2455</v>
      </c>
      <c r="P12" s="148"/>
      <c r="Q12" s="147" t="s">
        <v>2466</v>
      </c>
      <c r="R12" s="93"/>
      <c r="S12" s="93"/>
      <c r="T12" s="93"/>
      <c r="U12" s="87"/>
      <c r="V12" s="87"/>
      <c r="W12" s="89"/>
      <c r="X12" s="75"/>
    </row>
    <row r="13" spans="1:24" ht="18" x14ac:dyDescent="0.25">
      <c r="A13" s="148" t="str">
        <f>VLOOKUP(E13,'LISTADO ATM'!$A$2:$C$898,3,0)</f>
        <v>DISTRITO NACIONAL</v>
      </c>
      <c r="B13" s="126">
        <v>3335914362</v>
      </c>
      <c r="C13" s="132">
        <v>44356.420567129629</v>
      </c>
      <c r="D13" s="132" t="s">
        <v>2180</v>
      </c>
      <c r="E13" s="121">
        <v>441</v>
      </c>
      <c r="F13" s="148" t="str">
        <f>VLOOKUP(E13,VIP!$A$2:$O13705,2,0)</f>
        <v>DRBR441</v>
      </c>
      <c r="G13" s="148" t="str">
        <f>VLOOKUP(E13,'LISTADO ATM'!$A$2:$B$897,2,0)</f>
        <v>ATM Estacion de Servicio Romulo Betancour</v>
      </c>
      <c r="H13" s="148" t="str">
        <f>VLOOKUP(E13,VIP!$A$2:$O18568,7,FALSE)</f>
        <v>NO</v>
      </c>
      <c r="I13" s="148" t="str">
        <f>VLOOKUP(E13,VIP!$A$2:$O10533,8,FALSE)</f>
        <v>NO</v>
      </c>
      <c r="J13" s="148" t="str">
        <f>VLOOKUP(E13,VIP!$A$2:$O10483,8,FALSE)</f>
        <v>NO</v>
      </c>
      <c r="K13" s="148" t="str">
        <f>VLOOKUP(E13,VIP!$A$2:$O14057,6,0)</f>
        <v>NO</v>
      </c>
      <c r="L13" s="122" t="s">
        <v>2219</v>
      </c>
      <c r="M13" s="131" t="s">
        <v>2446</v>
      </c>
      <c r="N13" s="131" t="s">
        <v>2453</v>
      </c>
      <c r="O13" s="148" t="s">
        <v>2455</v>
      </c>
      <c r="P13" s="148"/>
      <c r="Q13" s="147" t="s">
        <v>2219</v>
      </c>
      <c r="R13" s="93"/>
      <c r="S13" s="93"/>
      <c r="T13" s="93"/>
      <c r="U13" s="87"/>
      <c r="V13" s="87"/>
      <c r="W13" s="89"/>
      <c r="X13" s="75"/>
    </row>
    <row r="14" spans="1:24" ht="18" x14ac:dyDescent="0.25">
      <c r="A14" s="148" t="str">
        <f>VLOOKUP(E14,'LISTADO ATM'!$A$2:$C$898,3,0)</f>
        <v>DISTRITO NACIONAL</v>
      </c>
      <c r="B14" s="126">
        <v>3335914367</v>
      </c>
      <c r="C14" s="132">
        <v>44356.422835648147</v>
      </c>
      <c r="D14" s="132" t="s">
        <v>2180</v>
      </c>
      <c r="E14" s="121">
        <v>338</v>
      </c>
      <c r="F14" s="148" t="str">
        <f>VLOOKUP(E14,VIP!$A$2:$O13704,2,0)</f>
        <v>DRBR338</v>
      </c>
      <c r="G14" s="148" t="str">
        <f>VLOOKUP(E14,'LISTADO ATM'!$A$2:$B$897,2,0)</f>
        <v>ATM S/M Aprezio Pantoja</v>
      </c>
      <c r="H14" s="148" t="str">
        <f>VLOOKUP(E14,VIP!$A$2:$O18567,7,FALSE)</f>
        <v>Si</v>
      </c>
      <c r="I14" s="148" t="str">
        <f>VLOOKUP(E14,VIP!$A$2:$O10532,8,FALSE)</f>
        <v>Si</v>
      </c>
      <c r="J14" s="148" t="str">
        <f>VLOOKUP(E14,VIP!$A$2:$O10482,8,FALSE)</f>
        <v>Si</v>
      </c>
      <c r="K14" s="148" t="str">
        <f>VLOOKUP(E14,VIP!$A$2:$O14056,6,0)</f>
        <v>NO</v>
      </c>
      <c r="L14" s="122" t="s">
        <v>2572</v>
      </c>
      <c r="M14" s="150" t="s">
        <v>2552</v>
      </c>
      <c r="N14" s="131" t="s">
        <v>2453</v>
      </c>
      <c r="O14" s="148" t="s">
        <v>2455</v>
      </c>
      <c r="P14" s="148"/>
      <c r="Q14" s="149">
        <v>44357.597604166665</v>
      </c>
      <c r="R14" s="93"/>
      <c r="S14" s="93"/>
      <c r="T14" s="93"/>
      <c r="U14" s="87"/>
      <c r="V14" s="87"/>
      <c r="W14" s="89"/>
      <c r="X14" s="75"/>
    </row>
    <row r="15" spans="1:24" ht="18" x14ac:dyDescent="0.25">
      <c r="A15" s="148" t="str">
        <f>VLOOKUP(E15,'LISTADO ATM'!$A$2:$C$898,3,0)</f>
        <v>NORTE</v>
      </c>
      <c r="B15" s="126">
        <v>3335914374</v>
      </c>
      <c r="C15" s="132">
        <v>44356.424756944441</v>
      </c>
      <c r="D15" s="132" t="s">
        <v>2181</v>
      </c>
      <c r="E15" s="121">
        <v>361</v>
      </c>
      <c r="F15" s="148" t="str">
        <f>VLOOKUP(E15,VIP!$A$2:$O13703,2,0)</f>
        <v>DRBR361</v>
      </c>
      <c r="G15" s="148" t="str">
        <f>VLOOKUP(E15,'LISTADO ATM'!$A$2:$B$897,2,0)</f>
        <v xml:space="preserve">ATM estacion Next Cumbre </v>
      </c>
      <c r="H15" s="148" t="str">
        <f>VLOOKUP(E15,VIP!$A$2:$O18566,7,FALSE)</f>
        <v>N/A</v>
      </c>
      <c r="I15" s="148" t="str">
        <f>VLOOKUP(E15,VIP!$A$2:$O10531,8,FALSE)</f>
        <v>N/A</v>
      </c>
      <c r="J15" s="148" t="str">
        <f>VLOOKUP(E15,VIP!$A$2:$O10481,8,FALSE)</f>
        <v>N/A</v>
      </c>
      <c r="K15" s="148" t="str">
        <f>VLOOKUP(E15,VIP!$A$2:$O14055,6,0)</f>
        <v>N/A</v>
      </c>
      <c r="L15" s="122" t="s">
        <v>2466</v>
      </c>
      <c r="M15" s="150" t="s">
        <v>2552</v>
      </c>
      <c r="N15" s="131" t="s">
        <v>2453</v>
      </c>
      <c r="O15" s="148" t="s">
        <v>2562</v>
      </c>
      <c r="P15" s="148"/>
      <c r="Q15" s="149">
        <v>44357.780555555553</v>
      </c>
      <c r="R15" s="93"/>
      <c r="S15" s="93"/>
      <c r="T15" s="93"/>
      <c r="U15" s="87"/>
      <c r="V15" s="87"/>
      <c r="W15" s="89"/>
      <c r="X15" s="75"/>
    </row>
    <row r="16" spans="1:24" ht="18" x14ac:dyDescent="0.25">
      <c r="A16" s="148" t="str">
        <f>VLOOKUP(E16,'LISTADO ATM'!$A$2:$C$898,3,0)</f>
        <v>DISTRITO NACIONAL</v>
      </c>
      <c r="B16" s="126">
        <v>3335914456</v>
      </c>
      <c r="C16" s="132">
        <v>44356.447974537034</v>
      </c>
      <c r="D16" s="132" t="s">
        <v>2180</v>
      </c>
      <c r="E16" s="121">
        <v>298</v>
      </c>
      <c r="F16" s="148" t="str">
        <f>VLOOKUP(E16,VIP!$A$2:$O13702,2,0)</f>
        <v>DRBR298</v>
      </c>
      <c r="G16" s="148" t="str">
        <f>VLOOKUP(E16,'LISTADO ATM'!$A$2:$B$897,2,0)</f>
        <v xml:space="preserve">ATM S/M Aprezio Engombe </v>
      </c>
      <c r="H16" s="148" t="str">
        <f>VLOOKUP(E16,VIP!$A$2:$O18565,7,FALSE)</f>
        <v>Si</v>
      </c>
      <c r="I16" s="148" t="str">
        <f>VLOOKUP(E16,VIP!$A$2:$O10530,8,FALSE)</f>
        <v>Si</v>
      </c>
      <c r="J16" s="148" t="str">
        <f>VLOOKUP(E16,VIP!$A$2:$O10480,8,FALSE)</f>
        <v>Si</v>
      </c>
      <c r="K16" s="148" t="str">
        <f>VLOOKUP(E16,VIP!$A$2:$O14054,6,0)</f>
        <v>NO</v>
      </c>
      <c r="L16" s="122" t="s">
        <v>2219</v>
      </c>
      <c r="M16" s="150" t="s">
        <v>2552</v>
      </c>
      <c r="N16" s="131" t="s">
        <v>2453</v>
      </c>
      <c r="O16" s="148" t="s">
        <v>2455</v>
      </c>
      <c r="P16" s="148"/>
      <c r="Q16" s="149">
        <v>44357.597604166665</v>
      </c>
      <c r="R16" s="93"/>
      <c r="S16" s="93"/>
      <c r="T16" s="93"/>
      <c r="U16" s="87"/>
      <c r="V16" s="87"/>
      <c r="W16" s="89"/>
      <c r="X16" s="75"/>
    </row>
    <row r="17" spans="1:24" ht="18" x14ac:dyDescent="0.25">
      <c r="A17" s="148" t="str">
        <f>VLOOKUP(E17,'LISTADO ATM'!$A$2:$C$898,3,0)</f>
        <v>DISTRITO NACIONAL</v>
      </c>
      <c r="B17" s="126">
        <v>3335914880</v>
      </c>
      <c r="C17" s="132">
        <v>44356.606111111112</v>
      </c>
      <c r="D17" s="132" t="s">
        <v>2180</v>
      </c>
      <c r="E17" s="121">
        <v>240</v>
      </c>
      <c r="F17" s="148" t="str">
        <f>VLOOKUP(E17,VIP!$A$2:$O13707,2,0)</f>
        <v>DRBR24D</v>
      </c>
      <c r="G17" s="148" t="str">
        <f>VLOOKUP(E17,'LISTADO ATM'!$A$2:$B$897,2,0)</f>
        <v xml:space="preserve">ATM Oficina Carrefour I </v>
      </c>
      <c r="H17" s="148" t="str">
        <f>VLOOKUP(E17,VIP!$A$2:$O18570,7,FALSE)</f>
        <v>Si</v>
      </c>
      <c r="I17" s="148" t="str">
        <f>VLOOKUP(E17,VIP!$A$2:$O10535,8,FALSE)</f>
        <v>Si</v>
      </c>
      <c r="J17" s="148" t="str">
        <f>VLOOKUP(E17,VIP!$A$2:$O10485,8,FALSE)</f>
        <v>Si</v>
      </c>
      <c r="K17" s="148" t="str">
        <f>VLOOKUP(E17,VIP!$A$2:$O14059,6,0)</f>
        <v>SI</v>
      </c>
      <c r="L17" s="122" t="s">
        <v>2565</v>
      </c>
      <c r="M17" s="131" t="s">
        <v>2446</v>
      </c>
      <c r="N17" s="131" t="s">
        <v>2453</v>
      </c>
      <c r="O17" s="148" t="s">
        <v>2455</v>
      </c>
      <c r="P17" s="148"/>
      <c r="Q17" s="147" t="s">
        <v>2565</v>
      </c>
      <c r="R17" s="93"/>
      <c r="S17" s="93"/>
      <c r="T17" s="93"/>
      <c r="U17" s="87"/>
      <c r="V17" s="87"/>
      <c r="W17" s="89"/>
      <c r="X17" s="75"/>
    </row>
    <row r="18" spans="1:24" ht="18" x14ac:dyDescent="0.25">
      <c r="A18" s="148" t="str">
        <f>VLOOKUP(E18,'LISTADO ATM'!$A$2:$C$898,3,0)</f>
        <v>DISTRITO NACIONAL</v>
      </c>
      <c r="B18" s="126">
        <v>3335914888</v>
      </c>
      <c r="C18" s="132">
        <v>44356.609444444446</v>
      </c>
      <c r="D18" s="132" t="s">
        <v>2180</v>
      </c>
      <c r="E18" s="121">
        <v>13</v>
      </c>
      <c r="F18" s="148" t="str">
        <f>VLOOKUP(E18,VIP!$A$2:$O13706,2,0)</f>
        <v>DRBR013</v>
      </c>
      <c r="G18" s="148" t="str">
        <f>VLOOKUP(E18,'LISTADO ATM'!$A$2:$B$897,2,0)</f>
        <v xml:space="preserve">ATM CDEEE </v>
      </c>
      <c r="H18" s="148" t="str">
        <f>VLOOKUP(E18,VIP!$A$2:$O18569,7,FALSE)</f>
        <v>Si</v>
      </c>
      <c r="I18" s="148" t="str">
        <f>VLOOKUP(E18,VIP!$A$2:$O10534,8,FALSE)</f>
        <v>Si</v>
      </c>
      <c r="J18" s="148" t="str">
        <f>VLOOKUP(E18,VIP!$A$2:$O10484,8,FALSE)</f>
        <v>Si</v>
      </c>
      <c r="K18" s="148" t="str">
        <f>VLOOKUP(E18,VIP!$A$2:$O14058,6,0)</f>
        <v>NO</v>
      </c>
      <c r="L18" s="122" t="s">
        <v>2245</v>
      </c>
      <c r="M18" s="131" t="s">
        <v>2446</v>
      </c>
      <c r="N18" s="131" t="s">
        <v>2453</v>
      </c>
      <c r="O18" s="148" t="s">
        <v>2455</v>
      </c>
      <c r="P18" s="148"/>
      <c r="Q18" s="147" t="s">
        <v>2245</v>
      </c>
      <c r="R18" s="93"/>
      <c r="S18" s="93"/>
      <c r="T18" s="93"/>
      <c r="U18" s="87"/>
      <c r="V18" s="87"/>
      <c r="W18" s="89"/>
      <c r="X18" s="75"/>
    </row>
    <row r="19" spans="1:24" ht="18" x14ac:dyDescent="0.25">
      <c r="A19" s="148" t="str">
        <f>VLOOKUP(E19,'LISTADO ATM'!$A$2:$C$898,3,0)</f>
        <v>DISTRITO NACIONAL</v>
      </c>
      <c r="B19" s="126">
        <v>3335914892</v>
      </c>
      <c r="C19" s="132">
        <v>44356.610358796293</v>
      </c>
      <c r="D19" s="132" t="s">
        <v>2180</v>
      </c>
      <c r="E19" s="121">
        <v>658</v>
      </c>
      <c r="F19" s="148" t="str">
        <f>VLOOKUP(E19,VIP!$A$2:$O13725,2,0)</f>
        <v>DRBR658</v>
      </c>
      <c r="G19" s="148" t="str">
        <f>VLOOKUP(E19,'LISTADO ATM'!$A$2:$B$897,2,0)</f>
        <v>ATM Cámara de Cuentas</v>
      </c>
      <c r="H19" s="148" t="str">
        <f>VLOOKUP(E19,VIP!$A$2:$O18588,7,FALSE)</f>
        <v>Si</v>
      </c>
      <c r="I19" s="148" t="str">
        <f>VLOOKUP(E19,VIP!$A$2:$O10553,8,FALSE)</f>
        <v>Si</v>
      </c>
      <c r="J19" s="148" t="str">
        <f>VLOOKUP(E19,VIP!$A$2:$O10503,8,FALSE)</f>
        <v>Si</v>
      </c>
      <c r="K19" s="148" t="str">
        <f>VLOOKUP(E19,VIP!$A$2:$O14077,6,0)</f>
        <v>NO</v>
      </c>
      <c r="L19" s="122" t="s">
        <v>2245</v>
      </c>
      <c r="M19" s="150" t="s">
        <v>2552</v>
      </c>
      <c r="N19" s="131" t="s">
        <v>2560</v>
      </c>
      <c r="O19" s="148" t="s">
        <v>2455</v>
      </c>
      <c r="P19" s="148"/>
      <c r="Q19" s="149">
        <v>44357.597604166665</v>
      </c>
      <c r="R19" s="93"/>
      <c r="S19" s="93"/>
      <c r="T19" s="93"/>
      <c r="U19" s="87"/>
      <c r="V19" s="87"/>
      <c r="W19" s="89"/>
      <c r="X19" s="75"/>
    </row>
    <row r="20" spans="1:24" ht="18" x14ac:dyDescent="0.25">
      <c r="A20" s="148" t="str">
        <f>VLOOKUP(E20,'LISTADO ATM'!$A$2:$C$898,3,0)</f>
        <v>DISTRITO NACIONAL</v>
      </c>
      <c r="B20" s="126">
        <v>3335914909</v>
      </c>
      <c r="C20" s="132">
        <v>44356.613692129627</v>
      </c>
      <c r="D20" s="132" t="s">
        <v>2180</v>
      </c>
      <c r="E20" s="121">
        <v>335</v>
      </c>
      <c r="F20" s="148" t="str">
        <f>VLOOKUP(E20,VIP!$A$2:$O13704,2,0)</f>
        <v>DRBR335</v>
      </c>
      <c r="G20" s="148" t="str">
        <f>VLOOKUP(E20,'LISTADO ATM'!$A$2:$B$897,2,0)</f>
        <v>ATM Edificio Aster</v>
      </c>
      <c r="H20" s="148" t="str">
        <f>VLOOKUP(E20,VIP!$A$2:$O18567,7,FALSE)</f>
        <v>Si</v>
      </c>
      <c r="I20" s="148" t="str">
        <f>VLOOKUP(E20,VIP!$A$2:$O10532,8,FALSE)</f>
        <v>Si</v>
      </c>
      <c r="J20" s="148" t="str">
        <f>VLOOKUP(E20,VIP!$A$2:$O10482,8,FALSE)</f>
        <v>Si</v>
      </c>
      <c r="K20" s="148" t="str">
        <f>VLOOKUP(E20,VIP!$A$2:$O14056,6,0)</f>
        <v>NO</v>
      </c>
      <c r="L20" s="122" t="s">
        <v>2466</v>
      </c>
      <c r="M20" s="150" t="s">
        <v>2552</v>
      </c>
      <c r="N20" s="131" t="s">
        <v>2453</v>
      </c>
      <c r="O20" s="148" t="s">
        <v>2455</v>
      </c>
      <c r="P20" s="148"/>
      <c r="Q20" s="149">
        <v>44357.435694444444</v>
      </c>
      <c r="R20" s="93"/>
      <c r="S20" s="93"/>
      <c r="T20" s="93"/>
      <c r="U20" s="87"/>
      <c r="V20" s="87"/>
      <c r="W20" s="89"/>
      <c r="X20" s="75"/>
    </row>
    <row r="21" spans="1:24" ht="18" x14ac:dyDescent="0.25">
      <c r="A21" s="148" t="str">
        <f>VLOOKUP(E21,'LISTADO ATM'!$A$2:$C$898,3,0)</f>
        <v>DISTRITO NACIONAL</v>
      </c>
      <c r="B21" s="126">
        <v>3335914939</v>
      </c>
      <c r="C21" s="132">
        <v>44356.620636574073</v>
      </c>
      <c r="D21" s="132" t="s">
        <v>2180</v>
      </c>
      <c r="E21" s="121">
        <v>517</v>
      </c>
      <c r="F21" s="148" t="str">
        <f>VLOOKUP(E21,VIP!$A$2:$O13702,2,0)</f>
        <v>DRBR517</v>
      </c>
      <c r="G21" s="148" t="str">
        <f>VLOOKUP(E21,'LISTADO ATM'!$A$2:$B$897,2,0)</f>
        <v xml:space="preserve">ATM Autobanco Oficina Sans Soucí </v>
      </c>
      <c r="H21" s="148" t="str">
        <f>VLOOKUP(E21,VIP!$A$2:$O18565,7,FALSE)</f>
        <v>Si</v>
      </c>
      <c r="I21" s="148" t="str">
        <f>VLOOKUP(E21,VIP!$A$2:$O10530,8,FALSE)</f>
        <v>Si</v>
      </c>
      <c r="J21" s="148" t="str">
        <f>VLOOKUP(E21,VIP!$A$2:$O10480,8,FALSE)</f>
        <v>Si</v>
      </c>
      <c r="K21" s="148" t="str">
        <f>VLOOKUP(E21,VIP!$A$2:$O14054,6,0)</f>
        <v>SI</v>
      </c>
      <c r="L21" s="122" t="s">
        <v>2219</v>
      </c>
      <c r="M21" s="131" t="s">
        <v>2446</v>
      </c>
      <c r="N21" s="131" t="s">
        <v>2453</v>
      </c>
      <c r="O21" s="148" t="s">
        <v>2455</v>
      </c>
      <c r="P21" s="148"/>
      <c r="Q21" s="147" t="s">
        <v>2219</v>
      </c>
      <c r="R21" s="93"/>
      <c r="S21" s="93"/>
      <c r="T21" s="93"/>
      <c r="U21" s="87"/>
      <c r="V21" s="87"/>
      <c r="W21" s="89"/>
      <c r="X21" s="75"/>
    </row>
    <row r="22" spans="1:24" ht="18" x14ac:dyDescent="0.25">
      <c r="A22" s="148" t="str">
        <f>VLOOKUP(E22,'LISTADO ATM'!$A$2:$C$898,3,0)</f>
        <v>DISTRITO NACIONAL</v>
      </c>
      <c r="B22" s="126">
        <v>3335914963</v>
      </c>
      <c r="C22" s="132">
        <v>44356.626261574071</v>
      </c>
      <c r="D22" s="132" t="s">
        <v>2470</v>
      </c>
      <c r="E22" s="121">
        <v>24</v>
      </c>
      <c r="F22" s="148" t="str">
        <f>VLOOKUP(E22,VIP!$A$2:$O13719,2,0)</f>
        <v>DRBR024</v>
      </c>
      <c r="G22" s="148" t="str">
        <f>VLOOKUP(E22,'LISTADO ATM'!$A$2:$B$897,2,0)</f>
        <v xml:space="preserve">ATM Oficina Eusebio Manzueta </v>
      </c>
      <c r="H22" s="148" t="str">
        <f>VLOOKUP(E22,VIP!$A$2:$O18582,7,FALSE)</f>
        <v>No</v>
      </c>
      <c r="I22" s="148" t="str">
        <f>VLOOKUP(E22,VIP!$A$2:$O10547,8,FALSE)</f>
        <v>No</v>
      </c>
      <c r="J22" s="148" t="str">
        <f>VLOOKUP(E22,VIP!$A$2:$O10497,8,FALSE)</f>
        <v>No</v>
      </c>
      <c r="K22" s="148" t="str">
        <f>VLOOKUP(E22,VIP!$A$2:$O14071,6,0)</f>
        <v>NO</v>
      </c>
      <c r="L22" s="122" t="s">
        <v>2418</v>
      </c>
      <c r="M22" s="150" t="s">
        <v>2552</v>
      </c>
      <c r="N22" s="131" t="s">
        <v>2453</v>
      </c>
      <c r="O22" s="148" t="s">
        <v>2571</v>
      </c>
      <c r="P22" s="148"/>
      <c r="Q22" s="149">
        <v>44357.435694444444</v>
      </c>
      <c r="R22" s="93"/>
      <c r="S22" s="93"/>
      <c r="T22" s="93"/>
      <c r="U22" s="87"/>
      <c r="V22" s="87"/>
      <c r="W22" s="89"/>
      <c r="X22" s="75"/>
    </row>
    <row r="23" spans="1:24" ht="18" x14ac:dyDescent="0.25">
      <c r="A23" s="148" t="str">
        <f>VLOOKUP(E23,'LISTADO ATM'!$A$2:$C$898,3,0)</f>
        <v>DISTRITO NACIONAL</v>
      </c>
      <c r="B23" s="126">
        <v>3335915189</v>
      </c>
      <c r="C23" s="132">
        <v>44356.702314814815</v>
      </c>
      <c r="D23" s="132" t="s">
        <v>2180</v>
      </c>
      <c r="E23" s="121">
        <v>160</v>
      </c>
      <c r="F23" s="148" t="str">
        <f>VLOOKUP(E23,VIP!$A$2:$O13716,2,0)</f>
        <v>DRBR160</v>
      </c>
      <c r="G23" s="148" t="str">
        <f>VLOOKUP(E23,'LISTADO ATM'!$A$2:$B$897,2,0)</f>
        <v xml:space="preserve">ATM Oficina Herrera </v>
      </c>
      <c r="H23" s="148" t="str">
        <f>VLOOKUP(E23,VIP!$A$2:$O18579,7,FALSE)</f>
        <v>Si</v>
      </c>
      <c r="I23" s="148" t="str">
        <f>VLOOKUP(E23,VIP!$A$2:$O10544,8,FALSE)</f>
        <v>Si</v>
      </c>
      <c r="J23" s="148" t="str">
        <f>VLOOKUP(E23,VIP!$A$2:$O10494,8,FALSE)</f>
        <v>Si</v>
      </c>
      <c r="K23" s="148" t="str">
        <f>VLOOKUP(E23,VIP!$A$2:$O14068,6,0)</f>
        <v>NO</v>
      </c>
      <c r="L23" s="122" t="s">
        <v>2219</v>
      </c>
      <c r="M23" s="150" t="s">
        <v>2552</v>
      </c>
      <c r="N23" s="131" t="s">
        <v>2453</v>
      </c>
      <c r="O23" s="148" t="s">
        <v>2455</v>
      </c>
      <c r="P23" s="148"/>
      <c r="Q23" s="149">
        <v>44357.435694444444</v>
      </c>
      <c r="R23" s="93"/>
      <c r="S23" s="93"/>
      <c r="T23" s="93"/>
      <c r="U23" s="87"/>
      <c r="V23" s="87"/>
      <c r="W23" s="89"/>
      <c r="X23" s="75"/>
    </row>
    <row r="24" spans="1:24" ht="18" x14ac:dyDescent="0.25">
      <c r="A24" s="148" t="str">
        <f>VLOOKUP(E24,'LISTADO ATM'!$A$2:$C$898,3,0)</f>
        <v>DISTRITO NACIONAL</v>
      </c>
      <c r="B24" s="126">
        <v>3335915196</v>
      </c>
      <c r="C24" s="132">
        <v>44356.703784722224</v>
      </c>
      <c r="D24" s="132" t="s">
        <v>2180</v>
      </c>
      <c r="E24" s="121">
        <v>686</v>
      </c>
      <c r="F24" s="148" t="str">
        <f>VLOOKUP(E24,VIP!$A$2:$O13715,2,0)</f>
        <v>DRBR686</v>
      </c>
      <c r="G24" s="148" t="str">
        <f>VLOOKUP(E24,'LISTADO ATM'!$A$2:$B$897,2,0)</f>
        <v>ATM Autoservicio Oficina Máximo Gómez</v>
      </c>
      <c r="H24" s="148" t="str">
        <f>VLOOKUP(E24,VIP!$A$2:$O18578,7,FALSE)</f>
        <v>Si</v>
      </c>
      <c r="I24" s="148" t="str">
        <f>VLOOKUP(E24,VIP!$A$2:$O10543,8,FALSE)</f>
        <v>Si</v>
      </c>
      <c r="J24" s="148" t="str">
        <f>VLOOKUP(E24,VIP!$A$2:$O10493,8,FALSE)</f>
        <v>Si</v>
      </c>
      <c r="K24" s="148" t="str">
        <f>VLOOKUP(E24,VIP!$A$2:$O14067,6,0)</f>
        <v>NO</v>
      </c>
      <c r="L24" s="122" t="s">
        <v>2219</v>
      </c>
      <c r="M24" s="150" t="s">
        <v>2552</v>
      </c>
      <c r="N24" s="131" t="s">
        <v>2453</v>
      </c>
      <c r="O24" s="148" t="s">
        <v>2455</v>
      </c>
      <c r="P24" s="148"/>
      <c r="Q24" s="149">
        <v>44357.759027777778</v>
      </c>
      <c r="R24" s="93"/>
      <c r="S24" s="93"/>
      <c r="T24" s="93"/>
      <c r="U24" s="87"/>
      <c r="V24" s="87"/>
      <c r="W24" s="89"/>
      <c r="X24" s="75"/>
    </row>
    <row r="25" spans="1:24" ht="18" x14ac:dyDescent="0.25">
      <c r="A25" s="148" t="str">
        <f>VLOOKUP(E25,'LISTADO ATM'!$A$2:$C$898,3,0)</f>
        <v>DISTRITO NACIONAL</v>
      </c>
      <c r="B25" s="126">
        <v>3335915198</v>
      </c>
      <c r="C25" s="132">
        <v>44356.704560185186</v>
      </c>
      <c r="D25" s="132" t="s">
        <v>2449</v>
      </c>
      <c r="E25" s="121">
        <v>165</v>
      </c>
      <c r="F25" s="148" t="str">
        <f>VLOOKUP(E25,VIP!$A$2:$O13714,2,0)</f>
        <v>DRBR165</v>
      </c>
      <c r="G25" s="148" t="str">
        <f>VLOOKUP(E25,'LISTADO ATM'!$A$2:$B$897,2,0)</f>
        <v>ATM Autoservicio Megacentro</v>
      </c>
      <c r="H25" s="148" t="str">
        <f>VLOOKUP(E25,VIP!$A$2:$O18577,7,FALSE)</f>
        <v>Si</v>
      </c>
      <c r="I25" s="148" t="str">
        <f>VLOOKUP(E25,VIP!$A$2:$O10542,8,FALSE)</f>
        <v>Si</v>
      </c>
      <c r="J25" s="148" t="str">
        <f>VLOOKUP(E25,VIP!$A$2:$O10492,8,FALSE)</f>
        <v>Si</v>
      </c>
      <c r="K25" s="148" t="str">
        <f>VLOOKUP(E25,VIP!$A$2:$O14066,6,0)</f>
        <v>SI</v>
      </c>
      <c r="L25" s="122" t="s">
        <v>2548</v>
      </c>
      <c r="M25" s="131" t="s">
        <v>2446</v>
      </c>
      <c r="N25" s="131" t="s">
        <v>2453</v>
      </c>
      <c r="O25" s="148" t="s">
        <v>2454</v>
      </c>
      <c r="P25" s="148"/>
      <c r="Q25" s="147" t="s">
        <v>2548</v>
      </c>
      <c r="R25" s="93"/>
      <c r="S25" s="93"/>
    </row>
    <row r="26" spans="1:24" ht="18" x14ac:dyDescent="0.25">
      <c r="A26" s="148" t="str">
        <f>VLOOKUP(E26,'LISTADO ATM'!$A$2:$C$898,3,0)</f>
        <v>NORTE</v>
      </c>
      <c r="B26" s="126">
        <v>3335915199</v>
      </c>
      <c r="C26" s="132">
        <v>44356.70484953704</v>
      </c>
      <c r="D26" s="132" t="s">
        <v>2181</v>
      </c>
      <c r="E26" s="121">
        <v>601</v>
      </c>
      <c r="F26" s="148" t="str">
        <f>VLOOKUP(E26,VIP!$A$2:$O13713,2,0)</f>
        <v>DRBR255</v>
      </c>
      <c r="G26" s="148" t="str">
        <f>VLOOKUP(E26,'LISTADO ATM'!$A$2:$B$897,2,0)</f>
        <v xml:space="preserve">ATM Plaza Haché (Santiago) </v>
      </c>
      <c r="H26" s="148" t="str">
        <f>VLOOKUP(E26,VIP!$A$2:$O18576,7,FALSE)</f>
        <v>Si</v>
      </c>
      <c r="I26" s="148" t="str">
        <f>VLOOKUP(E26,VIP!$A$2:$O10541,8,FALSE)</f>
        <v>Si</v>
      </c>
      <c r="J26" s="148" t="str">
        <f>VLOOKUP(E26,VIP!$A$2:$O10491,8,FALSE)</f>
        <v>Si</v>
      </c>
      <c r="K26" s="148" t="str">
        <f>VLOOKUP(E26,VIP!$A$2:$O14065,6,0)</f>
        <v>NO</v>
      </c>
      <c r="L26" s="122" t="s">
        <v>2219</v>
      </c>
      <c r="M26" s="150" t="s">
        <v>2552</v>
      </c>
      <c r="N26" s="131" t="s">
        <v>2453</v>
      </c>
      <c r="O26" s="148" t="s">
        <v>2562</v>
      </c>
      <c r="P26" s="148"/>
      <c r="Q26" s="149">
        <v>44357.435694444444</v>
      </c>
      <c r="R26" s="93"/>
      <c r="S26" s="93"/>
    </row>
    <row r="27" spans="1:24" ht="18" x14ac:dyDescent="0.25">
      <c r="A27" s="148" t="str">
        <f>VLOOKUP(E27,'LISTADO ATM'!$A$2:$C$898,3,0)</f>
        <v>DISTRITO NACIONAL</v>
      </c>
      <c r="B27" s="126">
        <v>3335915202</v>
      </c>
      <c r="C27" s="132">
        <v>44356.706423611111</v>
      </c>
      <c r="D27" s="132" t="s">
        <v>2180</v>
      </c>
      <c r="E27" s="121">
        <v>149</v>
      </c>
      <c r="F27" s="148" t="str">
        <f>VLOOKUP(E27,VIP!$A$2:$O13712,2,0)</f>
        <v>DRBR149</v>
      </c>
      <c r="G27" s="148" t="str">
        <f>VLOOKUP(E27,'LISTADO ATM'!$A$2:$B$897,2,0)</f>
        <v>ATM Estación Metro Concepción</v>
      </c>
      <c r="H27" s="148" t="str">
        <f>VLOOKUP(E27,VIP!$A$2:$O18575,7,FALSE)</f>
        <v>N/A</v>
      </c>
      <c r="I27" s="148" t="str">
        <f>VLOOKUP(E27,VIP!$A$2:$O10540,8,FALSE)</f>
        <v>N/A</v>
      </c>
      <c r="J27" s="148" t="str">
        <f>VLOOKUP(E27,VIP!$A$2:$O10490,8,FALSE)</f>
        <v>N/A</v>
      </c>
      <c r="K27" s="148" t="str">
        <f>VLOOKUP(E27,VIP!$A$2:$O14064,6,0)</f>
        <v>N/A</v>
      </c>
      <c r="L27" s="122" t="s">
        <v>2466</v>
      </c>
      <c r="M27" s="150" t="s">
        <v>2552</v>
      </c>
      <c r="N27" s="131" t="s">
        <v>2453</v>
      </c>
      <c r="O27" s="148" t="s">
        <v>2455</v>
      </c>
      <c r="P27" s="148"/>
      <c r="Q27" s="149">
        <v>44357.435694444444</v>
      </c>
      <c r="R27" s="93"/>
      <c r="S27" s="93"/>
    </row>
    <row r="28" spans="1:24" ht="18" x14ac:dyDescent="0.25">
      <c r="A28" s="148" t="str">
        <f>VLOOKUP(E28,'LISTADO ATM'!$A$2:$C$898,3,0)</f>
        <v>SUR</v>
      </c>
      <c r="B28" s="126">
        <v>3335915238</v>
      </c>
      <c r="C28" s="132">
        <v>44356.740034722221</v>
      </c>
      <c r="D28" s="132" t="s">
        <v>2180</v>
      </c>
      <c r="E28" s="121">
        <v>880</v>
      </c>
      <c r="F28" s="148" t="str">
        <f>VLOOKUP(E28,VIP!$A$2:$O13710,2,0)</f>
        <v>DRBR880</v>
      </c>
      <c r="G28" s="148" t="str">
        <f>VLOOKUP(E28,'LISTADO ATM'!$A$2:$B$897,2,0)</f>
        <v xml:space="preserve">ATM Autoservicio Barahona II </v>
      </c>
      <c r="H28" s="148" t="str">
        <f>VLOOKUP(E28,VIP!$A$2:$O18573,7,FALSE)</f>
        <v>Si</v>
      </c>
      <c r="I28" s="148" t="str">
        <f>VLOOKUP(E28,VIP!$A$2:$O10538,8,FALSE)</f>
        <v>Si</v>
      </c>
      <c r="J28" s="148" t="str">
        <f>VLOOKUP(E28,VIP!$A$2:$O10488,8,FALSE)</f>
        <v>Si</v>
      </c>
      <c r="K28" s="148" t="str">
        <f>VLOOKUP(E28,VIP!$A$2:$O14062,6,0)</f>
        <v>SI</v>
      </c>
      <c r="L28" s="122" t="s">
        <v>2245</v>
      </c>
      <c r="M28" s="150" t="s">
        <v>2552</v>
      </c>
      <c r="N28" s="131" t="s">
        <v>2453</v>
      </c>
      <c r="O28" s="148" t="s">
        <v>2455</v>
      </c>
      <c r="P28" s="148"/>
      <c r="Q28" s="149">
        <v>44357.435694444444</v>
      </c>
      <c r="R28" s="93"/>
      <c r="S28" s="93"/>
    </row>
    <row r="29" spans="1:24" ht="18" x14ac:dyDescent="0.25">
      <c r="A29" s="148" t="str">
        <f>VLOOKUP(E29,'LISTADO ATM'!$A$2:$C$898,3,0)</f>
        <v>NORTE</v>
      </c>
      <c r="B29" s="126">
        <v>3335915239</v>
      </c>
      <c r="C29" s="132">
        <v>44356.740925925929</v>
      </c>
      <c r="D29" s="132" t="s">
        <v>2181</v>
      </c>
      <c r="E29" s="121">
        <v>11</v>
      </c>
      <c r="F29" s="148" t="str">
        <f>VLOOKUP(E29,VIP!$A$2:$O13720,2,0)</f>
        <v>DRBR056</v>
      </c>
      <c r="G29" s="148" t="str">
        <f>VLOOKUP(E29,'LISTADO ATM'!$A$2:$B$897,2,0)</f>
        <v>ATM Hotel Viva Las Terrenas</v>
      </c>
      <c r="H29" s="148" t="str">
        <f>VLOOKUP(E29,VIP!$A$2:$O18583,7,FALSE)</f>
        <v>Si</v>
      </c>
      <c r="I29" s="148" t="str">
        <f>VLOOKUP(E29,VIP!$A$2:$O10548,8,FALSE)</f>
        <v>Si</v>
      </c>
      <c r="J29" s="148" t="str">
        <f>VLOOKUP(E29,VIP!$A$2:$O10498,8,FALSE)</f>
        <v>Si</v>
      </c>
      <c r="K29" s="148" t="str">
        <f>VLOOKUP(E29,VIP!$A$2:$O14072,6,0)</f>
        <v>NO</v>
      </c>
      <c r="L29" s="122" t="s">
        <v>2245</v>
      </c>
      <c r="M29" s="131" t="s">
        <v>2446</v>
      </c>
      <c r="N29" s="131" t="s">
        <v>2453</v>
      </c>
      <c r="O29" s="148" t="s">
        <v>2562</v>
      </c>
      <c r="P29" s="148"/>
      <c r="Q29" s="147" t="s">
        <v>2245</v>
      </c>
      <c r="R29" s="93"/>
      <c r="S29" s="93"/>
    </row>
    <row r="30" spans="1:24" ht="18" x14ac:dyDescent="0.25">
      <c r="A30" s="148" t="str">
        <f>VLOOKUP(E30,'LISTADO ATM'!$A$2:$C$898,3,0)</f>
        <v>DISTRITO NACIONAL</v>
      </c>
      <c r="B30" s="126">
        <v>3335915253</v>
      </c>
      <c r="C30" s="132">
        <v>44356.760694444441</v>
      </c>
      <c r="D30" s="132" t="s">
        <v>2180</v>
      </c>
      <c r="E30" s="121">
        <v>264</v>
      </c>
      <c r="F30" s="148" t="str">
        <f>VLOOKUP(E30,VIP!$A$2:$O13715,2,0)</f>
        <v>DRBR264</v>
      </c>
      <c r="G30" s="148" t="str">
        <f>VLOOKUP(E30,'LISTADO ATM'!$A$2:$B$897,2,0)</f>
        <v xml:space="preserve">ATM S/M Nacional Independencia </v>
      </c>
      <c r="H30" s="148" t="str">
        <f>VLOOKUP(E30,VIP!$A$2:$O18578,7,FALSE)</f>
        <v>Si</v>
      </c>
      <c r="I30" s="148" t="str">
        <f>VLOOKUP(E30,VIP!$A$2:$O10543,8,FALSE)</f>
        <v>Si</v>
      </c>
      <c r="J30" s="148" t="str">
        <f>VLOOKUP(E30,VIP!$A$2:$O10493,8,FALSE)</f>
        <v>Si</v>
      </c>
      <c r="K30" s="148" t="str">
        <f>VLOOKUP(E30,VIP!$A$2:$O14067,6,0)</f>
        <v>SI</v>
      </c>
      <c r="L30" s="122" t="s">
        <v>2565</v>
      </c>
      <c r="M30" s="150" t="s">
        <v>2552</v>
      </c>
      <c r="N30" s="131" t="s">
        <v>2453</v>
      </c>
      <c r="O30" s="148" t="s">
        <v>2455</v>
      </c>
      <c r="P30" s="148"/>
      <c r="Q30" s="149">
        <v>44357.597604166665</v>
      </c>
      <c r="R30" s="93"/>
      <c r="S30" s="93"/>
    </row>
    <row r="31" spans="1:24" ht="18" x14ac:dyDescent="0.25">
      <c r="A31" s="148" t="str">
        <f>VLOOKUP(E31,'LISTADO ATM'!$A$2:$C$898,3,0)</f>
        <v>DISTRITO NACIONAL</v>
      </c>
      <c r="B31" s="126">
        <v>3335915262</v>
      </c>
      <c r="C31" s="132">
        <v>44356.76153935185</v>
      </c>
      <c r="D31" s="132" t="s">
        <v>2180</v>
      </c>
      <c r="E31" s="121">
        <v>43</v>
      </c>
      <c r="F31" s="148" t="str">
        <f>VLOOKUP(E31,VIP!$A$2:$O13714,2,0)</f>
        <v>DRBR043</v>
      </c>
      <c r="G31" s="148" t="str">
        <f>VLOOKUP(E31,'LISTADO ATM'!$A$2:$B$897,2,0)</f>
        <v xml:space="preserve">ATM Zona Franca San Isidro </v>
      </c>
      <c r="H31" s="148" t="str">
        <f>VLOOKUP(E31,VIP!$A$2:$O18577,7,FALSE)</f>
        <v>Si</v>
      </c>
      <c r="I31" s="148" t="str">
        <f>VLOOKUP(E31,VIP!$A$2:$O10542,8,FALSE)</f>
        <v>No</v>
      </c>
      <c r="J31" s="148" t="str">
        <f>VLOOKUP(E31,VIP!$A$2:$O10492,8,FALSE)</f>
        <v>No</v>
      </c>
      <c r="K31" s="148" t="str">
        <f>VLOOKUP(E31,VIP!$A$2:$O14066,6,0)</f>
        <v>NO</v>
      </c>
      <c r="L31" s="122" t="s">
        <v>2565</v>
      </c>
      <c r="M31" s="150" t="s">
        <v>2552</v>
      </c>
      <c r="N31" s="131" t="s">
        <v>2453</v>
      </c>
      <c r="O31" s="148" t="s">
        <v>2455</v>
      </c>
      <c r="P31" s="148"/>
      <c r="Q31" s="149">
        <v>44357.597604166665</v>
      </c>
      <c r="R31" s="93"/>
      <c r="S31" s="93"/>
    </row>
    <row r="32" spans="1:24" ht="18" x14ac:dyDescent="0.25">
      <c r="A32" s="148" t="str">
        <f>VLOOKUP(E32,'LISTADO ATM'!$A$2:$C$898,3,0)</f>
        <v>ESTE</v>
      </c>
      <c r="B32" s="126">
        <v>3335915266</v>
      </c>
      <c r="C32" s="132">
        <v>44356.767442129632</v>
      </c>
      <c r="D32" s="132" t="s">
        <v>2180</v>
      </c>
      <c r="E32" s="121">
        <v>211</v>
      </c>
      <c r="F32" s="148" t="str">
        <f>VLOOKUP(E32,VIP!$A$2:$O13713,2,0)</f>
        <v>DRBR211</v>
      </c>
      <c r="G32" s="148" t="str">
        <f>VLOOKUP(E32,'LISTADO ATM'!$A$2:$B$897,2,0)</f>
        <v xml:space="preserve">ATM Oficina La Romana I </v>
      </c>
      <c r="H32" s="148" t="str">
        <f>VLOOKUP(E32,VIP!$A$2:$O18576,7,FALSE)</f>
        <v>Si</v>
      </c>
      <c r="I32" s="148" t="str">
        <f>VLOOKUP(E32,VIP!$A$2:$O10541,8,FALSE)</f>
        <v>Si</v>
      </c>
      <c r="J32" s="148" t="str">
        <f>VLOOKUP(E32,VIP!$A$2:$O10491,8,FALSE)</f>
        <v>Si</v>
      </c>
      <c r="K32" s="148" t="str">
        <f>VLOOKUP(E32,VIP!$A$2:$O14065,6,0)</f>
        <v>NO</v>
      </c>
      <c r="L32" s="122" t="s">
        <v>2585</v>
      </c>
      <c r="M32" s="150" t="s">
        <v>2552</v>
      </c>
      <c r="N32" s="131" t="s">
        <v>2453</v>
      </c>
      <c r="O32" s="148" t="s">
        <v>2455</v>
      </c>
      <c r="P32" s="148"/>
      <c r="Q32" s="149">
        <v>44357.435694444444</v>
      </c>
      <c r="R32" s="93"/>
      <c r="S32" s="93"/>
    </row>
    <row r="33" spans="1:19" ht="18" x14ac:dyDescent="0.25">
      <c r="A33" s="148" t="str">
        <f>VLOOKUP(E33,'LISTADO ATM'!$A$2:$C$898,3,0)</f>
        <v>SUR</v>
      </c>
      <c r="B33" s="126">
        <v>3335915276</v>
      </c>
      <c r="C33" s="132">
        <v>44356.773761574077</v>
      </c>
      <c r="D33" s="132" t="s">
        <v>2180</v>
      </c>
      <c r="E33" s="121">
        <v>5</v>
      </c>
      <c r="F33" s="148" t="str">
        <f>VLOOKUP(E33,VIP!$A$2:$O13712,2,0)</f>
        <v>DRBR005</v>
      </c>
      <c r="G33" s="148" t="str">
        <f>VLOOKUP(E33,'LISTADO ATM'!$A$2:$B$897,2,0)</f>
        <v>ATM Oficina Autoservicio Villa Ofelia (San Juan)</v>
      </c>
      <c r="H33" s="148" t="str">
        <f>VLOOKUP(E33,VIP!$A$2:$O18575,7,FALSE)</f>
        <v>Si</v>
      </c>
      <c r="I33" s="148" t="str">
        <f>VLOOKUP(E33,VIP!$A$2:$O10540,8,FALSE)</f>
        <v>Si</v>
      </c>
      <c r="J33" s="148" t="str">
        <f>VLOOKUP(E33,VIP!$A$2:$O10490,8,FALSE)</f>
        <v>Si</v>
      </c>
      <c r="K33" s="148" t="str">
        <f>VLOOKUP(E33,VIP!$A$2:$O14064,6,0)</f>
        <v>NO</v>
      </c>
      <c r="L33" s="122" t="s">
        <v>2219</v>
      </c>
      <c r="M33" s="131" t="s">
        <v>2446</v>
      </c>
      <c r="N33" s="131" t="s">
        <v>2453</v>
      </c>
      <c r="O33" s="148" t="s">
        <v>2455</v>
      </c>
      <c r="P33" s="148"/>
      <c r="Q33" s="147" t="s">
        <v>2219</v>
      </c>
      <c r="R33" s="93"/>
      <c r="S33" s="93"/>
    </row>
    <row r="34" spans="1:19" ht="18" x14ac:dyDescent="0.25">
      <c r="A34" s="148" t="str">
        <f>VLOOKUP(E34,'LISTADO ATM'!$A$2:$C$898,3,0)</f>
        <v>ESTE</v>
      </c>
      <c r="B34" s="126">
        <v>3335915300</v>
      </c>
      <c r="C34" s="132">
        <v>44356.878136574072</v>
      </c>
      <c r="D34" s="132" t="s">
        <v>2180</v>
      </c>
      <c r="E34" s="121">
        <v>462</v>
      </c>
      <c r="F34" s="148" t="str">
        <f>VLOOKUP(E34,VIP!$A$2:$O13711,2,0)</f>
        <v>DRBR462</v>
      </c>
      <c r="G34" s="148" t="str">
        <f>VLOOKUP(E34,'LISTADO ATM'!$A$2:$B$897,2,0)</f>
        <v>ATM Agrocafe Del Caribe</v>
      </c>
      <c r="H34" s="148" t="str">
        <f>VLOOKUP(E34,VIP!$A$2:$O18574,7,FALSE)</f>
        <v>Si</v>
      </c>
      <c r="I34" s="148" t="str">
        <f>VLOOKUP(E34,VIP!$A$2:$O10539,8,FALSE)</f>
        <v>Si</v>
      </c>
      <c r="J34" s="148" t="str">
        <f>VLOOKUP(E34,VIP!$A$2:$O10489,8,FALSE)</f>
        <v>Si</v>
      </c>
      <c r="K34" s="148" t="str">
        <f>VLOOKUP(E34,VIP!$A$2:$O14063,6,0)</f>
        <v>NO</v>
      </c>
      <c r="L34" s="122" t="s">
        <v>2466</v>
      </c>
      <c r="M34" s="131" t="s">
        <v>2446</v>
      </c>
      <c r="N34" s="131" t="s">
        <v>2453</v>
      </c>
      <c r="O34" s="148" t="s">
        <v>2455</v>
      </c>
      <c r="P34" s="148"/>
      <c r="Q34" s="147" t="s">
        <v>2466</v>
      </c>
      <c r="R34" s="93"/>
      <c r="S34" s="93"/>
    </row>
    <row r="35" spans="1:19" ht="18" x14ac:dyDescent="0.25">
      <c r="A35" s="148" t="str">
        <f>VLOOKUP(E35,'LISTADO ATM'!$A$2:$C$898,3,0)</f>
        <v>SUR</v>
      </c>
      <c r="B35" s="126">
        <v>3335915302</v>
      </c>
      <c r="C35" s="132">
        <v>44356.879837962966</v>
      </c>
      <c r="D35" s="132" t="s">
        <v>2180</v>
      </c>
      <c r="E35" s="121">
        <v>677</v>
      </c>
      <c r="F35" s="148" t="str">
        <f>VLOOKUP(E35,VIP!$A$2:$O13710,2,0)</f>
        <v>DRBR677</v>
      </c>
      <c r="G35" s="148" t="str">
        <f>VLOOKUP(E35,'LISTADO ATM'!$A$2:$B$897,2,0)</f>
        <v>ATM PBG Villa Jaragua</v>
      </c>
      <c r="H35" s="148" t="str">
        <f>VLOOKUP(E35,VIP!$A$2:$O18573,7,FALSE)</f>
        <v>Si</v>
      </c>
      <c r="I35" s="148" t="str">
        <f>VLOOKUP(E35,VIP!$A$2:$O10538,8,FALSE)</f>
        <v>Si</v>
      </c>
      <c r="J35" s="148" t="str">
        <f>VLOOKUP(E35,VIP!$A$2:$O10488,8,FALSE)</f>
        <v>Si</v>
      </c>
      <c r="K35" s="148" t="str">
        <f>VLOOKUP(E35,VIP!$A$2:$O14062,6,0)</f>
        <v>SI</v>
      </c>
      <c r="L35" s="122" t="s">
        <v>2245</v>
      </c>
      <c r="M35" s="150" t="s">
        <v>2552</v>
      </c>
      <c r="N35" s="131" t="s">
        <v>2453</v>
      </c>
      <c r="O35" s="148" t="s">
        <v>2455</v>
      </c>
      <c r="P35" s="148"/>
      <c r="Q35" s="149">
        <v>44357.597604166665</v>
      </c>
      <c r="R35" s="93"/>
      <c r="S35" s="93"/>
    </row>
    <row r="36" spans="1:19" ht="18" x14ac:dyDescent="0.25">
      <c r="A36" s="148" t="str">
        <f>VLOOKUP(E36,'LISTADO ATM'!$A$2:$C$898,3,0)</f>
        <v>DISTRITO NACIONAL</v>
      </c>
      <c r="B36" s="126">
        <v>3335915303</v>
      </c>
      <c r="C36" s="132">
        <v>44356.884675925925</v>
      </c>
      <c r="D36" s="132" t="s">
        <v>2180</v>
      </c>
      <c r="E36" s="121">
        <v>622</v>
      </c>
      <c r="F36" s="148" t="str">
        <f>VLOOKUP(E36,VIP!$A$2:$O13709,2,0)</f>
        <v>DRBR622</v>
      </c>
      <c r="G36" s="148" t="str">
        <f>VLOOKUP(E36,'LISTADO ATM'!$A$2:$B$897,2,0)</f>
        <v xml:space="preserve">ATM Ayuntamiento D.N. </v>
      </c>
      <c r="H36" s="148" t="str">
        <f>VLOOKUP(E36,VIP!$A$2:$O18572,7,FALSE)</f>
        <v>Si</v>
      </c>
      <c r="I36" s="148" t="str">
        <f>VLOOKUP(E36,VIP!$A$2:$O10537,8,FALSE)</f>
        <v>Si</v>
      </c>
      <c r="J36" s="148" t="str">
        <f>VLOOKUP(E36,VIP!$A$2:$O10487,8,FALSE)</f>
        <v>Si</v>
      </c>
      <c r="K36" s="148" t="str">
        <f>VLOOKUP(E36,VIP!$A$2:$O14061,6,0)</f>
        <v>NO</v>
      </c>
      <c r="L36" s="122" t="s">
        <v>2245</v>
      </c>
      <c r="M36" s="150" t="s">
        <v>2552</v>
      </c>
      <c r="N36" s="131" t="s">
        <v>2453</v>
      </c>
      <c r="O36" s="148" t="s">
        <v>2455</v>
      </c>
      <c r="P36" s="148"/>
      <c r="Q36" s="149">
        <v>44357.435694444444</v>
      </c>
      <c r="R36" s="93"/>
      <c r="S36" s="93"/>
    </row>
    <row r="37" spans="1:19" ht="18" x14ac:dyDescent="0.25">
      <c r="A37" s="148" t="str">
        <f>VLOOKUP(E37,'LISTADO ATM'!$A$2:$C$898,3,0)</f>
        <v>NORTE</v>
      </c>
      <c r="B37" s="126">
        <v>3335915310</v>
      </c>
      <c r="C37" s="132">
        <v>44356.922025462962</v>
      </c>
      <c r="D37" s="132" t="s">
        <v>2180</v>
      </c>
      <c r="E37" s="121">
        <v>275</v>
      </c>
      <c r="F37" s="148" t="str">
        <f>VLOOKUP(E37,VIP!$A$2:$O13707,2,0)</f>
        <v>DRBR275</v>
      </c>
      <c r="G37" s="148" t="str">
        <f>VLOOKUP(E37,'LISTADO ATM'!$A$2:$B$897,2,0)</f>
        <v xml:space="preserve">ATM Autobanco Duarte Stgo. II </v>
      </c>
      <c r="H37" s="148" t="str">
        <f>VLOOKUP(E37,VIP!$A$2:$O18570,7,FALSE)</f>
        <v>Si</v>
      </c>
      <c r="I37" s="148" t="str">
        <f>VLOOKUP(E37,VIP!$A$2:$O10535,8,FALSE)</f>
        <v>Si</v>
      </c>
      <c r="J37" s="148" t="str">
        <f>VLOOKUP(E37,VIP!$A$2:$O10485,8,FALSE)</f>
        <v>Si</v>
      </c>
      <c r="K37" s="148" t="str">
        <f>VLOOKUP(E37,VIP!$A$2:$O14059,6,0)</f>
        <v>NO</v>
      </c>
      <c r="L37" s="122" t="s">
        <v>2245</v>
      </c>
      <c r="M37" s="150" t="s">
        <v>2552</v>
      </c>
      <c r="N37" s="131" t="s">
        <v>2453</v>
      </c>
      <c r="O37" s="148" t="s">
        <v>2455</v>
      </c>
      <c r="P37" s="148"/>
      <c r="Q37" s="149">
        <v>44357.435694444444</v>
      </c>
    </row>
    <row r="38" spans="1:19" ht="18" x14ac:dyDescent="0.25">
      <c r="A38" s="148" t="str">
        <f>VLOOKUP(E38,'LISTADO ATM'!$A$2:$C$898,3,0)</f>
        <v>NORTE</v>
      </c>
      <c r="B38" s="126">
        <v>3335915311</v>
      </c>
      <c r="C38" s="132">
        <v>44356.924942129626</v>
      </c>
      <c r="D38" s="132" t="s">
        <v>2181</v>
      </c>
      <c r="E38" s="121">
        <v>277</v>
      </c>
      <c r="F38" s="148" t="str">
        <f>VLOOKUP(E38,VIP!$A$2:$O13706,2,0)</f>
        <v>DRBR277</v>
      </c>
      <c r="G38" s="148" t="str">
        <f>VLOOKUP(E38,'LISTADO ATM'!$A$2:$B$897,2,0)</f>
        <v xml:space="preserve">ATM Oficina Duarte (Santiago) </v>
      </c>
      <c r="H38" s="148" t="str">
        <f>VLOOKUP(E38,VIP!$A$2:$O18569,7,FALSE)</f>
        <v>Si</v>
      </c>
      <c r="I38" s="148" t="str">
        <f>VLOOKUP(E38,VIP!$A$2:$O10534,8,FALSE)</f>
        <v>Si</v>
      </c>
      <c r="J38" s="148" t="str">
        <f>VLOOKUP(E38,VIP!$A$2:$O10484,8,FALSE)</f>
        <v>Si</v>
      </c>
      <c r="K38" s="148" t="str">
        <f>VLOOKUP(E38,VIP!$A$2:$O14058,6,0)</f>
        <v>NO</v>
      </c>
      <c r="L38" s="122" t="s">
        <v>2245</v>
      </c>
      <c r="M38" s="150" t="s">
        <v>2552</v>
      </c>
      <c r="N38" s="131" t="s">
        <v>2453</v>
      </c>
      <c r="O38" s="148" t="s">
        <v>2562</v>
      </c>
      <c r="P38" s="148"/>
      <c r="Q38" s="149">
        <v>44357.435694444444</v>
      </c>
    </row>
    <row r="39" spans="1:19" ht="18" x14ac:dyDescent="0.25">
      <c r="A39" s="148" t="str">
        <f>VLOOKUP(E39,'LISTADO ATM'!$A$2:$C$898,3,0)</f>
        <v>NORTE</v>
      </c>
      <c r="B39" s="126">
        <v>3335915312</v>
      </c>
      <c r="C39" s="132">
        <v>44356.925497685188</v>
      </c>
      <c r="D39" s="132" t="s">
        <v>2181</v>
      </c>
      <c r="E39" s="121">
        <v>869</v>
      </c>
      <c r="F39" s="148" t="str">
        <f>VLOOKUP(E39,VIP!$A$2:$O13705,2,0)</f>
        <v>DRBR869</v>
      </c>
      <c r="G39" s="148" t="str">
        <f>VLOOKUP(E39,'LISTADO ATM'!$A$2:$B$897,2,0)</f>
        <v xml:space="preserve">ATM Estación Isla La Cueva (Cotuí) </v>
      </c>
      <c r="H39" s="148" t="str">
        <f>VLOOKUP(E39,VIP!$A$2:$O18568,7,FALSE)</f>
        <v>Si</v>
      </c>
      <c r="I39" s="148" t="str">
        <f>VLOOKUP(E39,VIP!$A$2:$O10533,8,FALSE)</f>
        <v>Si</v>
      </c>
      <c r="J39" s="148" t="str">
        <f>VLOOKUP(E39,VIP!$A$2:$O10483,8,FALSE)</f>
        <v>Si</v>
      </c>
      <c r="K39" s="148" t="str">
        <f>VLOOKUP(E39,VIP!$A$2:$O14057,6,0)</f>
        <v>NO</v>
      </c>
      <c r="L39" s="122" t="s">
        <v>2245</v>
      </c>
      <c r="M39" s="150" t="s">
        <v>2552</v>
      </c>
      <c r="N39" s="131" t="s">
        <v>2453</v>
      </c>
      <c r="O39" s="148" t="s">
        <v>2562</v>
      </c>
      <c r="P39" s="148"/>
      <c r="Q39" s="149">
        <v>44357.435694444444</v>
      </c>
    </row>
    <row r="40" spans="1:19" ht="18" x14ac:dyDescent="0.25">
      <c r="A40" s="148" t="str">
        <f>VLOOKUP(E40,'LISTADO ATM'!$A$2:$C$898,3,0)</f>
        <v>DISTRITO NACIONAL</v>
      </c>
      <c r="B40" s="126">
        <v>3335915314</v>
      </c>
      <c r="C40" s="132">
        <v>44356.984548611108</v>
      </c>
      <c r="D40" s="132" t="s">
        <v>2180</v>
      </c>
      <c r="E40" s="121">
        <v>446</v>
      </c>
      <c r="F40" s="148" t="str">
        <f>VLOOKUP(E40,VIP!$A$2:$O13706,2,0)</f>
        <v>DRBR446</v>
      </c>
      <c r="G40" s="148" t="str">
        <f>VLOOKUP(E40,'LISTADO ATM'!$A$2:$B$897,2,0)</f>
        <v>ATM Hipodromo V Centenario</v>
      </c>
      <c r="H40" s="148" t="str">
        <f>VLOOKUP(E40,VIP!$A$2:$O18569,7,FALSE)</f>
        <v>Si</v>
      </c>
      <c r="I40" s="148" t="str">
        <f>VLOOKUP(E40,VIP!$A$2:$O10534,8,FALSE)</f>
        <v>Si</v>
      </c>
      <c r="J40" s="148" t="str">
        <f>VLOOKUP(E40,VIP!$A$2:$O10484,8,FALSE)</f>
        <v>Si</v>
      </c>
      <c r="K40" s="148" t="str">
        <f>VLOOKUP(E40,VIP!$A$2:$O14058,6,0)</f>
        <v>NO</v>
      </c>
      <c r="L40" s="122" t="s">
        <v>2245</v>
      </c>
      <c r="M40" s="150" t="s">
        <v>2552</v>
      </c>
      <c r="N40" s="131" t="s">
        <v>2453</v>
      </c>
      <c r="O40" s="148" t="s">
        <v>2455</v>
      </c>
      <c r="P40" s="148"/>
      <c r="Q40" s="149">
        <v>44357.435694444444</v>
      </c>
    </row>
    <row r="41" spans="1:19" ht="18" x14ac:dyDescent="0.25">
      <c r="A41" s="148" t="str">
        <f>VLOOKUP(E41,'LISTADO ATM'!$A$2:$C$898,3,0)</f>
        <v>DISTRITO NACIONAL</v>
      </c>
      <c r="B41" s="126">
        <v>3335915315</v>
      </c>
      <c r="C41" s="132">
        <v>44356.996134259258</v>
      </c>
      <c r="D41" s="132" t="s">
        <v>2180</v>
      </c>
      <c r="E41" s="121">
        <v>410</v>
      </c>
      <c r="F41" s="148" t="str">
        <f>VLOOKUP(E41,VIP!$A$2:$O13720,2,0)</f>
        <v>DRBR410</v>
      </c>
      <c r="G41" s="148" t="str">
        <f>VLOOKUP(E41,'LISTADO ATM'!$A$2:$B$897,2,0)</f>
        <v xml:space="preserve">ATM Oficina Las Palmas de Herrera II </v>
      </c>
      <c r="H41" s="148" t="str">
        <f>VLOOKUP(E41,VIP!$A$2:$O18583,7,FALSE)</f>
        <v>Si</v>
      </c>
      <c r="I41" s="148" t="str">
        <f>VLOOKUP(E41,VIP!$A$2:$O10548,8,FALSE)</f>
        <v>Si</v>
      </c>
      <c r="J41" s="148" t="str">
        <f>VLOOKUP(E41,VIP!$A$2:$O10498,8,FALSE)</f>
        <v>Si</v>
      </c>
      <c r="K41" s="148" t="str">
        <f>VLOOKUP(E41,VIP!$A$2:$O14072,6,0)</f>
        <v>NO</v>
      </c>
      <c r="L41" s="122" t="s">
        <v>2219</v>
      </c>
      <c r="M41" s="150" t="s">
        <v>2552</v>
      </c>
      <c r="N41" s="131" t="s">
        <v>2453</v>
      </c>
      <c r="O41" s="148" t="s">
        <v>2455</v>
      </c>
      <c r="P41" s="148"/>
      <c r="Q41" s="149">
        <v>44357.597604166665</v>
      </c>
    </row>
    <row r="42" spans="1:19" ht="18" x14ac:dyDescent="0.25">
      <c r="A42" s="148" t="str">
        <f>VLOOKUP(E42,'LISTADO ATM'!$A$2:$C$898,3,0)</f>
        <v>SUR</v>
      </c>
      <c r="B42" s="126">
        <v>3335915317</v>
      </c>
      <c r="C42" s="132">
        <v>44357.016585648147</v>
      </c>
      <c r="D42" s="132" t="s">
        <v>2180</v>
      </c>
      <c r="E42" s="121">
        <v>619</v>
      </c>
      <c r="F42" s="148" t="str">
        <f>VLOOKUP(E42,VIP!$A$2:$O13718,2,0)</f>
        <v>DRBR619</v>
      </c>
      <c r="G42" s="148" t="str">
        <f>VLOOKUP(E42,'LISTADO ATM'!$A$2:$B$897,2,0)</f>
        <v xml:space="preserve">ATM Academia P.N. Hatillo (San Cristóbal) </v>
      </c>
      <c r="H42" s="148" t="str">
        <f>VLOOKUP(E42,VIP!$A$2:$O18581,7,FALSE)</f>
        <v>Si</v>
      </c>
      <c r="I42" s="148" t="str">
        <f>VLOOKUP(E42,VIP!$A$2:$O10546,8,FALSE)</f>
        <v>Si</v>
      </c>
      <c r="J42" s="148" t="str">
        <f>VLOOKUP(E42,VIP!$A$2:$O10496,8,FALSE)</f>
        <v>Si</v>
      </c>
      <c r="K42" s="148" t="str">
        <f>VLOOKUP(E42,VIP!$A$2:$O14070,6,0)</f>
        <v>NO</v>
      </c>
      <c r="L42" s="122" t="s">
        <v>2219</v>
      </c>
      <c r="M42" s="150" t="s">
        <v>2552</v>
      </c>
      <c r="N42" s="131" t="s">
        <v>2453</v>
      </c>
      <c r="O42" s="148" t="s">
        <v>2455</v>
      </c>
      <c r="P42" s="148"/>
      <c r="Q42" s="149">
        <v>44357.597604166665</v>
      </c>
    </row>
    <row r="43" spans="1:19" ht="18" x14ac:dyDescent="0.25">
      <c r="A43" s="148" t="str">
        <f>VLOOKUP(E43,'LISTADO ATM'!$A$2:$C$898,3,0)</f>
        <v>DISTRITO NACIONAL</v>
      </c>
      <c r="B43" s="126">
        <v>3335915318</v>
      </c>
      <c r="C43" s="132">
        <v>44357.025601851848</v>
      </c>
      <c r="D43" s="132" t="s">
        <v>2180</v>
      </c>
      <c r="E43" s="121">
        <v>522</v>
      </c>
      <c r="F43" s="148" t="str">
        <f>VLOOKUP(E43,VIP!$A$2:$O13717,2,0)</f>
        <v>DRBR522</v>
      </c>
      <c r="G43" s="148" t="str">
        <f>VLOOKUP(E43,'LISTADO ATM'!$A$2:$B$897,2,0)</f>
        <v xml:space="preserve">ATM Oficina Galería 360 </v>
      </c>
      <c r="H43" s="148" t="str">
        <f>VLOOKUP(E43,VIP!$A$2:$O18580,7,FALSE)</f>
        <v>Si</v>
      </c>
      <c r="I43" s="148" t="str">
        <f>VLOOKUP(E43,VIP!$A$2:$O10545,8,FALSE)</f>
        <v>Si</v>
      </c>
      <c r="J43" s="148" t="str">
        <f>VLOOKUP(E43,VIP!$A$2:$O10495,8,FALSE)</f>
        <v>Si</v>
      </c>
      <c r="K43" s="148" t="str">
        <f>VLOOKUP(E43,VIP!$A$2:$O14069,6,0)</f>
        <v>SI</v>
      </c>
      <c r="L43" s="122" t="s">
        <v>2219</v>
      </c>
      <c r="M43" s="150" t="s">
        <v>2552</v>
      </c>
      <c r="N43" s="131" t="s">
        <v>2453</v>
      </c>
      <c r="O43" s="148" t="s">
        <v>2455</v>
      </c>
      <c r="P43" s="148"/>
      <c r="Q43" s="149">
        <v>44357.597604166665</v>
      </c>
    </row>
    <row r="44" spans="1:19" ht="18" x14ac:dyDescent="0.25">
      <c r="A44" s="148" t="str">
        <f>VLOOKUP(E44,'LISTADO ATM'!$A$2:$C$898,3,0)</f>
        <v>DISTRITO NACIONAL</v>
      </c>
      <c r="B44" s="126">
        <v>3335915319</v>
      </c>
      <c r="C44" s="132">
        <v>44357.033773148149</v>
      </c>
      <c r="D44" s="132" t="s">
        <v>2180</v>
      </c>
      <c r="E44" s="121">
        <v>244</v>
      </c>
      <c r="F44" s="148" t="str">
        <f>VLOOKUP(E44,VIP!$A$2:$O13716,2,0)</f>
        <v>DRBR244</v>
      </c>
      <c r="G44" s="148" t="str">
        <f>VLOOKUP(E44,'LISTADO ATM'!$A$2:$B$897,2,0)</f>
        <v xml:space="preserve">ATM Ministerio de Hacienda (antiguo Finanzas) </v>
      </c>
      <c r="H44" s="148" t="str">
        <f>VLOOKUP(E44,VIP!$A$2:$O18579,7,FALSE)</f>
        <v>Si</v>
      </c>
      <c r="I44" s="148" t="str">
        <f>VLOOKUP(E44,VIP!$A$2:$O10544,8,FALSE)</f>
        <v>Si</v>
      </c>
      <c r="J44" s="148" t="str">
        <f>VLOOKUP(E44,VIP!$A$2:$O10494,8,FALSE)</f>
        <v>Si</v>
      </c>
      <c r="K44" s="148" t="str">
        <f>VLOOKUP(E44,VIP!$A$2:$O14068,6,0)</f>
        <v>NO</v>
      </c>
      <c r="L44" s="122" t="s">
        <v>2219</v>
      </c>
      <c r="M44" s="150" t="s">
        <v>2552</v>
      </c>
      <c r="N44" s="131" t="s">
        <v>2453</v>
      </c>
      <c r="O44" s="148" t="s">
        <v>2455</v>
      </c>
      <c r="P44" s="148"/>
      <c r="Q44" s="149">
        <v>44357.435694444444</v>
      </c>
    </row>
    <row r="45" spans="1:19" ht="18" x14ac:dyDescent="0.25">
      <c r="A45" s="148" t="str">
        <f>VLOOKUP(E45,'LISTADO ATM'!$A$2:$C$898,3,0)</f>
        <v>DISTRITO NACIONAL</v>
      </c>
      <c r="B45" s="126">
        <v>3335915320</v>
      </c>
      <c r="C45" s="132">
        <v>44357.035960648151</v>
      </c>
      <c r="D45" s="132" t="s">
        <v>2180</v>
      </c>
      <c r="E45" s="121">
        <v>146</v>
      </c>
      <c r="F45" s="148" t="str">
        <f>VLOOKUP(E45,VIP!$A$2:$O13715,2,0)</f>
        <v>DRBR146</v>
      </c>
      <c r="G45" s="148" t="str">
        <f>VLOOKUP(E45,'LISTADO ATM'!$A$2:$B$897,2,0)</f>
        <v xml:space="preserve">ATM Tribunal Superior Constitucional </v>
      </c>
      <c r="H45" s="148" t="str">
        <f>VLOOKUP(E45,VIP!$A$2:$O18578,7,FALSE)</f>
        <v>Si</v>
      </c>
      <c r="I45" s="148" t="str">
        <f>VLOOKUP(E45,VIP!$A$2:$O10543,8,FALSE)</f>
        <v>Si</v>
      </c>
      <c r="J45" s="148" t="str">
        <f>VLOOKUP(E45,VIP!$A$2:$O10493,8,FALSE)</f>
        <v>Si</v>
      </c>
      <c r="K45" s="148" t="str">
        <f>VLOOKUP(E45,VIP!$A$2:$O14067,6,0)</f>
        <v>NO</v>
      </c>
      <c r="L45" s="122" t="s">
        <v>2219</v>
      </c>
      <c r="M45" s="150" t="s">
        <v>2552</v>
      </c>
      <c r="N45" s="131" t="s">
        <v>2453</v>
      </c>
      <c r="O45" s="148" t="s">
        <v>2455</v>
      </c>
      <c r="P45" s="148"/>
      <c r="Q45" s="149">
        <v>44357.597604166665</v>
      </c>
    </row>
    <row r="46" spans="1:19" ht="18" x14ac:dyDescent="0.25">
      <c r="A46" s="148" t="str">
        <f>VLOOKUP(E46,'LISTADO ATM'!$A$2:$C$898,3,0)</f>
        <v>ESTE</v>
      </c>
      <c r="B46" s="126">
        <v>3335915321</v>
      </c>
      <c r="C46" s="132">
        <v>44357.038495370369</v>
      </c>
      <c r="D46" s="132" t="s">
        <v>2180</v>
      </c>
      <c r="E46" s="121">
        <v>159</v>
      </c>
      <c r="F46" s="148" t="str">
        <f>VLOOKUP(E46,VIP!$A$2:$O13714,2,0)</f>
        <v>DRBR159</v>
      </c>
      <c r="G46" s="148" t="str">
        <f>VLOOKUP(E46,'LISTADO ATM'!$A$2:$B$897,2,0)</f>
        <v xml:space="preserve">ATM Hotel Dreams Bayahibe I </v>
      </c>
      <c r="H46" s="148" t="str">
        <f>VLOOKUP(E46,VIP!$A$2:$O18577,7,FALSE)</f>
        <v>Si</v>
      </c>
      <c r="I46" s="148" t="str">
        <f>VLOOKUP(E46,VIP!$A$2:$O10542,8,FALSE)</f>
        <v>Si</v>
      </c>
      <c r="J46" s="148" t="str">
        <f>VLOOKUP(E46,VIP!$A$2:$O10492,8,FALSE)</f>
        <v>Si</v>
      </c>
      <c r="K46" s="148" t="str">
        <f>VLOOKUP(E46,VIP!$A$2:$O14066,6,0)</f>
        <v>NO</v>
      </c>
      <c r="L46" s="122" t="s">
        <v>2245</v>
      </c>
      <c r="M46" s="131" t="s">
        <v>2446</v>
      </c>
      <c r="N46" s="131" t="s">
        <v>2453</v>
      </c>
      <c r="O46" s="148" t="s">
        <v>2455</v>
      </c>
      <c r="P46" s="148"/>
      <c r="Q46" s="147" t="s">
        <v>2245</v>
      </c>
    </row>
    <row r="47" spans="1:19" ht="18" x14ac:dyDescent="0.25">
      <c r="A47" s="148" t="str">
        <f>VLOOKUP(E47,'LISTADO ATM'!$A$2:$C$898,3,0)</f>
        <v>ESTE</v>
      </c>
      <c r="B47" s="126">
        <v>3335915322</v>
      </c>
      <c r="C47" s="132">
        <v>44357.040312500001</v>
      </c>
      <c r="D47" s="132" t="s">
        <v>2180</v>
      </c>
      <c r="E47" s="121">
        <v>867</v>
      </c>
      <c r="F47" s="148" t="str">
        <f>VLOOKUP(E47,VIP!$A$2:$O13713,2,0)</f>
        <v>DRBR867</v>
      </c>
      <c r="G47" s="148" t="str">
        <f>VLOOKUP(E47,'LISTADO ATM'!$A$2:$B$897,2,0)</f>
        <v xml:space="preserve">ATM Estación Combustible Autopista El Coral </v>
      </c>
      <c r="H47" s="148" t="str">
        <f>VLOOKUP(E47,VIP!$A$2:$O18576,7,FALSE)</f>
        <v>Si</v>
      </c>
      <c r="I47" s="148" t="str">
        <f>VLOOKUP(E47,VIP!$A$2:$O10541,8,FALSE)</f>
        <v>Si</v>
      </c>
      <c r="J47" s="148" t="str">
        <f>VLOOKUP(E47,VIP!$A$2:$O10491,8,FALSE)</f>
        <v>Si</v>
      </c>
      <c r="K47" s="148" t="str">
        <f>VLOOKUP(E47,VIP!$A$2:$O14065,6,0)</f>
        <v>NO</v>
      </c>
      <c r="L47" s="122" t="s">
        <v>2245</v>
      </c>
      <c r="M47" s="150" t="s">
        <v>2552</v>
      </c>
      <c r="N47" s="131" t="s">
        <v>2453</v>
      </c>
      <c r="O47" s="148" t="s">
        <v>2455</v>
      </c>
      <c r="P47" s="148"/>
      <c r="Q47" s="149">
        <v>44357.435694444444</v>
      </c>
    </row>
    <row r="48" spans="1:19" ht="18" x14ac:dyDescent="0.25">
      <c r="A48" s="148" t="str">
        <f>VLOOKUP(E48,'LISTADO ATM'!$A$2:$C$898,3,0)</f>
        <v>ESTE</v>
      </c>
      <c r="B48" s="126">
        <v>3335915323</v>
      </c>
      <c r="C48" s="132">
        <v>44357.075138888889</v>
      </c>
      <c r="D48" s="132" t="s">
        <v>2180</v>
      </c>
      <c r="E48" s="121">
        <v>822</v>
      </c>
      <c r="F48" s="148" t="str">
        <f>VLOOKUP(E48,VIP!$A$2:$O13712,2,0)</f>
        <v>DRBR822</v>
      </c>
      <c r="G48" s="148" t="str">
        <f>VLOOKUP(E48,'LISTADO ATM'!$A$2:$B$897,2,0)</f>
        <v xml:space="preserve">ATM INDUSPALMA </v>
      </c>
      <c r="H48" s="148" t="str">
        <f>VLOOKUP(E48,VIP!$A$2:$O18575,7,FALSE)</f>
        <v>Si</v>
      </c>
      <c r="I48" s="148" t="str">
        <f>VLOOKUP(E48,VIP!$A$2:$O10540,8,FALSE)</f>
        <v>Si</v>
      </c>
      <c r="J48" s="148" t="str">
        <f>VLOOKUP(E48,VIP!$A$2:$O10490,8,FALSE)</f>
        <v>Si</v>
      </c>
      <c r="K48" s="148" t="str">
        <f>VLOOKUP(E48,VIP!$A$2:$O14064,6,0)</f>
        <v>NO</v>
      </c>
      <c r="L48" s="122" t="s">
        <v>2219</v>
      </c>
      <c r="M48" s="150" t="s">
        <v>2552</v>
      </c>
      <c r="N48" s="131" t="s">
        <v>2453</v>
      </c>
      <c r="O48" s="148" t="s">
        <v>2455</v>
      </c>
      <c r="P48" s="148"/>
      <c r="Q48" s="149">
        <v>44357.597604166665</v>
      </c>
    </row>
    <row r="49" spans="1:17" ht="18" x14ac:dyDescent="0.25">
      <c r="A49" s="148" t="str">
        <f>VLOOKUP(E49,'LISTADO ATM'!$A$2:$C$898,3,0)</f>
        <v>NORTE</v>
      </c>
      <c r="B49" s="126">
        <v>3335915324</v>
      </c>
      <c r="C49" s="132">
        <v>44357.076354166667</v>
      </c>
      <c r="D49" s="132" t="s">
        <v>2181</v>
      </c>
      <c r="E49" s="121">
        <v>854</v>
      </c>
      <c r="F49" s="148" t="str">
        <f>VLOOKUP(E49,VIP!$A$2:$O13711,2,0)</f>
        <v>DRBR854</v>
      </c>
      <c r="G49" s="148" t="str">
        <f>VLOOKUP(E49,'LISTADO ATM'!$A$2:$B$897,2,0)</f>
        <v xml:space="preserve">ATM Centro Comercial Blanco Batista </v>
      </c>
      <c r="H49" s="148" t="str">
        <f>VLOOKUP(E49,VIP!$A$2:$O18574,7,FALSE)</f>
        <v>Si</v>
      </c>
      <c r="I49" s="148" t="str">
        <f>VLOOKUP(E49,VIP!$A$2:$O10539,8,FALSE)</f>
        <v>Si</v>
      </c>
      <c r="J49" s="148" t="str">
        <f>VLOOKUP(E49,VIP!$A$2:$O10489,8,FALSE)</f>
        <v>Si</v>
      </c>
      <c r="K49" s="148" t="str">
        <f>VLOOKUP(E49,VIP!$A$2:$O14063,6,0)</f>
        <v>NO</v>
      </c>
      <c r="L49" s="122" t="s">
        <v>2219</v>
      </c>
      <c r="M49" s="150" t="s">
        <v>2552</v>
      </c>
      <c r="N49" s="131" t="s">
        <v>2453</v>
      </c>
      <c r="O49" s="148" t="s">
        <v>2549</v>
      </c>
      <c r="P49" s="148"/>
      <c r="Q49" s="149">
        <v>44357.435694444444</v>
      </c>
    </row>
    <row r="50" spans="1:17" ht="18" x14ac:dyDescent="0.25">
      <c r="A50" s="148" t="str">
        <f>VLOOKUP(E50,'LISTADO ATM'!$A$2:$C$898,3,0)</f>
        <v>DISTRITO NACIONAL</v>
      </c>
      <c r="B50" s="126">
        <v>3335915325</v>
      </c>
      <c r="C50" s="132">
        <v>44357.079085648147</v>
      </c>
      <c r="D50" s="132" t="s">
        <v>2180</v>
      </c>
      <c r="E50" s="121">
        <v>952</v>
      </c>
      <c r="F50" s="148" t="str">
        <f>VLOOKUP(E50,VIP!$A$2:$O13710,2,0)</f>
        <v>DRBR16L</v>
      </c>
      <c r="G50" s="148" t="str">
        <f>VLOOKUP(E50,'LISTADO ATM'!$A$2:$B$897,2,0)</f>
        <v xml:space="preserve">ATM Alvarez Rivas </v>
      </c>
      <c r="H50" s="148" t="str">
        <f>VLOOKUP(E50,VIP!$A$2:$O18573,7,FALSE)</f>
        <v>Si</v>
      </c>
      <c r="I50" s="148" t="str">
        <f>VLOOKUP(E50,VIP!$A$2:$O10538,8,FALSE)</f>
        <v>Si</v>
      </c>
      <c r="J50" s="148" t="str">
        <f>VLOOKUP(E50,VIP!$A$2:$O10488,8,FALSE)</f>
        <v>Si</v>
      </c>
      <c r="K50" s="148" t="str">
        <f>VLOOKUP(E50,VIP!$A$2:$O14062,6,0)</f>
        <v>NO</v>
      </c>
      <c r="L50" s="122" t="s">
        <v>2219</v>
      </c>
      <c r="M50" s="131" t="s">
        <v>2446</v>
      </c>
      <c r="N50" s="131" t="s">
        <v>2453</v>
      </c>
      <c r="O50" s="148" t="s">
        <v>2455</v>
      </c>
      <c r="P50" s="148"/>
      <c r="Q50" s="147" t="s">
        <v>2219</v>
      </c>
    </row>
    <row r="51" spans="1:17" ht="18" x14ac:dyDescent="0.25">
      <c r="A51" s="148" t="str">
        <f>VLOOKUP(E51,'LISTADO ATM'!$A$2:$C$898,3,0)</f>
        <v>SUR</v>
      </c>
      <c r="B51" s="126">
        <v>3335915326</v>
      </c>
      <c r="C51" s="132">
        <v>44357.11209490741</v>
      </c>
      <c r="D51" s="132" t="s">
        <v>2180</v>
      </c>
      <c r="E51" s="121">
        <v>751</v>
      </c>
      <c r="F51" s="148" t="str">
        <f>VLOOKUP(E51,VIP!$A$2:$O13709,2,0)</f>
        <v>DRBR751</v>
      </c>
      <c r="G51" s="148" t="str">
        <f>VLOOKUP(E51,'LISTADO ATM'!$A$2:$B$897,2,0)</f>
        <v>ATM Eco Petroleo Camilo</v>
      </c>
      <c r="H51" s="148" t="str">
        <f>VLOOKUP(E51,VIP!$A$2:$O18572,7,FALSE)</f>
        <v>N/A</v>
      </c>
      <c r="I51" s="148" t="str">
        <f>VLOOKUP(E51,VIP!$A$2:$O10537,8,FALSE)</f>
        <v>N/A</v>
      </c>
      <c r="J51" s="148" t="str">
        <f>VLOOKUP(E51,VIP!$A$2:$O10487,8,FALSE)</f>
        <v>N/A</v>
      </c>
      <c r="K51" s="148" t="str">
        <f>VLOOKUP(E51,VIP!$A$2:$O14061,6,0)</f>
        <v>N/A</v>
      </c>
      <c r="L51" s="122" t="s">
        <v>2245</v>
      </c>
      <c r="M51" s="150" t="s">
        <v>2552</v>
      </c>
      <c r="N51" s="131" t="s">
        <v>2453</v>
      </c>
      <c r="O51" s="148" t="s">
        <v>2455</v>
      </c>
      <c r="P51" s="148"/>
      <c r="Q51" s="149">
        <v>44357.435694444444</v>
      </c>
    </row>
    <row r="52" spans="1:17" ht="18" x14ac:dyDescent="0.25">
      <c r="A52" s="148" t="str">
        <f>VLOOKUP(E52,'LISTADO ATM'!$A$2:$C$898,3,0)</f>
        <v>ESTE</v>
      </c>
      <c r="B52" s="126">
        <v>3335915327</v>
      </c>
      <c r="C52" s="132">
        <v>44357.112916666665</v>
      </c>
      <c r="D52" s="132" t="s">
        <v>2180</v>
      </c>
      <c r="E52" s="121">
        <v>368</v>
      </c>
      <c r="F52" s="148" t="str">
        <f>VLOOKUP(E52,VIP!$A$2:$O13708,2,0)</f>
        <v xml:space="preserve">DRBR368 </v>
      </c>
      <c r="G52" s="148" t="str">
        <f>VLOOKUP(E52,'LISTADO ATM'!$A$2:$B$897,2,0)</f>
        <v>ATM Ayuntamiento Peralvillo</v>
      </c>
      <c r="H52" s="148" t="str">
        <f>VLOOKUP(E52,VIP!$A$2:$O18571,7,FALSE)</f>
        <v>N/A</v>
      </c>
      <c r="I52" s="148" t="str">
        <f>VLOOKUP(E52,VIP!$A$2:$O10536,8,FALSE)</f>
        <v>N/A</v>
      </c>
      <c r="J52" s="148" t="str">
        <f>VLOOKUP(E52,VIP!$A$2:$O10486,8,FALSE)</f>
        <v>N/A</v>
      </c>
      <c r="K52" s="148" t="str">
        <f>VLOOKUP(E52,VIP!$A$2:$O14060,6,0)</f>
        <v>N/A</v>
      </c>
      <c r="L52" s="122" t="s">
        <v>2245</v>
      </c>
      <c r="M52" s="150" t="s">
        <v>2552</v>
      </c>
      <c r="N52" s="131" t="s">
        <v>2453</v>
      </c>
      <c r="O52" s="148" t="s">
        <v>2455</v>
      </c>
      <c r="P52" s="148"/>
      <c r="Q52" s="149">
        <v>44357.435694444444</v>
      </c>
    </row>
    <row r="53" spans="1:17" ht="18" x14ac:dyDescent="0.25">
      <c r="A53" s="148" t="str">
        <f>VLOOKUP(E53,'LISTADO ATM'!$A$2:$C$898,3,0)</f>
        <v>DISTRITO NACIONAL</v>
      </c>
      <c r="B53" s="126">
        <v>3335915328</v>
      </c>
      <c r="C53" s="132">
        <v>44357.1716087963</v>
      </c>
      <c r="D53" s="132" t="s">
        <v>2180</v>
      </c>
      <c r="E53" s="121">
        <v>792</v>
      </c>
      <c r="F53" s="148" t="str">
        <f>VLOOKUP(E53,VIP!$A$2:$O13707,2,0)</f>
        <v>DRBR792</v>
      </c>
      <c r="G53" s="148" t="str">
        <f>VLOOKUP(E53,'LISTADO ATM'!$A$2:$B$897,2,0)</f>
        <v>ATM Hospital Salvador de Gautier</v>
      </c>
      <c r="H53" s="148" t="str">
        <f>VLOOKUP(E53,VIP!$A$2:$O18570,7,FALSE)</f>
        <v>Si</v>
      </c>
      <c r="I53" s="148" t="str">
        <f>VLOOKUP(E53,VIP!$A$2:$O10535,8,FALSE)</f>
        <v>Si</v>
      </c>
      <c r="J53" s="148" t="str">
        <f>VLOOKUP(E53,VIP!$A$2:$O10485,8,FALSE)</f>
        <v>Si</v>
      </c>
      <c r="K53" s="148" t="str">
        <f>VLOOKUP(E53,VIP!$A$2:$O14059,6,0)</f>
        <v>NO</v>
      </c>
      <c r="L53" s="122" t="s">
        <v>2245</v>
      </c>
      <c r="M53" s="131" t="s">
        <v>2446</v>
      </c>
      <c r="N53" s="131" t="s">
        <v>2453</v>
      </c>
      <c r="O53" s="148" t="s">
        <v>2455</v>
      </c>
      <c r="P53" s="148"/>
      <c r="Q53" s="147" t="s">
        <v>2245</v>
      </c>
    </row>
    <row r="54" spans="1:17" s="93" customFormat="1" ht="18" x14ac:dyDescent="0.25">
      <c r="A54" s="148" t="str">
        <f>VLOOKUP(E54,'LISTADO ATM'!$A$2:$C$898,3,0)</f>
        <v>NORTE</v>
      </c>
      <c r="B54" s="126" t="s">
        <v>2584</v>
      </c>
      <c r="C54" s="132">
        <v>44357.309479166666</v>
      </c>
      <c r="D54" s="132" t="s">
        <v>2181</v>
      </c>
      <c r="E54" s="121">
        <v>756</v>
      </c>
      <c r="F54" s="148" t="str">
        <f>VLOOKUP(E54,VIP!$A$2:$O13718,2,0)</f>
        <v>DRBR756</v>
      </c>
      <c r="G54" s="148" t="str">
        <f>VLOOKUP(E54,'LISTADO ATM'!$A$2:$B$897,2,0)</f>
        <v xml:space="preserve">ATM UNP Villa La Mata (Cotuí) </v>
      </c>
      <c r="H54" s="148" t="str">
        <f>VLOOKUP(E54,VIP!$A$2:$O18581,7,FALSE)</f>
        <v>Si</v>
      </c>
      <c r="I54" s="148" t="str">
        <f>VLOOKUP(E54,VIP!$A$2:$O10546,8,FALSE)</f>
        <v>Si</v>
      </c>
      <c r="J54" s="148" t="str">
        <f>VLOOKUP(E54,VIP!$A$2:$O10496,8,FALSE)</f>
        <v>Si</v>
      </c>
      <c r="K54" s="148" t="str">
        <f>VLOOKUP(E54,VIP!$A$2:$O14070,6,0)</f>
        <v>NO</v>
      </c>
      <c r="L54" s="122" t="s">
        <v>2219</v>
      </c>
      <c r="M54" s="150" t="s">
        <v>2552</v>
      </c>
      <c r="N54" s="131" t="s">
        <v>2453</v>
      </c>
      <c r="O54" s="148" t="s">
        <v>2549</v>
      </c>
      <c r="P54" s="148"/>
      <c r="Q54" s="149">
        <v>44357.775694444441</v>
      </c>
    </row>
    <row r="55" spans="1:17" s="93" customFormat="1" ht="18" x14ac:dyDescent="0.25">
      <c r="A55" s="148" t="str">
        <f>VLOOKUP(E55,'LISTADO ATM'!$A$2:$C$898,3,0)</f>
        <v>DISTRITO NACIONAL</v>
      </c>
      <c r="B55" s="126" t="s">
        <v>2583</v>
      </c>
      <c r="C55" s="132">
        <v>44357.323599537034</v>
      </c>
      <c r="D55" s="132" t="s">
        <v>2180</v>
      </c>
      <c r="E55" s="121">
        <v>488</v>
      </c>
      <c r="F55" s="148" t="str">
        <f>VLOOKUP(E55,VIP!$A$2:$O13717,2,0)</f>
        <v>DRBR488</v>
      </c>
      <c r="G55" s="148" t="str">
        <f>VLOOKUP(E55,'LISTADO ATM'!$A$2:$B$897,2,0)</f>
        <v xml:space="preserve">ATM Aeropuerto El Higuero </v>
      </c>
      <c r="H55" s="148" t="str">
        <f>VLOOKUP(E55,VIP!$A$2:$O18580,7,FALSE)</f>
        <v>Si</v>
      </c>
      <c r="I55" s="148" t="str">
        <f>VLOOKUP(E55,VIP!$A$2:$O10545,8,FALSE)</f>
        <v>Si</v>
      </c>
      <c r="J55" s="148" t="str">
        <f>VLOOKUP(E55,VIP!$A$2:$O10495,8,FALSE)</f>
        <v>Si</v>
      </c>
      <c r="K55" s="148" t="str">
        <f>VLOOKUP(E55,VIP!$A$2:$O14069,6,0)</f>
        <v>NO</v>
      </c>
      <c r="L55" s="122" t="s">
        <v>2219</v>
      </c>
      <c r="M55" s="150" t="s">
        <v>2552</v>
      </c>
      <c r="N55" s="131" t="s">
        <v>2560</v>
      </c>
      <c r="O55" s="148" t="s">
        <v>2455</v>
      </c>
      <c r="P55" s="148"/>
      <c r="Q55" s="149">
        <v>44357.597604166665</v>
      </c>
    </row>
    <row r="56" spans="1:17" s="93" customFormat="1" ht="18" x14ac:dyDescent="0.25">
      <c r="A56" s="148" t="str">
        <f>VLOOKUP(E56,'LISTADO ATM'!$A$2:$C$898,3,0)</f>
        <v>DISTRITO NACIONAL</v>
      </c>
      <c r="B56" s="126" t="s">
        <v>2582</v>
      </c>
      <c r="C56" s="132">
        <v>44357.324988425928</v>
      </c>
      <c r="D56" s="132" t="s">
        <v>2180</v>
      </c>
      <c r="E56" s="121">
        <v>487</v>
      </c>
      <c r="F56" s="148" t="str">
        <f>VLOOKUP(E56,VIP!$A$2:$O13716,2,0)</f>
        <v>DRBR487</v>
      </c>
      <c r="G56" s="148" t="str">
        <f>VLOOKUP(E56,'LISTADO ATM'!$A$2:$B$897,2,0)</f>
        <v xml:space="preserve">ATM Olé Hainamosa </v>
      </c>
      <c r="H56" s="148" t="str">
        <f>VLOOKUP(E56,VIP!$A$2:$O18579,7,FALSE)</f>
        <v>Si</v>
      </c>
      <c r="I56" s="148" t="str">
        <f>VLOOKUP(E56,VIP!$A$2:$O10544,8,FALSE)</f>
        <v>Si</v>
      </c>
      <c r="J56" s="148" t="str">
        <f>VLOOKUP(E56,VIP!$A$2:$O10494,8,FALSE)</f>
        <v>Si</v>
      </c>
      <c r="K56" s="148" t="str">
        <f>VLOOKUP(E56,VIP!$A$2:$O14068,6,0)</f>
        <v>SI</v>
      </c>
      <c r="L56" s="122" t="s">
        <v>2219</v>
      </c>
      <c r="M56" s="131" t="s">
        <v>2446</v>
      </c>
      <c r="N56" s="131" t="s">
        <v>2560</v>
      </c>
      <c r="O56" s="148" t="s">
        <v>2455</v>
      </c>
      <c r="P56" s="148"/>
      <c r="Q56" s="147" t="s">
        <v>2219</v>
      </c>
    </row>
    <row r="57" spans="1:17" s="93" customFormat="1" ht="18" x14ac:dyDescent="0.25">
      <c r="A57" s="148" t="str">
        <f>VLOOKUP(E57,'LISTADO ATM'!$A$2:$C$898,3,0)</f>
        <v>SUR</v>
      </c>
      <c r="B57" s="126" t="s">
        <v>2599</v>
      </c>
      <c r="C57" s="132">
        <v>44357.325497685182</v>
      </c>
      <c r="D57" s="132" t="s">
        <v>2180</v>
      </c>
      <c r="E57" s="121">
        <v>45</v>
      </c>
      <c r="F57" s="148" t="str">
        <f>VLOOKUP(E57,VIP!$A$2:$O13722,2,0)</f>
        <v>DRBR045</v>
      </c>
      <c r="G57" s="148" t="str">
        <f>VLOOKUP(E57,'LISTADO ATM'!$A$2:$B$897,2,0)</f>
        <v xml:space="preserve">ATM Oficina Tamayo </v>
      </c>
      <c r="H57" s="148" t="str">
        <f>VLOOKUP(E57,VIP!$A$2:$O18585,7,FALSE)</f>
        <v>Si</v>
      </c>
      <c r="I57" s="148" t="str">
        <f>VLOOKUP(E57,VIP!$A$2:$O10550,8,FALSE)</f>
        <v>Si</v>
      </c>
      <c r="J57" s="148" t="str">
        <f>VLOOKUP(E57,VIP!$A$2:$O10500,8,FALSE)</f>
        <v>Si</v>
      </c>
      <c r="K57" s="148" t="str">
        <f>VLOOKUP(E57,VIP!$A$2:$O14074,6,0)</f>
        <v>SI</v>
      </c>
      <c r="L57" s="122" t="s">
        <v>2466</v>
      </c>
      <c r="M57" s="150" t="s">
        <v>2552</v>
      </c>
      <c r="N57" s="131" t="s">
        <v>2601</v>
      </c>
      <c r="O57" s="148" t="s">
        <v>2455</v>
      </c>
      <c r="P57" s="148"/>
      <c r="Q57" s="149">
        <v>44357.597604166665</v>
      </c>
    </row>
    <row r="58" spans="1:17" s="93" customFormat="1" ht="18" x14ac:dyDescent="0.25">
      <c r="A58" s="148" t="str">
        <f>VLOOKUP(E58,'LISTADO ATM'!$A$2:$C$898,3,0)</f>
        <v>DISTRITO NACIONAL</v>
      </c>
      <c r="B58" s="126" t="s">
        <v>2581</v>
      </c>
      <c r="C58" s="132">
        <v>44357.32739583333</v>
      </c>
      <c r="D58" s="132" t="s">
        <v>2180</v>
      </c>
      <c r="E58" s="121">
        <v>237</v>
      </c>
      <c r="F58" s="148" t="str">
        <f>VLOOKUP(E58,VIP!$A$2:$O13715,2,0)</f>
        <v>DRBR237</v>
      </c>
      <c r="G58" s="148" t="str">
        <f>VLOOKUP(E58,'LISTADO ATM'!$A$2:$B$897,2,0)</f>
        <v xml:space="preserve">ATM UNP Plaza Vásquez </v>
      </c>
      <c r="H58" s="148" t="str">
        <f>VLOOKUP(E58,VIP!$A$2:$O18578,7,FALSE)</f>
        <v>Si</v>
      </c>
      <c r="I58" s="148" t="str">
        <f>VLOOKUP(E58,VIP!$A$2:$O10543,8,FALSE)</f>
        <v>Si</v>
      </c>
      <c r="J58" s="148" t="str">
        <f>VLOOKUP(E58,VIP!$A$2:$O10493,8,FALSE)</f>
        <v>Si</v>
      </c>
      <c r="K58" s="148" t="str">
        <f>VLOOKUP(E58,VIP!$A$2:$O14067,6,0)</f>
        <v>SI</v>
      </c>
      <c r="L58" s="122" t="s">
        <v>2219</v>
      </c>
      <c r="M58" s="131" t="s">
        <v>2446</v>
      </c>
      <c r="N58" s="131" t="s">
        <v>2560</v>
      </c>
      <c r="O58" s="148" t="s">
        <v>2455</v>
      </c>
      <c r="P58" s="148"/>
      <c r="Q58" s="147" t="s">
        <v>2219</v>
      </c>
    </row>
    <row r="59" spans="1:17" s="93" customFormat="1" ht="18" x14ac:dyDescent="0.25">
      <c r="A59" s="148" t="str">
        <f>VLOOKUP(E59,'LISTADO ATM'!$A$2:$C$898,3,0)</f>
        <v>DISTRITO NACIONAL</v>
      </c>
      <c r="B59" s="126" t="s">
        <v>2580</v>
      </c>
      <c r="C59" s="132">
        <v>44357.328194444446</v>
      </c>
      <c r="D59" s="132" t="s">
        <v>2449</v>
      </c>
      <c r="E59" s="121">
        <v>493</v>
      </c>
      <c r="F59" s="148" t="str">
        <f>VLOOKUP(E59,VIP!$A$2:$O13714,2,0)</f>
        <v>DRBR493</v>
      </c>
      <c r="G59" s="148" t="str">
        <f>VLOOKUP(E59,'LISTADO ATM'!$A$2:$B$897,2,0)</f>
        <v xml:space="preserve">ATM Oficina Haina Occidental II </v>
      </c>
      <c r="H59" s="148" t="str">
        <f>VLOOKUP(E59,VIP!$A$2:$O18577,7,FALSE)</f>
        <v>Si</v>
      </c>
      <c r="I59" s="148" t="str">
        <f>VLOOKUP(E59,VIP!$A$2:$O10542,8,FALSE)</f>
        <v>Si</v>
      </c>
      <c r="J59" s="148" t="str">
        <f>VLOOKUP(E59,VIP!$A$2:$O10492,8,FALSE)</f>
        <v>Si</v>
      </c>
      <c r="K59" s="148" t="str">
        <f>VLOOKUP(E59,VIP!$A$2:$O14066,6,0)</f>
        <v>NO</v>
      </c>
      <c r="L59" s="122" t="s">
        <v>2548</v>
      </c>
      <c r="M59" s="150" t="s">
        <v>2552</v>
      </c>
      <c r="N59" s="131" t="s">
        <v>2453</v>
      </c>
      <c r="O59" s="148" t="s">
        <v>2454</v>
      </c>
      <c r="P59" s="148"/>
      <c r="Q59" s="149">
        <v>44357.597604166665</v>
      </c>
    </row>
    <row r="60" spans="1:17" s="93" customFormat="1" ht="18" x14ac:dyDescent="0.25">
      <c r="A60" s="148" t="str">
        <f>VLOOKUP(E60,'LISTADO ATM'!$A$2:$C$898,3,0)</f>
        <v>DISTRITO NACIONAL</v>
      </c>
      <c r="B60" s="126" t="s">
        <v>2579</v>
      </c>
      <c r="C60" s="132">
        <v>44357.32880787037</v>
      </c>
      <c r="D60" s="132" t="s">
        <v>2180</v>
      </c>
      <c r="E60" s="121">
        <v>232</v>
      </c>
      <c r="F60" s="148" t="str">
        <f>VLOOKUP(E60,VIP!$A$2:$O13713,2,0)</f>
        <v>DRBR232</v>
      </c>
      <c r="G60" s="148" t="str">
        <f>VLOOKUP(E60,'LISTADO ATM'!$A$2:$B$897,2,0)</f>
        <v xml:space="preserve">ATM S/M Nacional Charles de Gaulle </v>
      </c>
      <c r="H60" s="148" t="str">
        <f>VLOOKUP(E60,VIP!$A$2:$O18576,7,FALSE)</f>
        <v>Si</v>
      </c>
      <c r="I60" s="148" t="str">
        <f>VLOOKUP(E60,VIP!$A$2:$O10541,8,FALSE)</f>
        <v>Si</v>
      </c>
      <c r="J60" s="148" t="str">
        <f>VLOOKUP(E60,VIP!$A$2:$O10491,8,FALSE)</f>
        <v>Si</v>
      </c>
      <c r="K60" s="148" t="str">
        <f>VLOOKUP(E60,VIP!$A$2:$O14065,6,0)</f>
        <v>SI</v>
      </c>
      <c r="L60" s="122" t="s">
        <v>2219</v>
      </c>
      <c r="M60" s="150" t="s">
        <v>2552</v>
      </c>
      <c r="N60" s="131" t="s">
        <v>2560</v>
      </c>
      <c r="O60" s="148" t="s">
        <v>2455</v>
      </c>
      <c r="P60" s="148"/>
      <c r="Q60" s="149">
        <v>44357.597604166665</v>
      </c>
    </row>
    <row r="61" spans="1:17" s="93" customFormat="1" ht="18" x14ac:dyDescent="0.25">
      <c r="A61" s="148" t="str">
        <f>VLOOKUP(E61,'LISTADO ATM'!$A$2:$C$898,3,0)</f>
        <v>DISTRITO NACIONAL</v>
      </c>
      <c r="B61" s="126" t="s">
        <v>2578</v>
      </c>
      <c r="C61" s="132">
        <v>44357.33048611111</v>
      </c>
      <c r="D61" s="132" t="s">
        <v>2449</v>
      </c>
      <c r="E61" s="121">
        <v>318</v>
      </c>
      <c r="F61" s="148" t="str">
        <f>VLOOKUP(E61,VIP!$A$2:$O13712,2,0)</f>
        <v>DRBR318</v>
      </c>
      <c r="G61" s="148" t="str">
        <f>VLOOKUP(E61,'LISTADO ATM'!$A$2:$B$897,2,0)</f>
        <v>ATM Autoservicio Lope de Vega</v>
      </c>
      <c r="H61" s="148" t="str">
        <f>VLOOKUP(E61,VIP!$A$2:$O18575,7,FALSE)</f>
        <v>Si</v>
      </c>
      <c r="I61" s="148" t="str">
        <f>VLOOKUP(E61,VIP!$A$2:$O10540,8,FALSE)</f>
        <v>Si</v>
      </c>
      <c r="J61" s="148" t="str">
        <f>VLOOKUP(E61,VIP!$A$2:$O10490,8,FALSE)</f>
        <v>Si</v>
      </c>
      <c r="K61" s="148" t="str">
        <f>VLOOKUP(E61,VIP!$A$2:$O14064,6,0)</f>
        <v>NO</v>
      </c>
      <c r="L61" s="122" t="s">
        <v>2548</v>
      </c>
      <c r="M61" s="131" t="s">
        <v>2446</v>
      </c>
      <c r="N61" s="131" t="s">
        <v>2453</v>
      </c>
      <c r="O61" s="148" t="s">
        <v>2454</v>
      </c>
      <c r="P61" s="148"/>
      <c r="Q61" s="147" t="s">
        <v>2548</v>
      </c>
    </row>
    <row r="62" spans="1:17" s="93" customFormat="1" ht="18" x14ac:dyDescent="0.25">
      <c r="A62" s="148" t="str">
        <f>VLOOKUP(E62,'LISTADO ATM'!$A$2:$C$898,3,0)</f>
        <v>DISTRITO NACIONAL</v>
      </c>
      <c r="B62" s="126" t="s">
        <v>2577</v>
      </c>
      <c r="C62" s="132">
        <v>44357.332962962966</v>
      </c>
      <c r="D62" s="132" t="s">
        <v>2449</v>
      </c>
      <c r="E62" s="121">
        <v>589</v>
      </c>
      <c r="F62" s="148" t="str">
        <f>VLOOKUP(E62,VIP!$A$2:$O13711,2,0)</f>
        <v>DRBR23E</v>
      </c>
      <c r="G62" s="148" t="str">
        <f>VLOOKUP(E62,'LISTADO ATM'!$A$2:$B$897,2,0)</f>
        <v xml:space="preserve">ATM S/M Bravo San Vicente de Paul </v>
      </c>
      <c r="H62" s="148" t="str">
        <f>VLOOKUP(E62,VIP!$A$2:$O18574,7,FALSE)</f>
        <v>Si</v>
      </c>
      <c r="I62" s="148" t="str">
        <f>VLOOKUP(E62,VIP!$A$2:$O10539,8,FALSE)</f>
        <v>No</v>
      </c>
      <c r="J62" s="148" t="str">
        <f>VLOOKUP(E62,VIP!$A$2:$O10489,8,FALSE)</f>
        <v>No</v>
      </c>
      <c r="K62" s="148" t="str">
        <f>VLOOKUP(E62,VIP!$A$2:$O14063,6,0)</f>
        <v>NO</v>
      </c>
      <c r="L62" s="122" t="s">
        <v>2585</v>
      </c>
      <c r="M62" s="150" t="s">
        <v>2552</v>
      </c>
      <c r="N62" s="131" t="s">
        <v>2453</v>
      </c>
      <c r="O62" s="148" t="s">
        <v>2454</v>
      </c>
      <c r="P62" s="148"/>
      <c r="Q62" s="149">
        <v>44357.597604166665</v>
      </c>
    </row>
    <row r="63" spans="1:17" s="93" customFormat="1" ht="18" x14ac:dyDescent="0.25">
      <c r="A63" s="148" t="str">
        <f>VLOOKUP(E63,'LISTADO ATM'!$A$2:$C$898,3,0)</f>
        <v>DISTRITO NACIONAL</v>
      </c>
      <c r="B63" s="126" t="s">
        <v>2576</v>
      </c>
      <c r="C63" s="132">
        <v>44357.342986111114</v>
      </c>
      <c r="D63" s="132" t="s">
        <v>2180</v>
      </c>
      <c r="E63" s="121">
        <v>35</v>
      </c>
      <c r="F63" s="148" t="str">
        <f>VLOOKUP(E63,VIP!$A$2:$O13710,2,0)</f>
        <v>DRBR035</v>
      </c>
      <c r="G63" s="148" t="str">
        <f>VLOOKUP(E63,'LISTADO ATM'!$A$2:$B$897,2,0)</f>
        <v xml:space="preserve">ATM Dirección General de Aduanas I </v>
      </c>
      <c r="H63" s="148" t="str">
        <f>VLOOKUP(E63,VIP!$A$2:$O18573,7,FALSE)</f>
        <v>Si</v>
      </c>
      <c r="I63" s="148" t="str">
        <f>VLOOKUP(E63,VIP!$A$2:$O10538,8,FALSE)</f>
        <v>Si</v>
      </c>
      <c r="J63" s="148" t="str">
        <f>VLOOKUP(E63,VIP!$A$2:$O10488,8,FALSE)</f>
        <v>Si</v>
      </c>
      <c r="K63" s="148" t="str">
        <f>VLOOKUP(E63,VIP!$A$2:$O14062,6,0)</f>
        <v>NO</v>
      </c>
      <c r="L63" s="122" t="s">
        <v>2219</v>
      </c>
      <c r="M63" s="131" t="s">
        <v>2446</v>
      </c>
      <c r="N63" s="131" t="s">
        <v>2453</v>
      </c>
      <c r="O63" s="148" t="s">
        <v>2455</v>
      </c>
      <c r="P63" s="148"/>
      <c r="Q63" s="147" t="s">
        <v>2219</v>
      </c>
    </row>
    <row r="64" spans="1:17" s="93" customFormat="1" ht="18" x14ac:dyDescent="0.25">
      <c r="A64" s="148" t="str">
        <f>VLOOKUP(E64,'LISTADO ATM'!$A$2:$C$898,3,0)</f>
        <v>SUR</v>
      </c>
      <c r="B64" s="126" t="s">
        <v>2575</v>
      </c>
      <c r="C64" s="132">
        <v>44357.34447916667</v>
      </c>
      <c r="D64" s="132" t="s">
        <v>2180</v>
      </c>
      <c r="E64" s="121">
        <v>968</v>
      </c>
      <c r="F64" s="148" t="str">
        <f>VLOOKUP(E64,VIP!$A$2:$O13709,2,0)</f>
        <v>DRBR24I</v>
      </c>
      <c r="G64" s="148" t="str">
        <f>VLOOKUP(E64,'LISTADO ATM'!$A$2:$B$897,2,0)</f>
        <v xml:space="preserve">ATM UNP Mercado Baní </v>
      </c>
      <c r="H64" s="148" t="str">
        <f>VLOOKUP(E64,VIP!$A$2:$O18572,7,FALSE)</f>
        <v>Si</v>
      </c>
      <c r="I64" s="148" t="str">
        <f>VLOOKUP(E64,VIP!$A$2:$O10537,8,FALSE)</f>
        <v>Si</v>
      </c>
      <c r="J64" s="148" t="str">
        <f>VLOOKUP(E64,VIP!$A$2:$O10487,8,FALSE)</f>
        <v>Si</v>
      </c>
      <c r="K64" s="148" t="str">
        <f>VLOOKUP(E64,VIP!$A$2:$O14061,6,0)</f>
        <v>SI</v>
      </c>
      <c r="L64" s="122" t="s">
        <v>2219</v>
      </c>
      <c r="M64" s="131" t="s">
        <v>2446</v>
      </c>
      <c r="N64" s="131" t="s">
        <v>2453</v>
      </c>
      <c r="O64" s="148" t="s">
        <v>2455</v>
      </c>
      <c r="P64" s="148"/>
      <c r="Q64" s="147" t="s">
        <v>2219</v>
      </c>
    </row>
    <row r="65" spans="1:17" s="93" customFormat="1" ht="18" x14ac:dyDescent="0.25">
      <c r="A65" s="148" t="str">
        <f>VLOOKUP(E65,'LISTADO ATM'!$A$2:$C$898,3,0)</f>
        <v>NORTE</v>
      </c>
      <c r="B65" s="126" t="s">
        <v>2574</v>
      </c>
      <c r="C65" s="132">
        <v>44357.346701388888</v>
      </c>
      <c r="D65" s="132" t="s">
        <v>2181</v>
      </c>
      <c r="E65" s="121">
        <v>510</v>
      </c>
      <c r="F65" s="148" t="str">
        <f>VLOOKUP(E65,VIP!$A$2:$O13708,2,0)</f>
        <v>DRBR510</v>
      </c>
      <c r="G65" s="148" t="str">
        <f>VLOOKUP(E65,'LISTADO ATM'!$A$2:$B$897,2,0)</f>
        <v xml:space="preserve">ATM Ferretería Bellón (Santiago) </v>
      </c>
      <c r="H65" s="148" t="str">
        <f>VLOOKUP(E65,VIP!$A$2:$O18571,7,FALSE)</f>
        <v>Si</v>
      </c>
      <c r="I65" s="148" t="str">
        <f>VLOOKUP(E65,VIP!$A$2:$O10536,8,FALSE)</f>
        <v>Si</v>
      </c>
      <c r="J65" s="148" t="str">
        <f>VLOOKUP(E65,VIP!$A$2:$O10486,8,FALSE)</f>
        <v>Si</v>
      </c>
      <c r="K65" s="148" t="str">
        <f>VLOOKUP(E65,VIP!$A$2:$O14060,6,0)</f>
        <v>NO</v>
      </c>
      <c r="L65" s="122" t="s">
        <v>2219</v>
      </c>
      <c r="M65" s="150" t="s">
        <v>2552</v>
      </c>
      <c r="N65" s="131" t="s">
        <v>2453</v>
      </c>
      <c r="O65" s="148" t="s">
        <v>2549</v>
      </c>
      <c r="P65" s="148"/>
      <c r="Q65" s="149">
        <v>44357.597604166665</v>
      </c>
    </row>
    <row r="66" spans="1:17" s="93" customFormat="1" ht="18" x14ac:dyDescent="0.25">
      <c r="A66" s="148" t="str">
        <f>VLOOKUP(E66,'LISTADO ATM'!$A$2:$C$898,3,0)</f>
        <v>ESTE</v>
      </c>
      <c r="B66" s="126" t="s">
        <v>2597</v>
      </c>
      <c r="C66" s="132">
        <v>44357.383958333332</v>
      </c>
      <c r="D66" s="132" t="s">
        <v>2470</v>
      </c>
      <c r="E66" s="121">
        <v>660</v>
      </c>
      <c r="F66" s="148" t="str">
        <f>VLOOKUP(E66,VIP!$A$2:$O13720,2,0)</f>
        <v>DRBR660</v>
      </c>
      <c r="G66" s="148" t="str">
        <f>VLOOKUP(E66,'LISTADO ATM'!$A$2:$B$897,2,0)</f>
        <v>ATM Romana Norte II</v>
      </c>
      <c r="H66" s="148" t="str">
        <f>VLOOKUP(E66,VIP!$A$2:$O18583,7,FALSE)</f>
        <v>N/A</v>
      </c>
      <c r="I66" s="148" t="str">
        <f>VLOOKUP(E66,VIP!$A$2:$O10548,8,FALSE)</f>
        <v>N/A</v>
      </c>
      <c r="J66" s="148" t="str">
        <f>VLOOKUP(E66,VIP!$A$2:$O10498,8,FALSE)</f>
        <v>N/A</v>
      </c>
      <c r="K66" s="148" t="str">
        <f>VLOOKUP(E66,VIP!$A$2:$O14072,6,0)</f>
        <v>N/A</v>
      </c>
      <c r="L66" s="122" t="s">
        <v>2418</v>
      </c>
      <c r="M66" s="150" t="s">
        <v>2552</v>
      </c>
      <c r="N66" s="131" t="s">
        <v>2453</v>
      </c>
      <c r="O66" s="148" t="s">
        <v>2471</v>
      </c>
      <c r="P66" s="148"/>
      <c r="Q66" s="149">
        <v>44357.597604166665</v>
      </c>
    </row>
    <row r="67" spans="1:17" s="93" customFormat="1" ht="18" x14ac:dyDescent="0.25">
      <c r="A67" s="148" t="str">
        <f>VLOOKUP(E67,'LISTADO ATM'!$A$2:$C$898,3,0)</f>
        <v>DISTRITO NACIONAL</v>
      </c>
      <c r="B67" s="126" t="s">
        <v>2596</v>
      </c>
      <c r="C67" s="132">
        <v>44357.385196759256</v>
      </c>
      <c r="D67" s="132" t="s">
        <v>2449</v>
      </c>
      <c r="E67" s="121">
        <v>354</v>
      </c>
      <c r="F67" s="148" t="str">
        <f>VLOOKUP(E67,VIP!$A$2:$O13719,2,0)</f>
        <v>DRBR354</v>
      </c>
      <c r="G67" s="148" t="str">
        <f>VLOOKUP(E67,'LISTADO ATM'!$A$2:$B$897,2,0)</f>
        <v xml:space="preserve">ATM Oficina Núñez de Cáceres II </v>
      </c>
      <c r="H67" s="148" t="str">
        <f>VLOOKUP(E67,VIP!$A$2:$O18582,7,FALSE)</f>
        <v>Si</v>
      </c>
      <c r="I67" s="148" t="str">
        <f>VLOOKUP(E67,VIP!$A$2:$O10547,8,FALSE)</f>
        <v>Si</v>
      </c>
      <c r="J67" s="148" t="str">
        <f>VLOOKUP(E67,VIP!$A$2:$O10497,8,FALSE)</f>
        <v>Si</v>
      </c>
      <c r="K67" s="148" t="str">
        <f>VLOOKUP(E67,VIP!$A$2:$O14071,6,0)</f>
        <v>NO</v>
      </c>
      <c r="L67" s="122" t="s">
        <v>2418</v>
      </c>
      <c r="M67" s="131" t="s">
        <v>2446</v>
      </c>
      <c r="N67" s="131" t="s">
        <v>2453</v>
      </c>
      <c r="O67" s="148" t="s">
        <v>2454</v>
      </c>
      <c r="P67" s="148"/>
      <c r="Q67" s="147" t="s">
        <v>2418</v>
      </c>
    </row>
    <row r="68" spans="1:17" s="93" customFormat="1" ht="18" x14ac:dyDescent="0.25">
      <c r="A68" s="148" t="str">
        <f>VLOOKUP(E68,'LISTADO ATM'!$A$2:$C$898,3,0)</f>
        <v>DISTRITO NACIONAL</v>
      </c>
      <c r="B68" s="126" t="s">
        <v>2595</v>
      </c>
      <c r="C68" s="132">
        <v>44357.385972222219</v>
      </c>
      <c r="D68" s="132" t="s">
        <v>2449</v>
      </c>
      <c r="E68" s="121">
        <v>139</v>
      </c>
      <c r="F68" s="148" t="str">
        <f>VLOOKUP(E68,VIP!$A$2:$O13718,2,0)</f>
        <v>DRBR139</v>
      </c>
      <c r="G68" s="148" t="str">
        <f>VLOOKUP(E68,'LISTADO ATM'!$A$2:$B$897,2,0)</f>
        <v xml:space="preserve">ATM Oficina Plaza Lama Zona Oriental I </v>
      </c>
      <c r="H68" s="148" t="str">
        <f>VLOOKUP(E68,VIP!$A$2:$O18581,7,FALSE)</f>
        <v>Si</v>
      </c>
      <c r="I68" s="148" t="str">
        <f>VLOOKUP(E68,VIP!$A$2:$O10546,8,FALSE)</f>
        <v>Si</v>
      </c>
      <c r="J68" s="148" t="str">
        <f>VLOOKUP(E68,VIP!$A$2:$O10496,8,FALSE)</f>
        <v>Si</v>
      </c>
      <c r="K68" s="148" t="str">
        <f>VLOOKUP(E68,VIP!$A$2:$O14070,6,0)</f>
        <v>NO</v>
      </c>
      <c r="L68" s="122" t="s">
        <v>2418</v>
      </c>
      <c r="M68" s="150" t="s">
        <v>2552</v>
      </c>
      <c r="N68" s="131" t="s">
        <v>2453</v>
      </c>
      <c r="O68" s="148" t="s">
        <v>2454</v>
      </c>
      <c r="P68" s="148"/>
      <c r="Q68" s="149">
        <v>44357.597604166665</v>
      </c>
    </row>
    <row r="69" spans="1:17" s="93" customFormat="1" ht="18" x14ac:dyDescent="0.25">
      <c r="A69" s="148" t="str">
        <f>VLOOKUP(E69,'LISTADO ATM'!$A$2:$C$898,3,0)</f>
        <v>DISTRITO NACIONAL</v>
      </c>
      <c r="B69" s="126" t="s">
        <v>2594</v>
      </c>
      <c r="C69" s="132">
        <v>44357.386192129627</v>
      </c>
      <c r="D69" s="132" t="s">
        <v>2180</v>
      </c>
      <c r="E69" s="121">
        <v>23</v>
      </c>
      <c r="F69" s="148" t="str">
        <f>VLOOKUP(E69,VIP!$A$2:$O13717,2,0)</f>
        <v>DRBR023</v>
      </c>
      <c r="G69" s="148" t="str">
        <f>VLOOKUP(E69,'LISTADO ATM'!$A$2:$B$897,2,0)</f>
        <v xml:space="preserve">ATM Oficina México </v>
      </c>
      <c r="H69" s="148" t="str">
        <f>VLOOKUP(E69,VIP!$A$2:$O18580,7,FALSE)</f>
        <v>Si</v>
      </c>
      <c r="I69" s="148" t="str">
        <f>VLOOKUP(E69,VIP!$A$2:$O10545,8,FALSE)</f>
        <v>Si</v>
      </c>
      <c r="J69" s="148" t="str">
        <f>VLOOKUP(E69,VIP!$A$2:$O10495,8,FALSE)</f>
        <v>Si</v>
      </c>
      <c r="K69" s="148" t="str">
        <f>VLOOKUP(E69,VIP!$A$2:$O14069,6,0)</f>
        <v>NO</v>
      </c>
      <c r="L69" s="122" t="s">
        <v>2466</v>
      </c>
      <c r="M69" s="150" t="s">
        <v>2552</v>
      </c>
      <c r="N69" s="131" t="s">
        <v>2560</v>
      </c>
      <c r="O69" s="148" t="s">
        <v>2455</v>
      </c>
      <c r="P69" s="148"/>
      <c r="Q69" s="149">
        <v>44357.597604166665</v>
      </c>
    </row>
    <row r="70" spans="1:17" s="93" customFormat="1" ht="18" x14ac:dyDescent="0.25">
      <c r="A70" s="148" t="str">
        <f>VLOOKUP(E70,'LISTADO ATM'!$A$2:$C$898,3,0)</f>
        <v>DISTRITO NACIONAL</v>
      </c>
      <c r="B70" s="126" t="s">
        <v>2598</v>
      </c>
      <c r="C70" s="132">
        <v>44357.391388888886</v>
      </c>
      <c r="D70" s="132" t="s">
        <v>2470</v>
      </c>
      <c r="E70" s="121">
        <v>577</v>
      </c>
      <c r="F70" s="148" t="str">
        <f>VLOOKUP(E70,VIP!$A$2:$O13721,2,0)</f>
        <v>DRBR173</v>
      </c>
      <c r="G70" s="148" t="str">
        <f>VLOOKUP(E70,'LISTADO ATM'!$A$2:$B$897,2,0)</f>
        <v xml:space="preserve">ATM Olé Ave. Duarte </v>
      </c>
      <c r="H70" s="148" t="str">
        <f>VLOOKUP(E70,VIP!$A$2:$O18584,7,FALSE)</f>
        <v>Si</v>
      </c>
      <c r="I70" s="148" t="str">
        <f>VLOOKUP(E70,VIP!$A$2:$O10549,8,FALSE)</f>
        <v>Si</v>
      </c>
      <c r="J70" s="148" t="str">
        <f>VLOOKUP(E70,VIP!$A$2:$O10499,8,FALSE)</f>
        <v>Si</v>
      </c>
      <c r="K70" s="148" t="str">
        <f>VLOOKUP(E70,VIP!$A$2:$O14073,6,0)</f>
        <v>SI</v>
      </c>
      <c r="L70" s="122" t="s">
        <v>2600</v>
      </c>
      <c r="M70" s="150" t="s">
        <v>2552</v>
      </c>
      <c r="N70" s="150" t="s">
        <v>2601</v>
      </c>
      <c r="O70" s="148" t="s">
        <v>2471</v>
      </c>
      <c r="P70" s="148" t="s">
        <v>2602</v>
      </c>
      <c r="Q70" s="149" t="s">
        <v>2600</v>
      </c>
    </row>
    <row r="71" spans="1:17" s="93" customFormat="1" ht="18" x14ac:dyDescent="0.25">
      <c r="A71" s="148" t="str">
        <f>VLOOKUP(E71,'LISTADO ATM'!$A$2:$C$898,3,0)</f>
        <v>DISTRITO NACIONAL</v>
      </c>
      <c r="B71" s="126" t="s">
        <v>2593</v>
      </c>
      <c r="C71" s="132">
        <v>44357.394560185188</v>
      </c>
      <c r="D71" s="132" t="s">
        <v>2449</v>
      </c>
      <c r="E71" s="121">
        <v>347</v>
      </c>
      <c r="F71" s="148" t="str">
        <f>VLOOKUP(E71,VIP!$A$2:$O13716,2,0)</f>
        <v>DRBR347</v>
      </c>
      <c r="G71" s="148" t="str">
        <f>VLOOKUP(E71,'LISTADO ATM'!$A$2:$B$897,2,0)</f>
        <v>ATM Patio de Colombia</v>
      </c>
      <c r="H71" s="148" t="str">
        <f>VLOOKUP(E71,VIP!$A$2:$O18579,7,FALSE)</f>
        <v>N/A</v>
      </c>
      <c r="I71" s="148" t="str">
        <f>VLOOKUP(E71,VIP!$A$2:$O10544,8,FALSE)</f>
        <v>N/A</v>
      </c>
      <c r="J71" s="148" t="str">
        <f>VLOOKUP(E71,VIP!$A$2:$O10494,8,FALSE)</f>
        <v>N/A</v>
      </c>
      <c r="K71" s="148" t="str">
        <f>VLOOKUP(E71,VIP!$A$2:$O14068,6,0)</f>
        <v>N/A</v>
      </c>
      <c r="L71" s="122" t="s">
        <v>2585</v>
      </c>
      <c r="M71" s="150" t="s">
        <v>2552</v>
      </c>
      <c r="N71" s="131" t="s">
        <v>2453</v>
      </c>
      <c r="O71" s="148" t="s">
        <v>2454</v>
      </c>
      <c r="P71" s="148"/>
      <c r="Q71" s="149">
        <v>44357.78125</v>
      </c>
    </row>
    <row r="72" spans="1:17" s="93" customFormat="1" ht="18" x14ac:dyDescent="0.25">
      <c r="A72" s="148" t="str">
        <f>VLOOKUP(E72,'LISTADO ATM'!$A$2:$C$898,3,0)</f>
        <v>DISTRITO NACIONAL</v>
      </c>
      <c r="B72" s="126" t="s">
        <v>2592</v>
      </c>
      <c r="C72" s="132">
        <v>44357.40115740741</v>
      </c>
      <c r="D72" s="132" t="s">
        <v>2180</v>
      </c>
      <c r="E72" s="121">
        <v>545</v>
      </c>
      <c r="F72" s="148" t="str">
        <f>VLOOKUP(E72,VIP!$A$2:$O13715,2,0)</f>
        <v>DRBR995</v>
      </c>
      <c r="G72" s="148" t="str">
        <f>VLOOKUP(E72,'LISTADO ATM'!$A$2:$B$897,2,0)</f>
        <v xml:space="preserve">ATM Oficina Isabel La Católica II  </v>
      </c>
      <c r="H72" s="148" t="str">
        <f>VLOOKUP(E72,VIP!$A$2:$O18578,7,FALSE)</f>
        <v>Si</v>
      </c>
      <c r="I72" s="148" t="str">
        <f>VLOOKUP(E72,VIP!$A$2:$O10543,8,FALSE)</f>
        <v>Si</v>
      </c>
      <c r="J72" s="148" t="str">
        <f>VLOOKUP(E72,VIP!$A$2:$O10493,8,FALSE)</f>
        <v>Si</v>
      </c>
      <c r="K72" s="148" t="str">
        <f>VLOOKUP(E72,VIP!$A$2:$O14067,6,0)</f>
        <v>NO</v>
      </c>
      <c r="L72" s="122" t="s">
        <v>2219</v>
      </c>
      <c r="M72" s="150" t="s">
        <v>2552</v>
      </c>
      <c r="N72" s="131" t="s">
        <v>2560</v>
      </c>
      <c r="O72" s="148" t="s">
        <v>2455</v>
      </c>
      <c r="P72" s="148"/>
      <c r="Q72" s="149">
        <v>44357.597604166665</v>
      </c>
    </row>
    <row r="73" spans="1:17" s="93" customFormat="1" ht="18" x14ac:dyDescent="0.25">
      <c r="A73" s="148" t="str">
        <f>VLOOKUP(E73,'LISTADO ATM'!$A$2:$C$898,3,0)</f>
        <v>NORTE</v>
      </c>
      <c r="B73" s="126" t="s">
        <v>2591</v>
      </c>
      <c r="C73" s="132">
        <v>44357.411180555559</v>
      </c>
      <c r="D73" s="132" t="s">
        <v>2181</v>
      </c>
      <c r="E73" s="121">
        <v>986</v>
      </c>
      <c r="F73" s="148" t="str">
        <f>VLOOKUP(E73,VIP!$A$2:$O13714,2,0)</f>
        <v>DRBR986</v>
      </c>
      <c r="G73" s="148" t="str">
        <f>VLOOKUP(E73,'LISTADO ATM'!$A$2:$B$897,2,0)</f>
        <v xml:space="preserve">ATM S/M Jumbo (La Vega) </v>
      </c>
      <c r="H73" s="148" t="str">
        <f>VLOOKUP(E73,VIP!$A$2:$O18577,7,FALSE)</f>
        <v>Si</v>
      </c>
      <c r="I73" s="148" t="str">
        <f>VLOOKUP(E73,VIP!$A$2:$O10542,8,FALSE)</f>
        <v>Si</v>
      </c>
      <c r="J73" s="148" t="str">
        <f>VLOOKUP(E73,VIP!$A$2:$O10492,8,FALSE)</f>
        <v>Si</v>
      </c>
      <c r="K73" s="148" t="str">
        <f>VLOOKUP(E73,VIP!$A$2:$O14066,6,0)</f>
        <v>NO</v>
      </c>
      <c r="L73" s="122" t="s">
        <v>2466</v>
      </c>
      <c r="M73" s="150" t="s">
        <v>2552</v>
      </c>
      <c r="N73" s="131" t="s">
        <v>2453</v>
      </c>
      <c r="O73" s="148" t="s">
        <v>2562</v>
      </c>
      <c r="P73" s="148"/>
      <c r="Q73" s="149">
        <v>44357.597604166665</v>
      </c>
    </row>
    <row r="74" spans="1:17" s="93" customFormat="1" ht="18" x14ac:dyDescent="0.25">
      <c r="A74" s="148" t="str">
        <f>VLOOKUP(E74,'LISTADO ATM'!$A$2:$C$898,3,0)</f>
        <v>DISTRITO NACIONAL</v>
      </c>
      <c r="B74" s="126" t="s">
        <v>2590</v>
      </c>
      <c r="C74" s="132">
        <v>44357.421967592592</v>
      </c>
      <c r="D74" s="132" t="s">
        <v>2180</v>
      </c>
      <c r="E74" s="121">
        <v>280</v>
      </c>
      <c r="F74" s="148" t="str">
        <f>VLOOKUP(E74,VIP!$A$2:$O13713,2,0)</f>
        <v>DRBR752</v>
      </c>
      <c r="G74" s="148" t="str">
        <f>VLOOKUP(E74,'LISTADO ATM'!$A$2:$B$897,2,0)</f>
        <v xml:space="preserve">ATM Cooperativa BR </v>
      </c>
      <c r="H74" s="148" t="str">
        <f>VLOOKUP(E74,VIP!$A$2:$O18576,7,FALSE)</f>
        <v>Si</v>
      </c>
      <c r="I74" s="148" t="str">
        <f>VLOOKUP(E74,VIP!$A$2:$O10541,8,FALSE)</f>
        <v>Si</v>
      </c>
      <c r="J74" s="148" t="str">
        <f>VLOOKUP(E74,VIP!$A$2:$O10491,8,FALSE)</f>
        <v>Si</v>
      </c>
      <c r="K74" s="148" t="str">
        <f>VLOOKUP(E74,VIP!$A$2:$O14065,6,0)</f>
        <v>NO</v>
      </c>
      <c r="L74" s="122" t="s">
        <v>2219</v>
      </c>
      <c r="M74" s="131" t="s">
        <v>2446</v>
      </c>
      <c r="N74" s="131" t="s">
        <v>2453</v>
      </c>
      <c r="O74" s="148" t="s">
        <v>2455</v>
      </c>
      <c r="P74" s="148"/>
      <c r="Q74" s="147" t="s">
        <v>2219</v>
      </c>
    </row>
    <row r="75" spans="1:17" s="93" customFormat="1" ht="18" x14ac:dyDescent="0.25">
      <c r="A75" s="148" t="str">
        <f>VLOOKUP(E75,'LISTADO ATM'!$A$2:$C$898,3,0)</f>
        <v>DISTRITO NACIONAL</v>
      </c>
      <c r="B75" s="126" t="s">
        <v>2589</v>
      </c>
      <c r="C75" s="132">
        <v>44357.423726851855</v>
      </c>
      <c r="D75" s="132" t="s">
        <v>2180</v>
      </c>
      <c r="E75" s="121">
        <v>180</v>
      </c>
      <c r="F75" s="148" t="str">
        <f>VLOOKUP(E75,VIP!$A$2:$O13712,2,0)</f>
        <v>DRBR180</v>
      </c>
      <c r="G75" s="148" t="str">
        <f>VLOOKUP(E75,'LISTADO ATM'!$A$2:$B$897,2,0)</f>
        <v xml:space="preserve">ATM Megacentro II </v>
      </c>
      <c r="H75" s="148" t="str">
        <f>VLOOKUP(E75,VIP!$A$2:$O18575,7,FALSE)</f>
        <v>Si</v>
      </c>
      <c r="I75" s="148" t="str">
        <f>VLOOKUP(E75,VIP!$A$2:$O10540,8,FALSE)</f>
        <v>Si</v>
      </c>
      <c r="J75" s="148" t="str">
        <f>VLOOKUP(E75,VIP!$A$2:$O10490,8,FALSE)</f>
        <v>Si</v>
      </c>
      <c r="K75" s="148" t="str">
        <f>VLOOKUP(E75,VIP!$A$2:$O14064,6,0)</f>
        <v>SI</v>
      </c>
      <c r="L75" s="122" t="s">
        <v>2219</v>
      </c>
      <c r="M75" s="150" t="s">
        <v>2552</v>
      </c>
      <c r="N75" s="131" t="s">
        <v>2453</v>
      </c>
      <c r="O75" s="148" t="s">
        <v>2455</v>
      </c>
      <c r="P75" s="148"/>
      <c r="Q75" s="149">
        <v>44357.597604166665</v>
      </c>
    </row>
    <row r="76" spans="1:17" s="93" customFormat="1" ht="18" x14ac:dyDescent="0.25">
      <c r="A76" s="148" t="str">
        <f>VLOOKUP(E76,'LISTADO ATM'!$A$2:$C$898,3,0)</f>
        <v>SUR</v>
      </c>
      <c r="B76" s="126" t="s">
        <v>2588</v>
      </c>
      <c r="C76" s="132">
        <v>44357.440486111111</v>
      </c>
      <c r="D76" s="132" t="s">
        <v>2180</v>
      </c>
      <c r="E76" s="121">
        <v>829</v>
      </c>
      <c r="F76" s="148" t="str">
        <f>VLOOKUP(E76,VIP!$A$2:$O13711,2,0)</f>
        <v>DRBR829</v>
      </c>
      <c r="G76" s="148" t="str">
        <f>VLOOKUP(E76,'LISTADO ATM'!$A$2:$B$897,2,0)</f>
        <v xml:space="preserve">ATM UNP Multicentro Sirena Baní </v>
      </c>
      <c r="H76" s="148" t="str">
        <f>VLOOKUP(E76,VIP!$A$2:$O18574,7,FALSE)</f>
        <v>Si</v>
      </c>
      <c r="I76" s="148" t="str">
        <f>VLOOKUP(E76,VIP!$A$2:$O10539,8,FALSE)</f>
        <v>Si</v>
      </c>
      <c r="J76" s="148" t="str">
        <f>VLOOKUP(E76,VIP!$A$2:$O10489,8,FALSE)</f>
        <v>Si</v>
      </c>
      <c r="K76" s="148" t="str">
        <f>VLOOKUP(E76,VIP!$A$2:$O14063,6,0)</f>
        <v>NO</v>
      </c>
      <c r="L76" s="122" t="s">
        <v>2466</v>
      </c>
      <c r="M76" s="131" t="s">
        <v>2446</v>
      </c>
      <c r="N76" s="131" t="s">
        <v>2453</v>
      </c>
      <c r="O76" s="148" t="s">
        <v>2455</v>
      </c>
      <c r="P76" s="148"/>
      <c r="Q76" s="147" t="s">
        <v>2466</v>
      </c>
    </row>
    <row r="77" spans="1:17" s="93" customFormat="1" ht="18" x14ac:dyDescent="0.25">
      <c r="A77" s="148" t="str">
        <f>VLOOKUP(E77,'LISTADO ATM'!$A$2:$C$898,3,0)</f>
        <v>DISTRITO NACIONAL</v>
      </c>
      <c r="B77" s="126" t="s">
        <v>2587</v>
      </c>
      <c r="C77" s="132">
        <v>44357.441469907404</v>
      </c>
      <c r="D77" s="132" t="s">
        <v>2449</v>
      </c>
      <c r="E77" s="121">
        <v>577</v>
      </c>
      <c r="F77" s="148" t="str">
        <f>VLOOKUP(E77,VIP!$A$2:$O13710,2,0)</f>
        <v>DRBR173</v>
      </c>
      <c r="G77" s="148" t="str">
        <f>VLOOKUP(E77,'LISTADO ATM'!$A$2:$B$897,2,0)</f>
        <v xml:space="preserve">ATM Olé Ave. Duarte </v>
      </c>
      <c r="H77" s="148" t="str">
        <f>VLOOKUP(E77,VIP!$A$2:$O18573,7,FALSE)</f>
        <v>Si</v>
      </c>
      <c r="I77" s="148" t="str">
        <f>VLOOKUP(E77,VIP!$A$2:$O10538,8,FALSE)</f>
        <v>Si</v>
      </c>
      <c r="J77" s="148" t="str">
        <f>VLOOKUP(E77,VIP!$A$2:$O10488,8,FALSE)</f>
        <v>Si</v>
      </c>
      <c r="K77" s="148" t="str">
        <f>VLOOKUP(E77,VIP!$A$2:$O14062,6,0)</f>
        <v>SI</v>
      </c>
      <c r="L77" s="122" t="s">
        <v>2442</v>
      </c>
      <c r="M77" s="131" t="s">
        <v>2446</v>
      </c>
      <c r="N77" s="131" t="s">
        <v>2453</v>
      </c>
      <c r="O77" s="148" t="s">
        <v>2454</v>
      </c>
      <c r="P77" s="148"/>
      <c r="Q77" s="147" t="s">
        <v>2442</v>
      </c>
    </row>
    <row r="78" spans="1:17" s="93" customFormat="1" ht="18" x14ac:dyDescent="0.25">
      <c r="A78" s="148" t="str">
        <f>VLOOKUP(E78,'LISTADO ATM'!$A$2:$C$898,3,0)</f>
        <v>DISTRITO NACIONAL</v>
      </c>
      <c r="B78" s="126" t="s">
        <v>2586</v>
      </c>
      <c r="C78" s="132">
        <v>44357.443287037036</v>
      </c>
      <c r="D78" s="132" t="s">
        <v>2180</v>
      </c>
      <c r="E78" s="121">
        <v>473</v>
      </c>
      <c r="F78" s="148" t="str">
        <f>VLOOKUP(E78,VIP!$A$2:$O13709,2,0)</f>
        <v>DRBR473</v>
      </c>
      <c r="G78" s="148" t="str">
        <f>VLOOKUP(E78,'LISTADO ATM'!$A$2:$B$897,2,0)</f>
        <v xml:space="preserve">ATM Oficina Carrefour II </v>
      </c>
      <c r="H78" s="148" t="str">
        <f>VLOOKUP(E78,VIP!$A$2:$O18572,7,FALSE)</f>
        <v>Si</v>
      </c>
      <c r="I78" s="148" t="str">
        <f>VLOOKUP(E78,VIP!$A$2:$O10537,8,FALSE)</f>
        <v>Si</v>
      </c>
      <c r="J78" s="148" t="str">
        <f>VLOOKUP(E78,VIP!$A$2:$O10487,8,FALSE)</f>
        <v>Si</v>
      </c>
      <c r="K78" s="148" t="str">
        <f>VLOOKUP(E78,VIP!$A$2:$O14061,6,0)</f>
        <v>NO</v>
      </c>
      <c r="L78" s="122" t="s">
        <v>2245</v>
      </c>
      <c r="M78" s="131" t="s">
        <v>2446</v>
      </c>
      <c r="N78" s="131" t="s">
        <v>2453</v>
      </c>
      <c r="O78" s="148" t="s">
        <v>2455</v>
      </c>
      <c r="P78" s="148"/>
      <c r="Q78" s="147" t="s">
        <v>2245</v>
      </c>
    </row>
    <row r="79" spans="1:17" s="93" customFormat="1" ht="18" x14ac:dyDescent="0.25">
      <c r="A79" s="148" t="str">
        <f>VLOOKUP(E79,'LISTADO ATM'!$A$2:$C$898,3,0)</f>
        <v>SUR</v>
      </c>
      <c r="B79" s="126" t="s">
        <v>2617</v>
      </c>
      <c r="C79" s="132">
        <v>44357.449837962966</v>
      </c>
      <c r="D79" s="132" t="s">
        <v>2470</v>
      </c>
      <c r="E79" s="121">
        <v>297</v>
      </c>
      <c r="F79" s="148" t="str">
        <f>VLOOKUP(E79,VIP!$A$2:$O13724,2,0)</f>
        <v>DRBR297</v>
      </c>
      <c r="G79" s="148" t="str">
        <f>VLOOKUP(E79,'LISTADO ATM'!$A$2:$B$897,2,0)</f>
        <v xml:space="preserve">ATM S/M Cadena Ocoa </v>
      </c>
      <c r="H79" s="148" t="str">
        <f>VLOOKUP(E79,VIP!$A$2:$O18587,7,FALSE)</f>
        <v>Si</v>
      </c>
      <c r="I79" s="148" t="str">
        <f>VLOOKUP(E79,VIP!$A$2:$O10552,8,FALSE)</f>
        <v>Si</v>
      </c>
      <c r="J79" s="148" t="str">
        <f>VLOOKUP(E79,VIP!$A$2:$O10502,8,FALSE)</f>
        <v>Si</v>
      </c>
      <c r="K79" s="148" t="str">
        <f>VLOOKUP(E79,VIP!$A$2:$O14076,6,0)</f>
        <v>NO</v>
      </c>
      <c r="L79" s="122" t="s">
        <v>2585</v>
      </c>
      <c r="M79" s="131" t="s">
        <v>2446</v>
      </c>
      <c r="N79" s="131" t="s">
        <v>2453</v>
      </c>
      <c r="O79" s="148" t="s">
        <v>2471</v>
      </c>
      <c r="P79" s="148"/>
      <c r="Q79" s="147" t="s">
        <v>2585</v>
      </c>
    </row>
    <row r="80" spans="1:17" s="93" customFormat="1" ht="18" x14ac:dyDescent="0.25">
      <c r="A80" s="148" t="str">
        <f>VLOOKUP(E80,'LISTADO ATM'!$A$2:$C$898,3,0)</f>
        <v>NORTE</v>
      </c>
      <c r="B80" s="126" t="s">
        <v>2624</v>
      </c>
      <c r="C80" s="132">
        <v>44357.470046296294</v>
      </c>
      <c r="D80" s="132" t="s">
        <v>2181</v>
      </c>
      <c r="E80" s="121">
        <v>291</v>
      </c>
      <c r="F80" s="148" t="str">
        <f>VLOOKUP(E80,VIP!$A$2:$O13718,2,0)</f>
        <v>DRBR291</v>
      </c>
      <c r="G80" s="148" t="str">
        <f>VLOOKUP(E80,'LISTADO ATM'!$A$2:$B$897,2,0)</f>
        <v xml:space="preserve">ATM S/M Jumbo Las Colinas </v>
      </c>
      <c r="H80" s="148" t="str">
        <f>VLOOKUP(E80,VIP!$A$2:$O18581,7,FALSE)</f>
        <v>Si</v>
      </c>
      <c r="I80" s="148" t="str">
        <f>VLOOKUP(E80,VIP!$A$2:$O10546,8,FALSE)</f>
        <v>Si</v>
      </c>
      <c r="J80" s="148" t="str">
        <f>VLOOKUP(E80,VIP!$A$2:$O10496,8,FALSE)</f>
        <v>Si</v>
      </c>
      <c r="K80" s="148" t="str">
        <f>VLOOKUP(E80,VIP!$A$2:$O14070,6,0)</f>
        <v>NO</v>
      </c>
      <c r="L80" s="122" t="s">
        <v>2466</v>
      </c>
      <c r="M80" s="150" t="s">
        <v>2552</v>
      </c>
      <c r="N80" s="131" t="s">
        <v>2601</v>
      </c>
      <c r="O80" s="148" t="s">
        <v>2625</v>
      </c>
      <c r="P80" s="148"/>
      <c r="Q80" s="149">
        <v>44357.78125</v>
      </c>
    </row>
    <row r="81" spans="1:17" s="93" customFormat="1" ht="18" x14ac:dyDescent="0.25">
      <c r="A81" s="148" t="str">
        <f>VLOOKUP(E81,'LISTADO ATM'!$A$2:$C$898,3,0)</f>
        <v>ESTE</v>
      </c>
      <c r="B81" s="126" t="s">
        <v>2616</v>
      </c>
      <c r="C81" s="132">
        <v>44357.470185185186</v>
      </c>
      <c r="D81" s="132" t="s">
        <v>2470</v>
      </c>
      <c r="E81" s="121">
        <v>294</v>
      </c>
      <c r="F81" s="148" t="str">
        <f>VLOOKUP(E81,VIP!$A$2:$O13723,2,0)</f>
        <v>DRBR294</v>
      </c>
      <c r="G81" s="148" t="str">
        <f>VLOOKUP(E81,'LISTADO ATM'!$A$2:$B$897,2,0)</f>
        <v xml:space="preserve">ATM Plaza Zaglul San Pedro II </v>
      </c>
      <c r="H81" s="148" t="str">
        <f>VLOOKUP(E81,VIP!$A$2:$O18586,7,FALSE)</f>
        <v>Si</v>
      </c>
      <c r="I81" s="148" t="str">
        <f>VLOOKUP(E81,VIP!$A$2:$O10551,8,FALSE)</f>
        <v>Si</v>
      </c>
      <c r="J81" s="148" t="str">
        <f>VLOOKUP(E81,VIP!$A$2:$O10501,8,FALSE)</f>
        <v>Si</v>
      </c>
      <c r="K81" s="148" t="str">
        <f>VLOOKUP(E81,VIP!$A$2:$O14075,6,0)</f>
        <v>NO</v>
      </c>
      <c r="L81" s="122" t="s">
        <v>2585</v>
      </c>
      <c r="M81" s="131" t="s">
        <v>2446</v>
      </c>
      <c r="N81" s="131" t="s">
        <v>2453</v>
      </c>
      <c r="O81" s="148" t="s">
        <v>2471</v>
      </c>
      <c r="P81" s="148"/>
      <c r="Q81" s="147" t="s">
        <v>2585</v>
      </c>
    </row>
    <row r="82" spans="1:17" s="93" customFormat="1" ht="18" x14ac:dyDescent="0.25">
      <c r="A82" s="148" t="str">
        <f>VLOOKUP(E82,'LISTADO ATM'!$A$2:$C$898,3,0)</f>
        <v>ESTE</v>
      </c>
      <c r="B82" s="126" t="s">
        <v>2615</v>
      </c>
      <c r="C82" s="132">
        <v>44357.473333333335</v>
      </c>
      <c r="D82" s="132" t="s">
        <v>2449</v>
      </c>
      <c r="E82" s="121">
        <v>27</v>
      </c>
      <c r="F82" s="148" t="str">
        <f>VLOOKUP(E82,VIP!$A$2:$O13722,2,0)</f>
        <v>DRBR240</v>
      </c>
      <c r="G82" s="148" t="str">
        <f>VLOOKUP(E82,'LISTADO ATM'!$A$2:$B$897,2,0)</f>
        <v>ATM Oficina El Seibo II</v>
      </c>
      <c r="H82" s="148" t="str">
        <f>VLOOKUP(E82,VIP!$A$2:$O18585,7,FALSE)</f>
        <v>Si</v>
      </c>
      <c r="I82" s="148" t="str">
        <f>VLOOKUP(E82,VIP!$A$2:$O10550,8,FALSE)</f>
        <v>Si</v>
      </c>
      <c r="J82" s="148" t="str">
        <f>VLOOKUP(E82,VIP!$A$2:$O10500,8,FALSE)</f>
        <v>Si</v>
      </c>
      <c r="K82" s="148" t="str">
        <f>VLOOKUP(E82,VIP!$A$2:$O14074,6,0)</f>
        <v>NO</v>
      </c>
      <c r="L82" s="122" t="s">
        <v>2442</v>
      </c>
      <c r="M82" s="150" t="s">
        <v>2552</v>
      </c>
      <c r="N82" s="131" t="s">
        <v>2453</v>
      </c>
      <c r="O82" s="148" t="s">
        <v>2454</v>
      </c>
      <c r="P82" s="148"/>
      <c r="Q82" s="149">
        <v>44357.597604166665</v>
      </c>
    </row>
    <row r="83" spans="1:17" s="93" customFormat="1" ht="18" x14ac:dyDescent="0.25">
      <c r="A83" s="148" t="str">
        <f>VLOOKUP(E83,'LISTADO ATM'!$A$2:$C$898,3,0)</f>
        <v>DISTRITO NACIONAL</v>
      </c>
      <c r="B83" s="126" t="s">
        <v>2614</v>
      </c>
      <c r="C83" s="132">
        <v>44357.47384259259</v>
      </c>
      <c r="D83" s="132" t="s">
        <v>2180</v>
      </c>
      <c r="E83" s="121">
        <v>717</v>
      </c>
      <c r="F83" s="148" t="str">
        <f>VLOOKUP(E83,VIP!$A$2:$O13721,2,0)</f>
        <v>DRBR24K</v>
      </c>
      <c r="G83" s="148" t="str">
        <f>VLOOKUP(E83,'LISTADO ATM'!$A$2:$B$897,2,0)</f>
        <v xml:space="preserve">ATM Oficina Los Alcarrizos </v>
      </c>
      <c r="H83" s="148" t="str">
        <f>VLOOKUP(E83,VIP!$A$2:$O18584,7,FALSE)</f>
        <v>Si</v>
      </c>
      <c r="I83" s="148" t="str">
        <f>VLOOKUP(E83,VIP!$A$2:$O10549,8,FALSE)</f>
        <v>Si</v>
      </c>
      <c r="J83" s="148" t="str">
        <f>VLOOKUP(E83,VIP!$A$2:$O10499,8,FALSE)</f>
        <v>Si</v>
      </c>
      <c r="K83" s="148" t="str">
        <f>VLOOKUP(E83,VIP!$A$2:$O14073,6,0)</f>
        <v>SI</v>
      </c>
      <c r="L83" s="122" t="s">
        <v>2618</v>
      </c>
      <c r="M83" s="150" t="s">
        <v>2552</v>
      </c>
      <c r="N83" s="131" t="s">
        <v>2560</v>
      </c>
      <c r="O83" s="148" t="s">
        <v>2455</v>
      </c>
      <c r="P83" s="148"/>
      <c r="Q83" s="149">
        <v>44357.780555555553</v>
      </c>
    </row>
    <row r="84" spans="1:17" s="93" customFormat="1" ht="18" x14ac:dyDescent="0.25">
      <c r="A84" s="148" t="str">
        <f>VLOOKUP(E84,'LISTADO ATM'!$A$2:$C$898,3,0)</f>
        <v>NORTE</v>
      </c>
      <c r="B84" s="126" t="s">
        <v>2623</v>
      </c>
      <c r="C84" s="132">
        <v>44357.479953703703</v>
      </c>
      <c r="D84" s="132" t="s">
        <v>2470</v>
      </c>
      <c r="E84" s="121">
        <v>720</v>
      </c>
      <c r="F84" s="148" t="str">
        <f>VLOOKUP(E84,VIP!$A$2:$O13716,2,0)</f>
        <v>DRBR12E</v>
      </c>
      <c r="G84" s="148" t="str">
        <f>VLOOKUP(E84,'LISTADO ATM'!$A$2:$B$897,2,0)</f>
        <v xml:space="preserve">ATM OMSA (Santiago) </v>
      </c>
      <c r="H84" s="148" t="str">
        <f>VLOOKUP(E84,VIP!$A$2:$O18579,7,FALSE)</f>
        <v>Si</v>
      </c>
      <c r="I84" s="148" t="str">
        <f>VLOOKUP(E84,VIP!$A$2:$O10544,8,FALSE)</f>
        <v>Si</v>
      </c>
      <c r="J84" s="148" t="str">
        <f>VLOOKUP(E84,VIP!$A$2:$O10494,8,FALSE)</f>
        <v>Si</v>
      </c>
      <c r="K84" s="148" t="str">
        <f>VLOOKUP(E84,VIP!$A$2:$O14068,6,0)</f>
        <v>NO</v>
      </c>
      <c r="L84" s="122" t="s">
        <v>2626</v>
      </c>
      <c r="M84" s="150" t="s">
        <v>2552</v>
      </c>
      <c r="N84" s="131" t="s">
        <v>2601</v>
      </c>
      <c r="O84" s="148" t="s">
        <v>2627</v>
      </c>
      <c r="P84" s="148" t="s">
        <v>2628</v>
      </c>
      <c r="Q84" s="149" t="s">
        <v>2626</v>
      </c>
    </row>
    <row r="85" spans="1:17" s="93" customFormat="1" ht="18" x14ac:dyDescent="0.25">
      <c r="A85" s="148" t="str">
        <f>VLOOKUP(E85,'LISTADO ATM'!$A$2:$C$898,3,0)</f>
        <v>NORTE</v>
      </c>
      <c r="B85" s="126" t="s">
        <v>2613</v>
      </c>
      <c r="C85" s="132">
        <v>44357.485092592593</v>
      </c>
      <c r="D85" s="132" t="s">
        <v>2181</v>
      </c>
      <c r="E85" s="121">
        <v>138</v>
      </c>
      <c r="F85" s="148" t="str">
        <f>VLOOKUP(E85,VIP!$A$2:$O13720,2,0)</f>
        <v>DRBR138</v>
      </c>
      <c r="G85" s="148" t="str">
        <f>VLOOKUP(E85,'LISTADO ATM'!$A$2:$B$897,2,0)</f>
        <v xml:space="preserve">ATM UNP Fantino </v>
      </c>
      <c r="H85" s="148" t="str">
        <f>VLOOKUP(E85,VIP!$A$2:$O18583,7,FALSE)</f>
        <v>Si</v>
      </c>
      <c r="I85" s="148" t="str">
        <f>VLOOKUP(E85,VIP!$A$2:$O10548,8,FALSE)</f>
        <v>Si</v>
      </c>
      <c r="J85" s="148" t="str">
        <f>VLOOKUP(E85,VIP!$A$2:$O10498,8,FALSE)</f>
        <v>Si</v>
      </c>
      <c r="K85" s="148" t="str">
        <f>VLOOKUP(E85,VIP!$A$2:$O14072,6,0)</f>
        <v>NO</v>
      </c>
      <c r="L85" s="122" t="s">
        <v>2466</v>
      </c>
      <c r="M85" s="150" t="s">
        <v>2552</v>
      </c>
      <c r="N85" s="131" t="s">
        <v>2453</v>
      </c>
      <c r="O85" s="148" t="s">
        <v>2562</v>
      </c>
      <c r="P85" s="148"/>
      <c r="Q85" s="149">
        <v>44357.597604166665</v>
      </c>
    </row>
    <row r="86" spans="1:17" s="93" customFormat="1" ht="18" x14ac:dyDescent="0.25">
      <c r="A86" s="148" t="str">
        <f>VLOOKUP(E86,'LISTADO ATM'!$A$2:$C$898,3,0)</f>
        <v>DISTRITO NACIONAL</v>
      </c>
      <c r="B86" s="126" t="s">
        <v>2612</v>
      </c>
      <c r="C86" s="132">
        <v>44357.487650462965</v>
      </c>
      <c r="D86" s="132" t="s">
        <v>2180</v>
      </c>
      <c r="E86" s="121">
        <v>839</v>
      </c>
      <c r="F86" s="148" t="str">
        <f>VLOOKUP(E86,VIP!$A$2:$O13719,2,0)</f>
        <v>DRBR839</v>
      </c>
      <c r="G86" s="148" t="str">
        <f>VLOOKUP(E86,'LISTADO ATM'!$A$2:$B$897,2,0)</f>
        <v xml:space="preserve">ATM INAPA </v>
      </c>
      <c r="H86" s="148" t="str">
        <f>VLOOKUP(E86,VIP!$A$2:$O18582,7,FALSE)</f>
        <v>Si</v>
      </c>
      <c r="I86" s="148" t="str">
        <f>VLOOKUP(E86,VIP!$A$2:$O10547,8,FALSE)</f>
        <v>Si</v>
      </c>
      <c r="J86" s="148" t="str">
        <f>VLOOKUP(E86,VIP!$A$2:$O10497,8,FALSE)</f>
        <v>Si</v>
      </c>
      <c r="K86" s="148" t="str">
        <f>VLOOKUP(E86,VIP!$A$2:$O14071,6,0)</f>
        <v>NO</v>
      </c>
      <c r="L86" s="122" t="s">
        <v>2245</v>
      </c>
      <c r="M86" s="131" t="s">
        <v>2446</v>
      </c>
      <c r="N86" s="131" t="s">
        <v>2560</v>
      </c>
      <c r="O86" s="148" t="s">
        <v>2455</v>
      </c>
      <c r="P86" s="148"/>
      <c r="Q86" s="147" t="s">
        <v>2245</v>
      </c>
    </row>
    <row r="87" spans="1:17" s="93" customFormat="1" ht="18" x14ac:dyDescent="0.25">
      <c r="A87" s="148" t="str">
        <f>VLOOKUP(E87,'LISTADO ATM'!$A$2:$C$898,3,0)</f>
        <v>DISTRITO NACIONAL</v>
      </c>
      <c r="B87" s="126" t="s">
        <v>2611</v>
      </c>
      <c r="C87" s="132">
        <v>44357.510787037034</v>
      </c>
      <c r="D87" s="132" t="s">
        <v>2180</v>
      </c>
      <c r="E87" s="121">
        <v>248</v>
      </c>
      <c r="F87" s="148" t="str">
        <f>VLOOKUP(E87,VIP!$A$2:$O13718,2,0)</f>
        <v>DRBR248</v>
      </c>
      <c r="G87" s="148" t="str">
        <f>VLOOKUP(E87,'LISTADO ATM'!$A$2:$B$897,2,0)</f>
        <v xml:space="preserve">ATM Shell Paraiso </v>
      </c>
      <c r="H87" s="148" t="str">
        <f>VLOOKUP(E87,VIP!$A$2:$O18581,7,FALSE)</f>
        <v>Si</v>
      </c>
      <c r="I87" s="148" t="str">
        <f>VLOOKUP(E87,VIP!$A$2:$O10546,8,FALSE)</f>
        <v>Si</v>
      </c>
      <c r="J87" s="148" t="str">
        <f>VLOOKUP(E87,VIP!$A$2:$O10496,8,FALSE)</f>
        <v>Si</v>
      </c>
      <c r="K87" s="148" t="str">
        <f>VLOOKUP(E87,VIP!$A$2:$O14070,6,0)</f>
        <v>NO</v>
      </c>
      <c r="L87" s="122" t="s">
        <v>2219</v>
      </c>
      <c r="M87" s="131" t="s">
        <v>2446</v>
      </c>
      <c r="N87" s="131" t="s">
        <v>2560</v>
      </c>
      <c r="O87" s="148" t="s">
        <v>2455</v>
      </c>
      <c r="P87" s="148"/>
      <c r="Q87" s="147" t="s">
        <v>2219</v>
      </c>
    </row>
    <row r="88" spans="1:17" s="93" customFormat="1" ht="18" x14ac:dyDescent="0.25">
      <c r="A88" s="148" t="str">
        <f>VLOOKUP(E88,'LISTADO ATM'!$A$2:$C$898,3,0)</f>
        <v>NORTE</v>
      </c>
      <c r="B88" s="126" t="s">
        <v>2610</v>
      </c>
      <c r="C88" s="132">
        <v>44357.511296296296</v>
      </c>
      <c r="D88" s="132" t="s">
        <v>2181</v>
      </c>
      <c r="E88" s="121">
        <v>276</v>
      </c>
      <c r="F88" s="148" t="str">
        <f>VLOOKUP(E88,VIP!$A$2:$O13717,2,0)</f>
        <v>DRBR276</v>
      </c>
      <c r="G88" s="148" t="str">
        <f>VLOOKUP(E88,'LISTADO ATM'!$A$2:$B$897,2,0)</f>
        <v xml:space="preserve">ATM UNP Las Guáranas (San Francisco) </v>
      </c>
      <c r="H88" s="148" t="str">
        <f>VLOOKUP(E88,VIP!$A$2:$O18580,7,FALSE)</f>
        <v>Si</v>
      </c>
      <c r="I88" s="148" t="str">
        <f>VLOOKUP(E88,VIP!$A$2:$O10545,8,FALSE)</f>
        <v>Si</v>
      </c>
      <c r="J88" s="148" t="str">
        <f>VLOOKUP(E88,VIP!$A$2:$O10495,8,FALSE)</f>
        <v>Si</v>
      </c>
      <c r="K88" s="148" t="str">
        <f>VLOOKUP(E88,VIP!$A$2:$O14069,6,0)</f>
        <v>NO</v>
      </c>
      <c r="L88" s="122" t="s">
        <v>2219</v>
      </c>
      <c r="M88" s="150" t="s">
        <v>2552</v>
      </c>
      <c r="N88" s="131" t="s">
        <v>2453</v>
      </c>
      <c r="O88" s="148" t="s">
        <v>2562</v>
      </c>
      <c r="P88" s="148"/>
      <c r="Q88" s="149">
        <v>44357.750694444447</v>
      </c>
    </row>
    <row r="89" spans="1:17" s="93" customFormat="1" ht="18" x14ac:dyDescent="0.25">
      <c r="A89" s="148" t="str">
        <f>VLOOKUP(E89,'LISTADO ATM'!$A$2:$C$898,3,0)</f>
        <v>NORTE</v>
      </c>
      <c r="B89" s="126" t="s">
        <v>2622</v>
      </c>
      <c r="C89" s="132">
        <v>44357.511840277781</v>
      </c>
      <c r="D89" s="132" t="s">
        <v>2181</v>
      </c>
      <c r="E89" s="121">
        <v>256</v>
      </c>
      <c r="F89" s="148" t="str">
        <f>VLOOKUP(E89,VIP!$A$2:$O13715,2,0)</f>
        <v>DRBR256</v>
      </c>
      <c r="G89" s="148" t="str">
        <f>VLOOKUP(E89,'LISTADO ATM'!$A$2:$B$897,2,0)</f>
        <v xml:space="preserve">ATM Oficina Licey Al Medio </v>
      </c>
      <c r="H89" s="148" t="str">
        <f>VLOOKUP(E89,VIP!$A$2:$O18578,7,FALSE)</f>
        <v>Si</v>
      </c>
      <c r="I89" s="148" t="str">
        <f>VLOOKUP(E89,VIP!$A$2:$O10543,8,FALSE)</f>
        <v>Si</v>
      </c>
      <c r="J89" s="148" t="str">
        <f>VLOOKUP(E89,VIP!$A$2:$O10493,8,FALSE)</f>
        <v>Si</v>
      </c>
      <c r="K89" s="148" t="str">
        <f>VLOOKUP(E89,VIP!$A$2:$O14067,6,0)</f>
        <v>NO</v>
      </c>
      <c r="L89" s="122" t="s">
        <v>2466</v>
      </c>
      <c r="M89" s="150" t="s">
        <v>2552</v>
      </c>
      <c r="N89" s="131" t="s">
        <v>2601</v>
      </c>
      <c r="O89" s="148" t="s">
        <v>2562</v>
      </c>
      <c r="P89" s="148"/>
      <c r="Q89" s="149">
        <v>44357.772222222222</v>
      </c>
    </row>
    <row r="90" spans="1:17" s="93" customFormat="1" ht="18" x14ac:dyDescent="0.25">
      <c r="A90" s="148" t="str">
        <f>VLOOKUP(E90,'LISTADO ATM'!$A$2:$C$898,3,0)</f>
        <v>DISTRITO NACIONAL</v>
      </c>
      <c r="B90" s="126" t="s">
        <v>2609</v>
      </c>
      <c r="C90" s="132">
        <v>44357.549560185187</v>
      </c>
      <c r="D90" s="132" t="s">
        <v>2180</v>
      </c>
      <c r="E90" s="121">
        <v>938</v>
      </c>
      <c r="F90" s="148" t="str">
        <f>VLOOKUP(E90,VIP!$A$2:$O13716,2,0)</f>
        <v>DRBR938</v>
      </c>
      <c r="G90" s="148" t="str">
        <f>VLOOKUP(E90,'LISTADO ATM'!$A$2:$B$897,2,0)</f>
        <v xml:space="preserve">ATM Autobanco Oficina Filadelfia Plaza </v>
      </c>
      <c r="H90" s="148" t="str">
        <f>VLOOKUP(E90,VIP!$A$2:$O18579,7,FALSE)</f>
        <v>Si</v>
      </c>
      <c r="I90" s="148" t="str">
        <f>VLOOKUP(E90,VIP!$A$2:$O10544,8,FALSE)</f>
        <v>Si</v>
      </c>
      <c r="J90" s="148" t="str">
        <f>VLOOKUP(E90,VIP!$A$2:$O10494,8,FALSE)</f>
        <v>Si</v>
      </c>
      <c r="K90" s="148" t="str">
        <f>VLOOKUP(E90,VIP!$A$2:$O14068,6,0)</f>
        <v>NO</v>
      </c>
      <c r="L90" s="122" t="s">
        <v>2219</v>
      </c>
      <c r="M90" s="150" t="s">
        <v>2552</v>
      </c>
      <c r="N90" s="131" t="s">
        <v>2453</v>
      </c>
      <c r="O90" s="148" t="s">
        <v>2455</v>
      </c>
      <c r="P90" s="148"/>
      <c r="Q90" s="149">
        <v>44357.597604166665</v>
      </c>
    </row>
    <row r="91" spans="1:17" s="93" customFormat="1" ht="18" x14ac:dyDescent="0.25">
      <c r="A91" s="148" t="str">
        <f>VLOOKUP(E91,'LISTADO ATM'!$A$2:$C$898,3,0)</f>
        <v>SUR</v>
      </c>
      <c r="B91" s="126" t="s">
        <v>2608</v>
      </c>
      <c r="C91" s="132">
        <v>44357.564409722225</v>
      </c>
      <c r="D91" s="132" t="s">
        <v>2470</v>
      </c>
      <c r="E91" s="121">
        <v>45</v>
      </c>
      <c r="F91" s="148" t="str">
        <f>VLOOKUP(E91,VIP!$A$2:$O13715,2,0)</f>
        <v>DRBR045</v>
      </c>
      <c r="G91" s="148" t="str">
        <f>VLOOKUP(E91,'LISTADO ATM'!$A$2:$B$897,2,0)</f>
        <v xml:space="preserve">ATM Oficina Tamayo </v>
      </c>
      <c r="H91" s="148" t="str">
        <f>VLOOKUP(E91,VIP!$A$2:$O18578,7,FALSE)</f>
        <v>Si</v>
      </c>
      <c r="I91" s="148" t="str">
        <f>VLOOKUP(E91,VIP!$A$2:$O10543,8,FALSE)</f>
        <v>Si</v>
      </c>
      <c r="J91" s="148" t="str">
        <f>VLOOKUP(E91,VIP!$A$2:$O10493,8,FALSE)</f>
        <v>Si</v>
      </c>
      <c r="K91" s="148" t="str">
        <f>VLOOKUP(E91,VIP!$A$2:$O14067,6,0)</f>
        <v>SI</v>
      </c>
      <c r="L91" s="122" t="s">
        <v>2418</v>
      </c>
      <c r="M91" s="150" t="s">
        <v>2552</v>
      </c>
      <c r="N91" s="131" t="s">
        <v>2453</v>
      </c>
      <c r="O91" s="148" t="s">
        <v>2471</v>
      </c>
      <c r="P91" s="148"/>
      <c r="Q91" s="149">
        <v>44357.597604166665</v>
      </c>
    </row>
    <row r="92" spans="1:17" s="93" customFormat="1" ht="18" x14ac:dyDescent="0.25">
      <c r="A92" s="148" t="str">
        <f>VLOOKUP(E92,'LISTADO ATM'!$A$2:$C$898,3,0)</f>
        <v>DISTRITO NACIONAL</v>
      </c>
      <c r="B92" s="126" t="s">
        <v>2607</v>
      </c>
      <c r="C92" s="132">
        <v>44357.565069444441</v>
      </c>
      <c r="D92" s="132" t="s">
        <v>2449</v>
      </c>
      <c r="E92" s="121">
        <v>160</v>
      </c>
      <c r="F92" s="148" t="str">
        <f>VLOOKUP(E92,VIP!$A$2:$O13714,2,0)</f>
        <v>DRBR160</v>
      </c>
      <c r="G92" s="148" t="str">
        <f>VLOOKUP(E92,'LISTADO ATM'!$A$2:$B$897,2,0)</f>
        <v xml:space="preserve">ATM Oficina Herrera </v>
      </c>
      <c r="H92" s="148" t="str">
        <f>VLOOKUP(E92,VIP!$A$2:$O18577,7,FALSE)</f>
        <v>Si</v>
      </c>
      <c r="I92" s="148" t="str">
        <f>VLOOKUP(E92,VIP!$A$2:$O10542,8,FALSE)</f>
        <v>Si</v>
      </c>
      <c r="J92" s="148" t="str">
        <f>VLOOKUP(E92,VIP!$A$2:$O10492,8,FALSE)</f>
        <v>Si</v>
      </c>
      <c r="K92" s="148" t="str">
        <f>VLOOKUP(E92,VIP!$A$2:$O14066,6,0)</f>
        <v>NO</v>
      </c>
      <c r="L92" s="122" t="s">
        <v>2442</v>
      </c>
      <c r="M92" s="150" t="s">
        <v>2552</v>
      </c>
      <c r="N92" s="131" t="s">
        <v>2453</v>
      </c>
      <c r="O92" s="148" t="s">
        <v>2454</v>
      </c>
      <c r="P92" s="148"/>
      <c r="Q92" s="149">
        <v>44357.63958333333</v>
      </c>
    </row>
    <row r="93" spans="1:17" s="93" customFormat="1" ht="18" x14ac:dyDescent="0.25">
      <c r="A93" s="148" t="str">
        <f>VLOOKUP(E93,'LISTADO ATM'!$A$2:$C$898,3,0)</f>
        <v>DISTRITO NACIONAL</v>
      </c>
      <c r="B93" s="126" t="s">
        <v>2621</v>
      </c>
      <c r="C93" s="132">
        <v>44357.574780092589</v>
      </c>
      <c r="D93" s="132" t="s">
        <v>2470</v>
      </c>
      <c r="E93" s="121">
        <v>43</v>
      </c>
      <c r="F93" s="148" t="str">
        <f>VLOOKUP(E93,VIP!$A$2:$O13713,2,0)</f>
        <v>DRBR043</v>
      </c>
      <c r="G93" s="148" t="str">
        <f>VLOOKUP(E93,'LISTADO ATM'!$A$2:$B$897,2,0)</f>
        <v xml:space="preserve">ATM Zona Franca San Isidro </v>
      </c>
      <c r="H93" s="148" t="str">
        <f>VLOOKUP(E93,VIP!$A$2:$O18576,7,FALSE)</f>
        <v>Si</v>
      </c>
      <c r="I93" s="148" t="str">
        <f>VLOOKUP(E93,VIP!$A$2:$O10541,8,FALSE)</f>
        <v>No</v>
      </c>
      <c r="J93" s="148" t="str">
        <f>VLOOKUP(E93,VIP!$A$2:$O10491,8,FALSE)</f>
        <v>No</v>
      </c>
      <c r="K93" s="148" t="str">
        <f>VLOOKUP(E93,VIP!$A$2:$O14065,6,0)</f>
        <v>NO</v>
      </c>
      <c r="L93" s="122" t="s">
        <v>2626</v>
      </c>
      <c r="M93" s="150" t="s">
        <v>2552</v>
      </c>
      <c r="N93" s="131" t="s">
        <v>2601</v>
      </c>
      <c r="O93" s="148" t="s">
        <v>2627</v>
      </c>
      <c r="P93" s="148" t="s">
        <v>2628</v>
      </c>
      <c r="Q93" s="149" t="s">
        <v>2626</v>
      </c>
    </row>
    <row r="94" spans="1:17" s="93" customFormat="1" ht="18" x14ac:dyDescent="0.25">
      <c r="A94" s="148" t="str">
        <f>VLOOKUP(E94,'LISTADO ATM'!$A$2:$C$898,3,0)</f>
        <v>NORTE</v>
      </c>
      <c r="B94" s="126" t="s">
        <v>2606</v>
      </c>
      <c r="C94" s="132">
        <v>44357.576493055552</v>
      </c>
      <c r="D94" s="132" t="s">
        <v>2470</v>
      </c>
      <c r="E94" s="121">
        <v>171</v>
      </c>
      <c r="F94" s="148" t="str">
        <f>VLOOKUP(E94,VIP!$A$2:$O13713,2,0)</f>
        <v>DRBR171</v>
      </c>
      <c r="G94" s="148" t="str">
        <f>VLOOKUP(E94,'LISTADO ATM'!$A$2:$B$897,2,0)</f>
        <v xml:space="preserve">ATM Oficina Moca </v>
      </c>
      <c r="H94" s="148" t="str">
        <f>VLOOKUP(E94,VIP!$A$2:$O18576,7,FALSE)</f>
        <v>Si</v>
      </c>
      <c r="I94" s="148" t="str">
        <f>VLOOKUP(E94,VIP!$A$2:$O10541,8,FALSE)</f>
        <v>Si</v>
      </c>
      <c r="J94" s="148" t="str">
        <f>VLOOKUP(E94,VIP!$A$2:$O10491,8,FALSE)</f>
        <v>Si</v>
      </c>
      <c r="K94" s="148" t="str">
        <f>VLOOKUP(E94,VIP!$A$2:$O14065,6,0)</f>
        <v>NO</v>
      </c>
      <c r="L94" s="122" t="s">
        <v>2548</v>
      </c>
      <c r="M94" s="150" t="s">
        <v>2552</v>
      </c>
      <c r="N94" s="131" t="s">
        <v>2453</v>
      </c>
      <c r="O94" s="148" t="s">
        <v>2471</v>
      </c>
      <c r="P94" s="148"/>
      <c r="Q94" s="149">
        <v>44357.597604166665</v>
      </c>
    </row>
    <row r="95" spans="1:17" s="93" customFormat="1" ht="18" x14ac:dyDescent="0.25">
      <c r="A95" s="148" t="str">
        <f>VLOOKUP(E95,'LISTADO ATM'!$A$2:$C$898,3,0)</f>
        <v>DISTRITO NACIONAL</v>
      </c>
      <c r="B95" s="126" t="s">
        <v>2605</v>
      </c>
      <c r="C95" s="132">
        <v>44357.582245370373</v>
      </c>
      <c r="D95" s="132" t="s">
        <v>2180</v>
      </c>
      <c r="E95" s="121">
        <v>10</v>
      </c>
      <c r="F95" s="148" t="str">
        <f>VLOOKUP(E95,VIP!$A$2:$O13712,2,0)</f>
        <v>DRBR010</v>
      </c>
      <c r="G95" s="148" t="str">
        <f>VLOOKUP(E95,'LISTADO ATM'!$A$2:$B$897,2,0)</f>
        <v xml:space="preserve">ATM Ministerio Salud Pública </v>
      </c>
      <c r="H95" s="148" t="str">
        <f>VLOOKUP(E95,VIP!$A$2:$O18575,7,FALSE)</f>
        <v>Si</v>
      </c>
      <c r="I95" s="148" t="str">
        <f>VLOOKUP(E95,VIP!$A$2:$O10540,8,FALSE)</f>
        <v>Si</v>
      </c>
      <c r="J95" s="148" t="str">
        <f>VLOOKUP(E95,VIP!$A$2:$O10490,8,FALSE)</f>
        <v>Si</v>
      </c>
      <c r="K95" s="148" t="str">
        <f>VLOOKUP(E95,VIP!$A$2:$O14064,6,0)</f>
        <v>NO</v>
      </c>
      <c r="L95" s="122" t="s">
        <v>2219</v>
      </c>
      <c r="M95" s="131" t="s">
        <v>2446</v>
      </c>
      <c r="N95" s="131" t="s">
        <v>2453</v>
      </c>
      <c r="O95" s="148" t="s">
        <v>2455</v>
      </c>
      <c r="P95" s="148"/>
      <c r="Q95" s="147" t="s">
        <v>2219</v>
      </c>
    </row>
    <row r="96" spans="1:17" s="93" customFormat="1" ht="18" x14ac:dyDescent="0.25">
      <c r="A96" s="148" t="str">
        <f>VLOOKUP(E96,'LISTADO ATM'!$A$2:$C$898,3,0)</f>
        <v>ESTE</v>
      </c>
      <c r="B96" s="126" t="s">
        <v>2604</v>
      </c>
      <c r="C96" s="132">
        <v>44357.583518518521</v>
      </c>
      <c r="D96" s="132" t="s">
        <v>2180</v>
      </c>
      <c r="E96" s="121">
        <v>366</v>
      </c>
      <c r="F96" s="148" t="str">
        <f>VLOOKUP(E96,VIP!$A$2:$O13711,2,0)</f>
        <v>DRBR366</v>
      </c>
      <c r="G96" s="148" t="str">
        <f>VLOOKUP(E96,'LISTADO ATM'!$A$2:$B$897,2,0)</f>
        <v>ATM Oficina Boulevard (Higuey) II</v>
      </c>
      <c r="H96" s="148" t="str">
        <f>VLOOKUP(E96,VIP!$A$2:$O18574,7,FALSE)</f>
        <v>N/A</v>
      </c>
      <c r="I96" s="148" t="str">
        <f>VLOOKUP(E96,VIP!$A$2:$O10539,8,FALSE)</f>
        <v>N/A</v>
      </c>
      <c r="J96" s="148" t="str">
        <f>VLOOKUP(E96,VIP!$A$2:$O10489,8,FALSE)</f>
        <v>N/A</v>
      </c>
      <c r="K96" s="148" t="str">
        <f>VLOOKUP(E96,VIP!$A$2:$O14063,6,0)</f>
        <v>N/A</v>
      </c>
      <c r="L96" s="122" t="s">
        <v>2219</v>
      </c>
      <c r="M96" s="150" t="s">
        <v>2552</v>
      </c>
      <c r="N96" s="131" t="s">
        <v>2453</v>
      </c>
      <c r="O96" s="148" t="s">
        <v>2455</v>
      </c>
      <c r="P96" s="148"/>
      <c r="Q96" s="149">
        <v>44357.775000000001</v>
      </c>
    </row>
    <row r="97" spans="1:17" s="93" customFormat="1" ht="18" x14ac:dyDescent="0.25">
      <c r="A97" s="148" t="str">
        <f>VLOOKUP(E97,'LISTADO ATM'!$A$2:$C$898,3,0)</f>
        <v>NORTE</v>
      </c>
      <c r="B97" s="126" t="s">
        <v>2603</v>
      </c>
      <c r="C97" s="132">
        <v>44357.584918981483</v>
      </c>
      <c r="D97" s="132" t="s">
        <v>2181</v>
      </c>
      <c r="E97" s="121">
        <v>95</v>
      </c>
      <c r="F97" s="148" t="str">
        <f>VLOOKUP(E97,VIP!$A$2:$O13710,2,0)</f>
        <v>DRBR095</v>
      </c>
      <c r="G97" s="148" t="str">
        <f>VLOOKUP(E97,'LISTADO ATM'!$A$2:$B$897,2,0)</f>
        <v xml:space="preserve">ATM Oficina Tenares </v>
      </c>
      <c r="H97" s="148" t="str">
        <f>VLOOKUP(E97,VIP!$A$2:$O18573,7,FALSE)</f>
        <v>Si</v>
      </c>
      <c r="I97" s="148" t="str">
        <f>VLOOKUP(E97,VIP!$A$2:$O10538,8,FALSE)</f>
        <v>Si</v>
      </c>
      <c r="J97" s="148" t="str">
        <f>VLOOKUP(E97,VIP!$A$2:$O10488,8,FALSE)</f>
        <v>Si</v>
      </c>
      <c r="K97" s="148" t="str">
        <f>VLOOKUP(E97,VIP!$A$2:$O14062,6,0)</f>
        <v>SI</v>
      </c>
      <c r="L97" s="122" t="s">
        <v>2466</v>
      </c>
      <c r="M97" s="150" t="s">
        <v>2552</v>
      </c>
      <c r="N97" s="131" t="s">
        <v>2453</v>
      </c>
      <c r="O97" s="148" t="s">
        <v>2562</v>
      </c>
      <c r="P97" s="148"/>
      <c r="Q97" s="149">
        <v>44357.597604166665</v>
      </c>
    </row>
    <row r="98" spans="1:17" s="93" customFormat="1" ht="18" x14ac:dyDescent="0.25">
      <c r="A98" s="148" t="str">
        <f>VLOOKUP(E98,'LISTADO ATM'!$A$2:$C$898,3,0)</f>
        <v>NORTE</v>
      </c>
      <c r="B98" s="126" t="s">
        <v>2620</v>
      </c>
      <c r="C98" s="132">
        <v>44357.590416666666</v>
      </c>
      <c r="D98" s="132" t="s">
        <v>2181</v>
      </c>
      <c r="E98" s="121">
        <v>643</v>
      </c>
      <c r="F98" s="148" t="str">
        <f>VLOOKUP(E98,VIP!$A$2:$O13712,2,0)</f>
        <v>DRBR127</v>
      </c>
      <c r="G98" s="148" t="str">
        <f>VLOOKUP(E98,'LISTADO ATM'!$A$2:$B$897,2,0)</f>
        <v xml:space="preserve">ATM Oficina Valerio </v>
      </c>
      <c r="H98" s="148" t="str">
        <f>VLOOKUP(E98,VIP!$A$2:$O18575,7,FALSE)</f>
        <v>Si</v>
      </c>
      <c r="I98" s="148" t="str">
        <f>VLOOKUP(E98,VIP!$A$2:$O10540,8,FALSE)</f>
        <v>No</v>
      </c>
      <c r="J98" s="148" t="str">
        <f>VLOOKUP(E98,VIP!$A$2:$O10490,8,FALSE)</f>
        <v>No</v>
      </c>
      <c r="K98" s="148" t="str">
        <f>VLOOKUP(E98,VIP!$A$2:$O14064,6,0)</f>
        <v>NO</v>
      </c>
      <c r="L98" s="122" t="s">
        <v>2618</v>
      </c>
      <c r="M98" s="150" t="s">
        <v>2552</v>
      </c>
      <c r="N98" s="131" t="s">
        <v>2601</v>
      </c>
      <c r="O98" s="148" t="s">
        <v>2625</v>
      </c>
      <c r="P98" s="148"/>
      <c r="Q98" s="149">
        <v>44357.73333333333</v>
      </c>
    </row>
    <row r="99" spans="1:17" s="93" customFormat="1" ht="18" x14ac:dyDescent="0.25">
      <c r="A99" s="148" t="str">
        <f>VLOOKUP(E99,'LISTADO ATM'!$A$2:$C$898,3,0)</f>
        <v>DISTRITO NACIONAL</v>
      </c>
      <c r="B99" s="126" t="s">
        <v>2619</v>
      </c>
      <c r="C99" s="132">
        <v>44357.620300925926</v>
      </c>
      <c r="D99" s="132" t="s">
        <v>2449</v>
      </c>
      <c r="E99" s="121">
        <v>745</v>
      </c>
      <c r="F99" s="148" t="str">
        <f>VLOOKUP(E99,VIP!$A$2:$O13711,2,0)</f>
        <v>DRBR027</v>
      </c>
      <c r="G99" s="148" t="str">
        <f>VLOOKUP(E99,'LISTADO ATM'!$A$2:$B$897,2,0)</f>
        <v xml:space="preserve">ATM Oficina Ave. Duarte </v>
      </c>
      <c r="H99" s="148" t="str">
        <f>VLOOKUP(E99,VIP!$A$2:$O18574,7,FALSE)</f>
        <v>No</v>
      </c>
      <c r="I99" s="148" t="str">
        <f>VLOOKUP(E99,VIP!$A$2:$O10539,8,FALSE)</f>
        <v>No</v>
      </c>
      <c r="J99" s="148" t="str">
        <f>VLOOKUP(E99,VIP!$A$2:$O10489,8,FALSE)</f>
        <v>No</v>
      </c>
      <c r="K99" s="148" t="str">
        <f>VLOOKUP(E99,VIP!$A$2:$O14063,6,0)</f>
        <v>NO</v>
      </c>
      <c r="L99" s="122" t="s">
        <v>2442</v>
      </c>
      <c r="M99" s="131" t="s">
        <v>2446</v>
      </c>
      <c r="N99" s="131" t="s">
        <v>2453</v>
      </c>
      <c r="O99" s="148" t="s">
        <v>2454</v>
      </c>
      <c r="P99" s="148"/>
      <c r="Q99" s="147" t="s">
        <v>2442</v>
      </c>
    </row>
    <row r="100" spans="1:17" s="93" customFormat="1" ht="18" x14ac:dyDescent="0.25">
      <c r="A100" s="148" t="str">
        <f>VLOOKUP(E100,'LISTADO ATM'!$A$2:$C$898,3,0)</f>
        <v>ESTE</v>
      </c>
      <c r="B100" s="126">
        <v>3335916360</v>
      </c>
      <c r="C100" s="132">
        <v>44357.638888888891</v>
      </c>
      <c r="D100" s="132" t="s">
        <v>2180</v>
      </c>
      <c r="E100" s="121">
        <v>912</v>
      </c>
      <c r="F100" s="148" t="str">
        <f>VLOOKUP(E100,VIP!$A$2:$O13712,2,0)</f>
        <v>DRBR973</v>
      </c>
      <c r="G100" s="148" t="str">
        <f>VLOOKUP(E100,'LISTADO ATM'!$A$2:$B$897,2,0)</f>
        <v xml:space="preserve">ATM Oficina San Pedro II </v>
      </c>
      <c r="H100" s="148" t="str">
        <f>VLOOKUP(E100,VIP!$A$2:$O18575,7,FALSE)</f>
        <v>Si</v>
      </c>
      <c r="I100" s="148" t="str">
        <f>VLOOKUP(E100,VIP!$A$2:$O10540,8,FALSE)</f>
        <v>Si</v>
      </c>
      <c r="J100" s="148" t="str">
        <f>VLOOKUP(E100,VIP!$A$2:$O10490,8,FALSE)</f>
        <v>Si</v>
      </c>
      <c r="K100" s="148" t="str">
        <f>VLOOKUP(E100,VIP!$A$2:$O14064,6,0)</f>
        <v>SI</v>
      </c>
      <c r="L100" s="122" t="s">
        <v>2219</v>
      </c>
      <c r="M100" s="131" t="s">
        <v>2446</v>
      </c>
      <c r="N100" s="131" t="s">
        <v>2453</v>
      </c>
      <c r="O100" s="148" t="s">
        <v>2455</v>
      </c>
      <c r="P100" s="148"/>
      <c r="Q100" s="147" t="s">
        <v>2219</v>
      </c>
    </row>
    <row r="101" spans="1:17" s="93" customFormat="1" ht="18" x14ac:dyDescent="0.25">
      <c r="A101" s="148" t="str">
        <f>VLOOKUP(E101,'LISTADO ATM'!$A$2:$C$898,3,0)</f>
        <v>SUR</v>
      </c>
      <c r="B101" s="126" t="s">
        <v>2638</v>
      </c>
      <c r="C101" s="132">
        <v>44357.663773148146</v>
      </c>
      <c r="D101" s="132" t="s">
        <v>2180</v>
      </c>
      <c r="E101" s="121">
        <v>831</v>
      </c>
      <c r="F101" s="148" t="str">
        <f>VLOOKUP(E101,VIP!$A$2:$O13723,2,0)</f>
        <v>DRBR831</v>
      </c>
      <c r="G101" s="148" t="str">
        <f>VLOOKUP(E101,'LISTADO ATM'!$A$2:$B$897,2,0)</f>
        <v xml:space="preserve">ATM Politécnico Loyola San Cristóbal </v>
      </c>
      <c r="H101" s="148" t="str">
        <f>VLOOKUP(E101,VIP!$A$2:$O18586,7,FALSE)</f>
        <v>Si</v>
      </c>
      <c r="I101" s="148" t="str">
        <f>VLOOKUP(E101,VIP!$A$2:$O10551,8,FALSE)</f>
        <v>Si</v>
      </c>
      <c r="J101" s="148" t="str">
        <f>VLOOKUP(E101,VIP!$A$2:$O10501,8,FALSE)</f>
        <v>Si</v>
      </c>
      <c r="K101" s="148" t="str">
        <f>VLOOKUP(E101,VIP!$A$2:$O14075,6,0)</f>
        <v>NO</v>
      </c>
      <c r="L101" s="122" t="s">
        <v>2466</v>
      </c>
      <c r="M101" s="150" t="s">
        <v>2552</v>
      </c>
      <c r="N101" s="131" t="s">
        <v>2560</v>
      </c>
      <c r="O101" s="148" t="s">
        <v>2455</v>
      </c>
      <c r="P101" s="148"/>
      <c r="Q101" s="149">
        <v>44357.740972222222</v>
      </c>
    </row>
    <row r="102" spans="1:17" s="93" customFormat="1" ht="18" x14ac:dyDescent="0.25">
      <c r="A102" s="148" t="str">
        <f>VLOOKUP(E102,'LISTADO ATM'!$A$2:$C$898,3,0)</f>
        <v>DISTRITO NACIONAL</v>
      </c>
      <c r="B102" s="126" t="s">
        <v>2637</v>
      </c>
      <c r="C102" s="132">
        <v>44357.677071759259</v>
      </c>
      <c r="D102" s="132" t="s">
        <v>2449</v>
      </c>
      <c r="E102" s="121">
        <v>259</v>
      </c>
      <c r="F102" s="148" t="str">
        <f>VLOOKUP(E102,VIP!$A$2:$O13722,2,0)</f>
        <v>DRBR259</v>
      </c>
      <c r="G102" s="148" t="str">
        <f>VLOOKUP(E102,'LISTADO ATM'!$A$2:$B$897,2,0)</f>
        <v>ATM Senado de la Republica</v>
      </c>
      <c r="H102" s="148" t="str">
        <f>VLOOKUP(E102,VIP!$A$2:$O18585,7,FALSE)</f>
        <v>Si</v>
      </c>
      <c r="I102" s="148" t="str">
        <f>VLOOKUP(E102,VIP!$A$2:$O10550,8,FALSE)</f>
        <v>Si</v>
      </c>
      <c r="J102" s="148" t="str">
        <f>VLOOKUP(E102,VIP!$A$2:$O10500,8,FALSE)</f>
        <v>Si</v>
      </c>
      <c r="K102" s="148" t="str">
        <f>VLOOKUP(E102,VIP!$A$2:$O14074,6,0)</f>
        <v>NO</v>
      </c>
      <c r="L102" s="122" t="s">
        <v>2442</v>
      </c>
      <c r="M102" s="131" t="s">
        <v>2446</v>
      </c>
      <c r="N102" s="131" t="s">
        <v>2453</v>
      </c>
      <c r="O102" s="148" t="s">
        <v>2454</v>
      </c>
      <c r="P102" s="148"/>
      <c r="Q102" s="147" t="s">
        <v>2442</v>
      </c>
    </row>
    <row r="103" spans="1:17" s="93" customFormat="1" ht="18" x14ac:dyDescent="0.25">
      <c r="A103" s="148" t="str">
        <f>VLOOKUP(E103,'LISTADO ATM'!$A$2:$C$898,3,0)</f>
        <v>ESTE</v>
      </c>
      <c r="B103" s="126" t="s">
        <v>2636</v>
      </c>
      <c r="C103" s="132">
        <v>44357.679594907408</v>
      </c>
      <c r="D103" s="132" t="s">
        <v>2180</v>
      </c>
      <c r="E103" s="121">
        <v>158</v>
      </c>
      <c r="F103" s="148" t="str">
        <f>VLOOKUP(E103,VIP!$A$2:$O13721,2,0)</f>
        <v>DRBR158</v>
      </c>
      <c r="G103" s="148" t="str">
        <f>VLOOKUP(E103,'LISTADO ATM'!$A$2:$B$897,2,0)</f>
        <v xml:space="preserve">ATM Oficina Romana Norte </v>
      </c>
      <c r="H103" s="148" t="str">
        <f>VLOOKUP(E103,VIP!$A$2:$O18584,7,FALSE)</f>
        <v>Si</v>
      </c>
      <c r="I103" s="148" t="str">
        <f>VLOOKUP(E103,VIP!$A$2:$O10549,8,FALSE)</f>
        <v>Si</v>
      </c>
      <c r="J103" s="148" t="str">
        <f>VLOOKUP(E103,VIP!$A$2:$O10499,8,FALSE)</f>
        <v>Si</v>
      </c>
      <c r="K103" s="148" t="str">
        <f>VLOOKUP(E103,VIP!$A$2:$O14073,6,0)</f>
        <v>SI</v>
      </c>
      <c r="L103" s="122" t="s">
        <v>2643</v>
      </c>
      <c r="M103" s="131" t="s">
        <v>2552</v>
      </c>
      <c r="N103" s="131" t="s">
        <v>2560</v>
      </c>
      <c r="O103" s="148" t="s">
        <v>2642</v>
      </c>
      <c r="P103" s="148" t="s">
        <v>2602</v>
      </c>
      <c r="Q103" s="147">
        <v>44357.787499999999</v>
      </c>
    </row>
    <row r="104" spans="1:17" s="93" customFormat="1" ht="18" x14ac:dyDescent="0.25">
      <c r="A104" s="148" t="str">
        <f>VLOOKUP(E104,'LISTADO ATM'!$A$2:$C$898,3,0)</f>
        <v>DISTRITO NACIONAL</v>
      </c>
      <c r="B104" s="126" t="s">
        <v>2635</v>
      </c>
      <c r="C104" s="132">
        <v>44357.680312500001</v>
      </c>
      <c r="D104" s="132" t="s">
        <v>2470</v>
      </c>
      <c r="E104" s="121">
        <v>234</v>
      </c>
      <c r="F104" s="148" t="str">
        <f>VLOOKUP(E104,VIP!$A$2:$O13720,2,0)</f>
        <v>DRBR234</v>
      </c>
      <c r="G104" s="148" t="str">
        <f>VLOOKUP(E104,'LISTADO ATM'!$A$2:$B$897,2,0)</f>
        <v xml:space="preserve">ATM Oficina Boca Chica I </v>
      </c>
      <c r="H104" s="148" t="str">
        <f>VLOOKUP(E104,VIP!$A$2:$O18583,7,FALSE)</f>
        <v>Si</v>
      </c>
      <c r="I104" s="148" t="str">
        <f>VLOOKUP(E104,VIP!$A$2:$O10548,8,FALSE)</f>
        <v>Si</v>
      </c>
      <c r="J104" s="148" t="str">
        <f>VLOOKUP(E104,VIP!$A$2:$O10498,8,FALSE)</f>
        <v>Si</v>
      </c>
      <c r="K104" s="148" t="str">
        <f>VLOOKUP(E104,VIP!$A$2:$O14072,6,0)</f>
        <v>NO</v>
      </c>
      <c r="L104" s="122" t="s">
        <v>2418</v>
      </c>
      <c r="M104" s="131" t="s">
        <v>2446</v>
      </c>
      <c r="N104" s="131" t="s">
        <v>2453</v>
      </c>
      <c r="O104" s="148" t="s">
        <v>2642</v>
      </c>
      <c r="P104" s="148"/>
      <c r="Q104" s="147" t="s">
        <v>2418</v>
      </c>
    </row>
    <row r="105" spans="1:17" s="93" customFormat="1" ht="18" x14ac:dyDescent="0.25">
      <c r="A105" s="148" t="str">
        <f>VLOOKUP(E105,'LISTADO ATM'!$A$2:$C$898,3,0)</f>
        <v>ESTE</v>
      </c>
      <c r="B105" s="126" t="s">
        <v>2634</v>
      </c>
      <c r="C105" s="132">
        <v>44357.684259259258</v>
      </c>
      <c r="D105" s="132" t="s">
        <v>2449</v>
      </c>
      <c r="E105" s="121">
        <v>429</v>
      </c>
      <c r="F105" s="148" t="str">
        <f>VLOOKUP(E105,VIP!$A$2:$O13719,2,0)</f>
        <v>DRBR429</v>
      </c>
      <c r="G105" s="148" t="str">
        <f>VLOOKUP(E105,'LISTADO ATM'!$A$2:$B$897,2,0)</f>
        <v xml:space="preserve">ATM Oficina Jumbo La Romana </v>
      </c>
      <c r="H105" s="148" t="str">
        <f>VLOOKUP(E105,VIP!$A$2:$O18582,7,FALSE)</f>
        <v>Si</v>
      </c>
      <c r="I105" s="148" t="str">
        <f>VLOOKUP(E105,VIP!$A$2:$O10547,8,FALSE)</f>
        <v>Si</v>
      </c>
      <c r="J105" s="148" t="str">
        <f>VLOOKUP(E105,VIP!$A$2:$O10497,8,FALSE)</f>
        <v>Si</v>
      </c>
      <c r="K105" s="148" t="str">
        <f>VLOOKUP(E105,VIP!$A$2:$O14071,6,0)</f>
        <v>NO</v>
      </c>
      <c r="L105" s="122" t="s">
        <v>2641</v>
      </c>
      <c r="M105" s="131" t="s">
        <v>2446</v>
      </c>
      <c r="N105" s="131" t="s">
        <v>2453</v>
      </c>
      <c r="O105" s="148" t="s">
        <v>2454</v>
      </c>
      <c r="P105" s="148"/>
      <c r="Q105" s="147" t="s">
        <v>2641</v>
      </c>
    </row>
    <row r="106" spans="1:17" s="93" customFormat="1" ht="18" x14ac:dyDescent="0.25">
      <c r="A106" s="148" t="str">
        <f>VLOOKUP(E106,'LISTADO ATM'!$A$2:$C$898,3,0)</f>
        <v>NORTE</v>
      </c>
      <c r="B106" s="126" t="s">
        <v>2633</v>
      </c>
      <c r="C106" s="132">
        <v>44357.769456018519</v>
      </c>
      <c r="D106" s="132" t="s">
        <v>2181</v>
      </c>
      <c r="E106" s="121">
        <v>888</v>
      </c>
      <c r="F106" s="148" t="str">
        <f>VLOOKUP(E106,VIP!$A$2:$O13718,2,0)</f>
        <v>DRBR888</v>
      </c>
      <c r="G106" s="148" t="str">
        <f>VLOOKUP(E106,'LISTADO ATM'!$A$2:$B$897,2,0)</f>
        <v>ATM Oficina galeria 56 II (SFM)</v>
      </c>
      <c r="H106" s="148" t="str">
        <f>VLOOKUP(E106,VIP!$A$2:$O18581,7,FALSE)</f>
        <v>Si</v>
      </c>
      <c r="I106" s="148" t="str">
        <f>VLOOKUP(E106,VIP!$A$2:$O10546,8,FALSE)</f>
        <v>Si</v>
      </c>
      <c r="J106" s="148" t="str">
        <f>VLOOKUP(E106,VIP!$A$2:$O10496,8,FALSE)</f>
        <v>Si</v>
      </c>
      <c r="K106" s="148" t="str">
        <f>VLOOKUP(E106,VIP!$A$2:$O14070,6,0)</f>
        <v>SI</v>
      </c>
      <c r="L106" s="122" t="s">
        <v>2565</v>
      </c>
      <c r="M106" s="131" t="s">
        <v>2446</v>
      </c>
      <c r="N106" s="131" t="s">
        <v>2453</v>
      </c>
      <c r="O106" s="148" t="s">
        <v>2549</v>
      </c>
      <c r="P106" s="148"/>
      <c r="Q106" s="147" t="s">
        <v>2565</v>
      </c>
    </row>
    <row r="107" spans="1:17" s="93" customFormat="1" ht="18" x14ac:dyDescent="0.25">
      <c r="A107" s="148" t="str">
        <f>VLOOKUP(E107,'LISTADO ATM'!$A$2:$C$898,3,0)</f>
        <v>DISTRITO NACIONAL</v>
      </c>
      <c r="B107" s="126" t="s">
        <v>2632</v>
      </c>
      <c r="C107" s="132">
        <v>44357.770856481482</v>
      </c>
      <c r="D107" s="132" t="s">
        <v>2180</v>
      </c>
      <c r="E107" s="121">
        <v>672</v>
      </c>
      <c r="F107" s="148" t="str">
        <f>VLOOKUP(E107,VIP!$A$2:$O13717,2,0)</f>
        <v>DRBR672</v>
      </c>
      <c r="G107" s="148" t="str">
        <f>VLOOKUP(E107,'LISTADO ATM'!$A$2:$B$897,2,0)</f>
        <v>ATM Destacamento Policía Nacional La Victoria</v>
      </c>
      <c r="H107" s="148" t="str">
        <f>VLOOKUP(E107,VIP!$A$2:$O18580,7,FALSE)</f>
        <v>Si</v>
      </c>
      <c r="I107" s="148" t="str">
        <f>VLOOKUP(E107,VIP!$A$2:$O10545,8,FALSE)</f>
        <v>Si</v>
      </c>
      <c r="J107" s="148" t="str">
        <f>VLOOKUP(E107,VIP!$A$2:$O10495,8,FALSE)</f>
        <v>Si</v>
      </c>
      <c r="K107" s="148" t="str">
        <f>VLOOKUP(E107,VIP!$A$2:$O14069,6,0)</f>
        <v>SI</v>
      </c>
      <c r="L107" s="122" t="s">
        <v>2245</v>
      </c>
      <c r="M107" s="150" t="s">
        <v>2552</v>
      </c>
      <c r="N107" s="131" t="s">
        <v>2453</v>
      </c>
      <c r="O107" s="148" t="s">
        <v>2455</v>
      </c>
      <c r="P107" s="148"/>
      <c r="Q107" s="149">
        <v>44357.793055555558</v>
      </c>
    </row>
    <row r="108" spans="1:17" s="93" customFormat="1" ht="18" x14ac:dyDescent="0.25">
      <c r="A108" s="148" t="str">
        <f>VLOOKUP(E108,'LISTADO ATM'!$A$2:$C$898,3,0)</f>
        <v>DISTRITO NACIONAL</v>
      </c>
      <c r="B108" s="126" t="s">
        <v>2631</v>
      </c>
      <c r="C108" s="132">
        <v>44357.772928240738</v>
      </c>
      <c r="D108" s="132" t="s">
        <v>2449</v>
      </c>
      <c r="E108" s="121">
        <v>87</v>
      </c>
      <c r="F108" s="148" t="str">
        <f>VLOOKUP(E108,VIP!$A$2:$O13716,2,0)</f>
        <v>DRBR087</v>
      </c>
      <c r="G108" s="148" t="str">
        <f>VLOOKUP(E108,'LISTADO ATM'!$A$2:$B$897,2,0)</f>
        <v xml:space="preserve">ATM Autoservicio Sarasota </v>
      </c>
      <c r="H108" s="148" t="str">
        <f>VLOOKUP(E108,VIP!$A$2:$O18579,7,FALSE)</f>
        <v>Si</v>
      </c>
      <c r="I108" s="148" t="str">
        <f>VLOOKUP(E108,VIP!$A$2:$O10544,8,FALSE)</f>
        <v>Si</v>
      </c>
      <c r="J108" s="148" t="str">
        <f>VLOOKUP(E108,VIP!$A$2:$O10494,8,FALSE)</f>
        <v>Si</v>
      </c>
      <c r="K108" s="148" t="str">
        <f>VLOOKUP(E108,VIP!$A$2:$O14068,6,0)</f>
        <v>NO</v>
      </c>
      <c r="L108" s="122" t="s">
        <v>2641</v>
      </c>
      <c r="M108" s="131" t="s">
        <v>2446</v>
      </c>
      <c r="N108" s="131" t="s">
        <v>2453</v>
      </c>
      <c r="O108" s="148" t="s">
        <v>2454</v>
      </c>
      <c r="P108" s="148"/>
      <c r="Q108" s="147" t="s">
        <v>2641</v>
      </c>
    </row>
    <row r="109" spans="1:17" s="93" customFormat="1" ht="18" x14ac:dyDescent="0.25">
      <c r="A109" s="148" t="str">
        <f>VLOOKUP(E109,'LISTADO ATM'!$A$2:$C$898,3,0)</f>
        <v>DISTRITO NACIONAL</v>
      </c>
      <c r="B109" s="126" t="s">
        <v>2630</v>
      </c>
      <c r="C109" s="132">
        <v>44357.77447916667</v>
      </c>
      <c r="D109" s="132" t="s">
        <v>2449</v>
      </c>
      <c r="E109" s="121">
        <v>113</v>
      </c>
      <c r="F109" s="148" t="str">
        <f>VLOOKUP(E109,VIP!$A$2:$O13715,2,0)</f>
        <v>DRBR113</v>
      </c>
      <c r="G109" s="148" t="str">
        <f>VLOOKUP(E109,'LISTADO ATM'!$A$2:$B$897,2,0)</f>
        <v xml:space="preserve">ATM Autoservicio Atalaya del Mar </v>
      </c>
      <c r="H109" s="148" t="str">
        <f>VLOOKUP(E109,VIP!$A$2:$O18578,7,FALSE)</f>
        <v>Si</v>
      </c>
      <c r="I109" s="148" t="str">
        <f>VLOOKUP(E109,VIP!$A$2:$O10543,8,FALSE)</f>
        <v>No</v>
      </c>
      <c r="J109" s="148" t="str">
        <f>VLOOKUP(E109,VIP!$A$2:$O10493,8,FALSE)</f>
        <v>No</v>
      </c>
      <c r="K109" s="148" t="str">
        <f>VLOOKUP(E109,VIP!$A$2:$O14067,6,0)</f>
        <v>NO</v>
      </c>
      <c r="L109" s="196" t="s">
        <v>2640</v>
      </c>
      <c r="M109" s="131" t="s">
        <v>2446</v>
      </c>
      <c r="N109" s="131" t="s">
        <v>2453</v>
      </c>
      <c r="O109" s="148" t="s">
        <v>2454</v>
      </c>
      <c r="P109" s="148"/>
      <c r="Q109" s="147" t="s">
        <v>2640</v>
      </c>
    </row>
    <row r="110" spans="1:17" s="93" customFormat="1" ht="18" x14ac:dyDescent="0.25">
      <c r="A110" s="148" t="str">
        <f>VLOOKUP(E110,'LISTADO ATM'!$A$2:$C$898,3,0)</f>
        <v>NORTE</v>
      </c>
      <c r="B110" s="126" t="s">
        <v>2629</v>
      </c>
      <c r="C110" s="132">
        <v>44357.781134259261</v>
      </c>
      <c r="D110" s="132" t="s">
        <v>2470</v>
      </c>
      <c r="E110" s="121">
        <v>431</v>
      </c>
      <c r="F110" s="148" t="str">
        <f>VLOOKUP(E110,VIP!$A$2:$O13714,2,0)</f>
        <v>DRBR583</v>
      </c>
      <c r="G110" s="148" t="str">
        <f>VLOOKUP(E110,'LISTADO ATM'!$A$2:$B$897,2,0)</f>
        <v xml:space="preserve">ATM Autoservicio Sol (Santiago) </v>
      </c>
      <c r="H110" s="148" t="str">
        <f>VLOOKUP(E110,VIP!$A$2:$O18577,7,FALSE)</f>
        <v>Si</v>
      </c>
      <c r="I110" s="148" t="str">
        <f>VLOOKUP(E110,VIP!$A$2:$O10542,8,FALSE)</f>
        <v>Si</v>
      </c>
      <c r="J110" s="148" t="str">
        <f>VLOOKUP(E110,VIP!$A$2:$O10492,8,FALSE)</f>
        <v>Si</v>
      </c>
      <c r="K110" s="148" t="str">
        <f>VLOOKUP(E110,VIP!$A$2:$O14066,6,0)</f>
        <v>SI</v>
      </c>
      <c r="L110" s="122" t="s">
        <v>2639</v>
      </c>
      <c r="M110" s="131" t="s">
        <v>2446</v>
      </c>
      <c r="N110" s="131" t="s">
        <v>2453</v>
      </c>
      <c r="O110" s="148" t="s">
        <v>2471</v>
      </c>
      <c r="P110" s="148"/>
      <c r="Q110" s="147" t="s">
        <v>2641</v>
      </c>
    </row>
  </sheetData>
  <autoFilter ref="A4:Q53">
    <sortState ref="A5:Q110">
      <sortCondition ref="C4:C53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11:E1048576 E1:E39">
    <cfRule type="duplicateValues" dxfId="301" priority="184"/>
    <cfRule type="duplicateValues" dxfId="300" priority="198"/>
    <cfRule type="duplicateValues" dxfId="299" priority="388"/>
    <cfRule type="duplicateValues" dxfId="298" priority="392"/>
    <cfRule type="duplicateValues" dxfId="297" priority="397"/>
    <cfRule type="duplicateValues" dxfId="296" priority="399"/>
    <cfRule type="duplicateValues" dxfId="295" priority="435"/>
  </conditionalFormatting>
  <conditionalFormatting sqref="B111:B1048576 B1:B4">
    <cfRule type="duplicateValues" dxfId="294" priority="434"/>
  </conditionalFormatting>
  <conditionalFormatting sqref="B111:B1048576">
    <cfRule type="duplicateValues" dxfId="293" priority="421"/>
  </conditionalFormatting>
  <conditionalFormatting sqref="B111:B1048576 B1:B4">
    <cfRule type="duplicateValues" dxfId="292" priority="387"/>
    <cfRule type="duplicateValues" dxfId="291" priority="391"/>
  </conditionalFormatting>
  <conditionalFormatting sqref="E25:E38">
    <cfRule type="duplicateValues" dxfId="290" priority="124786"/>
    <cfRule type="duplicateValues" dxfId="289" priority="124787"/>
    <cfRule type="duplicateValues" dxfId="288" priority="124788"/>
    <cfRule type="duplicateValues" dxfId="287" priority="124789"/>
    <cfRule type="duplicateValues" dxfId="286" priority="124790"/>
  </conditionalFormatting>
  <conditionalFormatting sqref="E25:E38">
    <cfRule type="duplicateValues" dxfId="285" priority="124796"/>
  </conditionalFormatting>
  <conditionalFormatting sqref="B25:B38">
    <cfRule type="duplicateValues" dxfId="284" priority="124798"/>
  </conditionalFormatting>
  <conditionalFormatting sqref="B39">
    <cfRule type="duplicateValues" dxfId="283" priority="197"/>
  </conditionalFormatting>
  <conditionalFormatting sqref="E39">
    <cfRule type="duplicateValues" dxfId="282" priority="192"/>
    <cfRule type="duplicateValues" dxfId="281" priority="193"/>
    <cfRule type="duplicateValues" dxfId="280" priority="194"/>
    <cfRule type="duplicateValues" dxfId="279" priority="195"/>
    <cfRule type="duplicateValues" dxfId="278" priority="196"/>
  </conditionalFormatting>
  <conditionalFormatting sqref="E39">
    <cfRule type="duplicateValues" dxfId="277" priority="191"/>
  </conditionalFormatting>
  <conditionalFormatting sqref="E39">
    <cfRule type="duplicateValues" dxfId="276" priority="186"/>
    <cfRule type="duplicateValues" dxfId="275" priority="187"/>
    <cfRule type="duplicateValues" dxfId="274" priority="188"/>
    <cfRule type="duplicateValues" dxfId="273" priority="189"/>
    <cfRule type="duplicateValues" dxfId="272" priority="190"/>
  </conditionalFormatting>
  <conditionalFormatting sqref="E39">
    <cfRule type="duplicateValues" dxfId="271" priority="185"/>
  </conditionalFormatting>
  <conditionalFormatting sqref="B111:B1048576 B1:B39">
    <cfRule type="duplicateValues" dxfId="270" priority="183"/>
  </conditionalFormatting>
  <conditionalFormatting sqref="E40:E53">
    <cfRule type="duplicateValues" dxfId="269" priority="163"/>
    <cfRule type="duplicateValues" dxfId="268" priority="177"/>
    <cfRule type="duplicateValues" dxfId="267" priority="178"/>
    <cfRule type="duplicateValues" dxfId="266" priority="179"/>
    <cfRule type="duplicateValues" dxfId="265" priority="180"/>
    <cfRule type="duplicateValues" dxfId="264" priority="181"/>
    <cfRule type="duplicateValues" dxfId="263" priority="182"/>
  </conditionalFormatting>
  <conditionalFormatting sqref="B40:B53">
    <cfRule type="duplicateValues" dxfId="262" priority="176"/>
  </conditionalFormatting>
  <conditionalFormatting sqref="E40:E53">
    <cfRule type="duplicateValues" dxfId="261" priority="171"/>
    <cfRule type="duplicateValues" dxfId="260" priority="172"/>
    <cfRule type="duplicateValues" dxfId="259" priority="173"/>
    <cfRule type="duplicateValues" dxfId="258" priority="174"/>
    <cfRule type="duplicateValues" dxfId="257" priority="175"/>
  </conditionalFormatting>
  <conditionalFormatting sqref="E40:E53">
    <cfRule type="duplicateValues" dxfId="256" priority="170"/>
  </conditionalFormatting>
  <conditionalFormatting sqref="E40:E53">
    <cfRule type="duplicateValues" dxfId="255" priority="165"/>
    <cfRule type="duplicateValues" dxfId="254" priority="166"/>
    <cfRule type="duplicateValues" dxfId="253" priority="167"/>
    <cfRule type="duplicateValues" dxfId="252" priority="168"/>
    <cfRule type="duplicateValues" dxfId="251" priority="169"/>
  </conditionalFormatting>
  <conditionalFormatting sqref="E40:E53">
    <cfRule type="duplicateValues" dxfId="250" priority="164"/>
  </conditionalFormatting>
  <conditionalFormatting sqref="B40:B53">
    <cfRule type="duplicateValues" dxfId="249" priority="162"/>
  </conditionalFormatting>
  <conditionalFormatting sqref="B111:B1048576 B1:B53">
    <cfRule type="duplicateValues" dxfId="248" priority="161"/>
  </conditionalFormatting>
  <conditionalFormatting sqref="E111:E1048576 E1:E53">
    <cfRule type="duplicateValues" dxfId="247" priority="160"/>
  </conditionalFormatting>
  <conditionalFormatting sqref="E54:E64">
    <cfRule type="duplicateValues" dxfId="246" priority="125281"/>
    <cfRule type="duplicateValues" dxfId="245" priority="125282"/>
    <cfRule type="duplicateValues" dxfId="244" priority="125283"/>
    <cfRule type="duplicateValues" dxfId="243" priority="125284"/>
    <cfRule type="duplicateValues" dxfId="242" priority="125285"/>
    <cfRule type="duplicateValues" dxfId="241" priority="125286"/>
    <cfRule type="duplicateValues" dxfId="240" priority="125287"/>
  </conditionalFormatting>
  <conditionalFormatting sqref="B54:B64">
    <cfRule type="duplicateValues" dxfId="239" priority="125288"/>
  </conditionalFormatting>
  <conditionalFormatting sqref="E54:E64">
    <cfRule type="duplicateValues" dxfId="238" priority="125289"/>
    <cfRule type="duplicateValues" dxfId="237" priority="125290"/>
    <cfRule type="duplicateValues" dxfId="236" priority="125291"/>
    <cfRule type="duplicateValues" dxfId="235" priority="125292"/>
    <cfRule type="duplicateValues" dxfId="234" priority="125293"/>
  </conditionalFormatting>
  <conditionalFormatting sqref="E54:E64">
    <cfRule type="duplicateValues" dxfId="233" priority="125294"/>
  </conditionalFormatting>
  <conditionalFormatting sqref="E111:E1048576 E1:E64">
    <cfRule type="duplicateValues" dxfId="232" priority="136"/>
  </conditionalFormatting>
  <conditionalFormatting sqref="E65:E76">
    <cfRule type="duplicateValues" dxfId="231" priority="129"/>
    <cfRule type="duplicateValues" dxfId="230" priority="130"/>
    <cfRule type="duplicateValues" dxfId="229" priority="131"/>
    <cfRule type="duplicateValues" dxfId="228" priority="132"/>
    <cfRule type="duplicateValues" dxfId="227" priority="133"/>
    <cfRule type="duplicateValues" dxfId="226" priority="134"/>
    <cfRule type="duplicateValues" dxfId="225" priority="135"/>
  </conditionalFormatting>
  <conditionalFormatting sqref="B65:B76">
    <cfRule type="duplicateValues" dxfId="224" priority="128"/>
  </conditionalFormatting>
  <conditionalFormatting sqref="E65:E76">
    <cfRule type="duplicateValues" dxfId="223" priority="123"/>
    <cfRule type="duplicateValues" dxfId="222" priority="124"/>
    <cfRule type="duplicateValues" dxfId="221" priority="125"/>
    <cfRule type="duplicateValues" dxfId="220" priority="126"/>
    <cfRule type="duplicateValues" dxfId="219" priority="127"/>
  </conditionalFormatting>
  <conditionalFormatting sqref="E65:E76">
    <cfRule type="duplicateValues" dxfId="218" priority="122"/>
  </conditionalFormatting>
  <conditionalFormatting sqref="E65:E76">
    <cfRule type="duplicateValues" dxfId="217" priority="121"/>
  </conditionalFormatting>
  <conditionalFormatting sqref="B111:B1048576 B1:B76">
    <cfRule type="duplicateValues" dxfId="216" priority="120"/>
  </conditionalFormatting>
  <conditionalFormatting sqref="E77:E78">
    <cfRule type="duplicateValues" dxfId="215" priority="113"/>
    <cfRule type="duplicateValues" dxfId="214" priority="114"/>
    <cfRule type="duplicateValues" dxfId="213" priority="115"/>
    <cfRule type="duplicateValues" dxfId="212" priority="116"/>
    <cfRule type="duplicateValues" dxfId="211" priority="117"/>
    <cfRule type="duplicateValues" dxfId="210" priority="118"/>
    <cfRule type="duplicateValues" dxfId="209" priority="119"/>
  </conditionalFormatting>
  <conditionalFormatting sqref="B77:B78">
    <cfRule type="duplicateValues" dxfId="208" priority="112"/>
  </conditionalFormatting>
  <conditionalFormatting sqref="E77:E78">
    <cfRule type="duplicateValues" dxfId="207" priority="107"/>
    <cfRule type="duplicateValues" dxfId="206" priority="108"/>
    <cfRule type="duplicateValues" dxfId="205" priority="109"/>
    <cfRule type="duplicateValues" dxfId="204" priority="110"/>
    <cfRule type="duplicateValues" dxfId="203" priority="111"/>
  </conditionalFormatting>
  <conditionalFormatting sqref="E77:E78">
    <cfRule type="duplicateValues" dxfId="202" priority="106"/>
  </conditionalFormatting>
  <conditionalFormatting sqref="E77:E78">
    <cfRule type="duplicateValues" dxfId="201" priority="105"/>
  </conditionalFormatting>
  <conditionalFormatting sqref="B77:B78">
    <cfRule type="duplicateValues" dxfId="200" priority="104"/>
  </conditionalFormatting>
  <conditionalFormatting sqref="E111:E1048576 E1:E78">
    <cfRule type="duplicateValues" dxfId="199" priority="103"/>
  </conditionalFormatting>
  <conditionalFormatting sqref="E79:E93">
    <cfRule type="duplicateValues" dxfId="198" priority="96"/>
    <cfRule type="duplicateValues" dxfId="197" priority="97"/>
    <cfRule type="duplicateValues" dxfId="196" priority="98"/>
    <cfRule type="duplicateValues" dxfId="195" priority="99"/>
    <cfRule type="duplicateValues" dxfId="194" priority="100"/>
    <cfRule type="duplicateValues" dxfId="193" priority="101"/>
    <cfRule type="duplicateValues" dxfId="192" priority="102"/>
  </conditionalFormatting>
  <conditionalFormatting sqref="B79:B93">
    <cfRule type="duplicateValues" dxfId="191" priority="95"/>
  </conditionalFormatting>
  <conditionalFormatting sqref="E79:E93">
    <cfRule type="duplicateValues" dxfId="190" priority="90"/>
    <cfRule type="duplicateValues" dxfId="189" priority="91"/>
    <cfRule type="duplicateValues" dxfId="188" priority="92"/>
    <cfRule type="duplicateValues" dxfId="187" priority="93"/>
    <cfRule type="duplicateValues" dxfId="186" priority="94"/>
  </conditionalFormatting>
  <conditionalFormatting sqref="E79:E93">
    <cfRule type="duplicateValues" dxfId="185" priority="89"/>
  </conditionalFormatting>
  <conditionalFormatting sqref="E79:E93">
    <cfRule type="duplicateValues" dxfId="184" priority="88"/>
  </conditionalFormatting>
  <conditionalFormatting sqref="B79:B93">
    <cfRule type="duplicateValues" dxfId="183" priority="87"/>
  </conditionalFormatting>
  <conditionalFormatting sqref="E79:E93">
    <cfRule type="duplicateValues" dxfId="182" priority="86"/>
  </conditionalFormatting>
  <conditionalFormatting sqref="E111:E1048576 E1:E93">
    <cfRule type="duplicateValues" dxfId="181" priority="85"/>
  </conditionalFormatting>
  <conditionalFormatting sqref="B5:B24">
    <cfRule type="duplicateValues" dxfId="180" priority="125314"/>
  </conditionalFormatting>
  <conditionalFormatting sqref="E5:E38">
    <cfRule type="duplicateValues" dxfId="179" priority="125315"/>
    <cfRule type="duplicateValues" dxfId="178" priority="125316"/>
    <cfRule type="duplicateValues" dxfId="177" priority="125317"/>
    <cfRule type="duplicateValues" dxfId="176" priority="125318"/>
    <cfRule type="duplicateValues" dxfId="175" priority="125319"/>
  </conditionalFormatting>
  <conditionalFormatting sqref="E5:E38">
    <cfRule type="duplicateValues" dxfId="174" priority="125325"/>
  </conditionalFormatting>
  <conditionalFormatting sqref="E94">
    <cfRule type="duplicateValues" dxfId="173" priority="78"/>
    <cfRule type="duplicateValues" dxfId="172" priority="79"/>
    <cfRule type="duplicateValues" dxfId="171" priority="80"/>
    <cfRule type="duplicateValues" dxfId="170" priority="81"/>
    <cfRule type="duplicateValues" dxfId="169" priority="82"/>
    <cfRule type="duplicateValues" dxfId="168" priority="83"/>
    <cfRule type="duplicateValues" dxfId="167" priority="84"/>
  </conditionalFormatting>
  <conditionalFormatting sqref="B94">
    <cfRule type="duplicateValues" dxfId="166" priority="77"/>
  </conditionalFormatting>
  <conditionalFormatting sqref="E94">
    <cfRule type="duplicateValues" dxfId="165" priority="72"/>
    <cfRule type="duplicateValues" dxfId="164" priority="73"/>
    <cfRule type="duplicateValues" dxfId="163" priority="74"/>
    <cfRule type="duplicateValues" dxfId="162" priority="75"/>
    <cfRule type="duplicateValues" dxfId="161" priority="76"/>
  </conditionalFormatting>
  <conditionalFormatting sqref="E94">
    <cfRule type="duplicateValues" dxfId="160" priority="71"/>
  </conditionalFormatting>
  <conditionalFormatting sqref="E94">
    <cfRule type="duplicateValues" dxfId="159" priority="70"/>
  </conditionalFormatting>
  <conditionalFormatting sqref="B94">
    <cfRule type="duplicateValues" dxfId="158" priority="69"/>
  </conditionalFormatting>
  <conditionalFormatting sqref="E94">
    <cfRule type="duplicateValues" dxfId="157" priority="68"/>
  </conditionalFormatting>
  <conditionalFormatting sqref="E94">
    <cfRule type="duplicateValues" dxfId="156" priority="67"/>
  </conditionalFormatting>
  <conditionalFormatting sqref="B111:B1048576 B1:B99">
    <cfRule type="duplicateValues" dxfId="155" priority="48"/>
  </conditionalFormatting>
  <conditionalFormatting sqref="E95:E99">
    <cfRule type="duplicateValues" dxfId="154" priority="125390"/>
    <cfRule type="duplicateValues" dxfId="153" priority="125391"/>
    <cfRule type="duplicateValues" dxfId="152" priority="125392"/>
    <cfRule type="duplicateValues" dxfId="151" priority="125393"/>
    <cfRule type="duplicateValues" dxfId="150" priority="125394"/>
    <cfRule type="duplicateValues" dxfId="149" priority="125395"/>
    <cfRule type="duplicateValues" dxfId="148" priority="125396"/>
  </conditionalFormatting>
  <conditionalFormatting sqref="B95:B99">
    <cfRule type="duplicateValues" dxfId="147" priority="125404"/>
  </conditionalFormatting>
  <conditionalFormatting sqref="E95:E99">
    <cfRule type="duplicateValues" dxfId="146" priority="125406"/>
    <cfRule type="duplicateValues" dxfId="145" priority="125407"/>
    <cfRule type="duplicateValues" dxfId="144" priority="125408"/>
    <cfRule type="duplicateValues" dxfId="143" priority="125409"/>
    <cfRule type="duplicateValues" dxfId="142" priority="125410"/>
  </conditionalFormatting>
  <conditionalFormatting sqref="E95:E99">
    <cfRule type="duplicateValues" dxfId="141" priority="125416"/>
  </conditionalFormatting>
  <conditionalFormatting sqref="E111:E1048576 E1:E99">
    <cfRule type="duplicateValues" dxfId="140" priority="47"/>
  </conditionalFormatting>
  <conditionalFormatting sqref="B100">
    <cfRule type="duplicateValues" dxfId="139" priority="46"/>
  </conditionalFormatting>
  <conditionalFormatting sqref="E100">
    <cfRule type="duplicateValues" dxfId="138" priority="39"/>
    <cfRule type="duplicateValues" dxfId="137" priority="40"/>
    <cfRule type="duplicateValues" dxfId="136" priority="41"/>
    <cfRule type="duplicateValues" dxfId="135" priority="42"/>
    <cfRule type="duplicateValues" dxfId="134" priority="43"/>
    <cfRule type="duplicateValues" dxfId="133" priority="44"/>
    <cfRule type="duplicateValues" dxfId="132" priority="45"/>
  </conditionalFormatting>
  <conditionalFormatting sqref="B100">
    <cfRule type="duplicateValues" dxfId="131" priority="38"/>
  </conditionalFormatting>
  <conditionalFormatting sqref="E100">
    <cfRule type="duplicateValues" dxfId="130" priority="33"/>
    <cfRule type="duplicateValues" dxfId="129" priority="34"/>
    <cfRule type="duplicateValues" dxfId="128" priority="35"/>
    <cfRule type="duplicateValues" dxfId="127" priority="36"/>
    <cfRule type="duplicateValues" dxfId="126" priority="37"/>
  </conditionalFormatting>
  <conditionalFormatting sqref="E100">
    <cfRule type="duplicateValues" dxfId="125" priority="32"/>
  </conditionalFormatting>
  <conditionalFormatting sqref="E100">
    <cfRule type="duplicateValues" dxfId="124" priority="31"/>
  </conditionalFormatting>
  <conditionalFormatting sqref="B101:B102 B104:B110">
    <cfRule type="duplicateValues" dxfId="27" priority="125503"/>
  </conditionalFormatting>
  <conditionalFormatting sqref="E101:E102 E104:E110">
    <cfRule type="duplicateValues" dxfId="26" priority="125504"/>
    <cfRule type="duplicateValues" dxfId="25" priority="125505"/>
    <cfRule type="duplicateValues" dxfId="24" priority="125506"/>
    <cfRule type="duplicateValues" dxfId="23" priority="125507"/>
    <cfRule type="duplicateValues" dxfId="22" priority="125508"/>
    <cfRule type="duplicateValues" dxfId="21" priority="125509"/>
    <cfRule type="duplicateValues" dxfId="20" priority="125510"/>
  </conditionalFormatting>
  <conditionalFormatting sqref="E101:E102 E104:E110">
    <cfRule type="duplicateValues" dxfId="19" priority="125511"/>
    <cfRule type="duplicateValues" dxfId="18" priority="125512"/>
    <cfRule type="duplicateValues" dxfId="17" priority="125513"/>
    <cfRule type="duplicateValues" dxfId="16" priority="125514"/>
    <cfRule type="duplicateValues" dxfId="15" priority="125515"/>
  </conditionalFormatting>
  <conditionalFormatting sqref="E101:E102 E104:E110">
    <cfRule type="duplicateValues" dxfId="14" priority="125516"/>
  </conditionalFormatting>
  <conditionalFormatting sqref="B103">
    <cfRule type="duplicateValues" dxfId="13" priority="14"/>
  </conditionalFormatting>
  <conditionalFormatting sqref="E103">
    <cfRule type="duplicateValues" dxfId="12" priority="7"/>
    <cfRule type="duplicateValues" dxfId="11" priority="8"/>
    <cfRule type="duplicateValues" dxfId="10" priority="9"/>
    <cfRule type="duplicateValues" dxfId="9" priority="10"/>
    <cfRule type="duplicateValues" dxfId="8" priority="11"/>
    <cfRule type="duplicateValues" dxfId="7" priority="12"/>
    <cfRule type="duplicateValues" dxfId="6" priority="13"/>
  </conditionalFormatting>
  <conditionalFormatting sqref="E103">
    <cfRule type="duplicateValues" dxfId="5" priority="2"/>
    <cfRule type="duplicateValues" dxfId="4" priority="3"/>
    <cfRule type="duplicateValues" dxfId="3" priority="4"/>
    <cfRule type="duplicateValues" dxfId="2" priority="5"/>
    <cfRule type="duplicateValues" dxfId="1" priority="6"/>
  </conditionalFormatting>
  <conditionalFormatting sqref="E103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opLeftCell="A7" zoomScale="70" zoomScaleNormal="70" workbookViewId="0">
      <selection activeCell="B16" sqref="B16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77" t="s">
        <v>2150</v>
      </c>
      <c r="B1" s="178"/>
      <c r="C1" s="178"/>
      <c r="D1" s="178"/>
      <c r="E1" s="179"/>
      <c r="F1" s="175" t="s">
        <v>2557</v>
      </c>
      <c r="G1" s="176"/>
      <c r="H1" s="146">
        <f>COUNTIF(A:E,"2 Gavetas Vacías + 1 Fallando")</f>
        <v>2</v>
      </c>
      <c r="I1" s="146">
        <f>COUNTIF(A:E,("3 Gavetas Vacías"))</f>
        <v>2</v>
      </c>
    </row>
    <row r="2" spans="1:9" ht="25.5" customHeight="1" x14ac:dyDescent="0.25">
      <c r="A2" s="180" t="s">
        <v>2451</v>
      </c>
      <c r="B2" s="181"/>
      <c r="C2" s="181"/>
      <c r="D2" s="181"/>
      <c r="E2" s="182"/>
      <c r="F2" s="139" t="s">
        <v>2556</v>
      </c>
      <c r="G2" s="138">
        <f>G3+G4</f>
        <v>106</v>
      </c>
      <c r="H2" s="139" t="s">
        <v>2570</v>
      </c>
      <c r="I2" s="138">
        <f>COUNTIF(A:E,"Abastecido")</f>
        <v>6</v>
      </c>
    </row>
    <row r="3" spans="1:9" ht="18" x14ac:dyDescent="0.25">
      <c r="B3" s="95"/>
      <c r="C3" s="95"/>
      <c r="D3" s="95"/>
      <c r="E3" s="102"/>
      <c r="F3" s="139" t="s">
        <v>2555</v>
      </c>
      <c r="G3" s="138">
        <f>COUNTIF(REPORTE!A:Q,"fuera de Servicio")</f>
        <v>38</v>
      </c>
      <c r="H3" s="139" t="s">
        <v>2566</v>
      </c>
      <c r="I3" s="138">
        <f>COUNTIF(A:E,"Gavetas Vacías + Gavetas Fallando")</f>
        <v>4</v>
      </c>
    </row>
    <row r="4" spans="1:9" ht="18.75" thickBot="1" x14ac:dyDescent="0.3">
      <c r="A4" s="101" t="s">
        <v>2413</v>
      </c>
      <c r="B4" s="123">
        <v>44357.25</v>
      </c>
      <c r="C4" s="95"/>
      <c r="D4" s="95"/>
      <c r="E4" s="103"/>
      <c r="F4" s="139" t="s">
        <v>2552</v>
      </c>
      <c r="G4" s="138">
        <f>COUNTIF(REPORTE!A:Q,"En Servicio")</f>
        <v>68</v>
      </c>
      <c r="H4" s="139" t="s">
        <v>2569</v>
      </c>
      <c r="I4" s="138">
        <f>COUNTIF(A:E,"Solucionado")</f>
        <v>5</v>
      </c>
    </row>
    <row r="5" spans="1:9" ht="18.75" thickBot="1" x14ac:dyDescent="0.3">
      <c r="A5" s="101" t="s">
        <v>2414</v>
      </c>
      <c r="B5" s="123">
        <v>44357.708333333336</v>
      </c>
      <c r="C5" s="135"/>
      <c r="D5" s="95"/>
      <c r="E5" s="103"/>
      <c r="F5" s="139" t="s">
        <v>2553</v>
      </c>
      <c r="G5" s="138">
        <f>COUNTIF(REPORTE!A:Q,"reinicio exitoso")</f>
        <v>2</v>
      </c>
      <c r="H5" s="139" t="s">
        <v>2559</v>
      </c>
      <c r="I5" s="138">
        <f>I1+H1</f>
        <v>4</v>
      </c>
    </row>
    <row r="6" spans="1:9" ht="18" x14ac:dyDescent="0.25">
      <c r="B6" s="95"/>
      <c r="C6" s="95"/>
      <c r="D6" s="95"/>
      <c r="E6" s="104"/>
      <c r="F6" s="139" t="s">
        <v>2554</v>
      </c>
      <c r="G6" s="138">
        <f>COUNTIF(REPORTE!A:Q,"carga exitosa")</f>
        <v>2</v>
      </c>
      <c r="H6" s="139" t="s">
        <v>2567</v>
      </c>
      <c r="I6" s="138">
        <f>COUNTIF(A:E,"GAVETA DE RECHAZO LLENA")</f>
        <v>3</v>
      </c>
    </row>
    <row r="7" spans="1:9" ht="18" customHeight="1" x14ac:dyDescent="0.25">
      <c r="A7" s="183" t="s">
        <v>2415</v>
      </c>
      <c r="B7" s="184"/>
      <c r="C7" s="184"/>
      <c r="D7" s="184"/>
      <c r="E7" s="185"/>
      <c r="F7" s="139" t="s">
        <v>2558</v>
      </c>
      <c r="G7" s="138">
        <f>COUNTIF(A:E,"Sin Efectivo")</f>
        <v>1</v>
      </c>
      <c r="H7" s="139" t="s">
        <v>2568</v>
      </c>
      <c r="I7" s="138">
        <f>COUNTIF(A:E,"GAVETA DE DEPOSITO LLENA")</f>
        <v>0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6" t="s">
        <v>2419</v>
      </c>
      <c r="E8" s="96" t="s">
        <v>2417</v>
      </c>
    </row>
    <row r="9" spans="1:9" ht="18" x14ac:dyDescent="0.25">
      <c r="A9" s="137" t="str">
        <f>VLOOKUP(B9,'[1]LISTADO ATM'!$A$2:$C$822,3,0)</f>
        <v>DISTRITO NACIONAL</v>
      </c>
      <c r="B9" s="124">
        <v>24</v>
      </c>
      <c r="C9" s="124" t="str">
        <f>VLOOKUP(B9,'[1]LISTADO ATM'!$A$2:$B$822,2,0)</f>
        <v xml:space="preserve">ATM Oficina Eusebio Manzueta </v>
      </c>
      <c r="D9" s="125" t="s">
        <v>2550</v>
      </c>
      <c r="E9" s="126">
        <v>3335914963</v>
      </c>
    </row>
    <row r="10" spans="1:9" ht="18" x14ac:dyDescent="0.25">
      <c r="A10" s="137" t="str">
        <f>VLOOKUP(B10,'[1]LISTADO ATM'!$A$2:$C$822,3,0)</f>
        <v>DISTRITO NACIONAL</v>
      </c>
      <c r="B10" s="124">
        <v>139</v>
      </c>
      <c r="C10" s="124" t="str">
        <f>VLOOKUP(B10,'[1]LISTADO ATM'!$A$2:$B$822,2,0)</f>
        <v xml:space="preserve">ATM Oficina Plaza Lama Zona Oriental I </v>
      </c>
      <c r="D10" s="125" t="s">
        <v>2550</v>
      </c>
      <c r="E10" s="128">
        <v>3335915610</v>
      </c>
    </row>
    <row r="11" spans="1:9" ht="18" x14ac:dyDescent="0.25">
      <c r="A11" s="137" t="str">
        <f>VLOOKUP(B11,'[1]LISTADO ATM'!$A$2:$C$822,3,0)</f>
        <v>SUR</v>
      </c>
      <c r="B11" s="124">
        <v>45</v>
      </c>
      <c r="C11" s="124" t="str">
        <f>VLOOKUP(B11,'[1]LISTADO ATM'!$A$2:$B$822,2,0)</f>
        <v xml:space="preserve">ATM Oficina Tamayo </v>
      </c>
      <c r="D11" s="125" t="s">
        <v>2550</v>
      </c>
      <c r="E11" s="128">
        <v>3335916167</v>
      </c>
    </row>
    <row r="12" spans="1:9" ht="18" x14ac:dyDescent="0.25">
      <c r="A12" s="140" t="str">
        <f>VLOOKUP(B12,'[1]LISTADO ATM'!$A$2:$C$822,3,0)</f>
        <v>DISTRITO NACIONAL</v>
      </c>
      <c r="B12" s="144">
        <v>147</v>
      </c>
      <c r="C12" s="126" t="str">
        <f>VLOOKUP(B12,'[1]LISTADO ATM'!$A$2:$B$822,2,0)</f>
        <v xml:space="preserve">ATM Kiosco Megacentro I </v>
      </c>
      <c r="D12" s="125" t="s">
        <v>2550</v>
      </c>
      <c r="E12" s="128">
        <v>3335913803</v>
      </c>
    </row>
    <row r="13" spans="1:9" ht="18" customHeight="1" x14ac:dyDescent="0.25">
      <c r="A13" s="137" t="str">
        <f>VLOOKUP(B13,'[1]LISTADO ATM'!$A$2:$C$822,3,0)</f>
        <v>ESTE</v>
      </c>
      <c r="B13" s="124">
        <v>660</v>
      </c>
      <c r="C13" s="124" t="str">
        <f>VLOOKUP(B13,'[1]LISTADO ATM'!$A$2:$B$822,2,0)</f>
        <v>ATM Oficina Romana Norte II</v>
      </c>
      <c r="D13" s="125" t="s">
        <v>2550</v>
      </c>
      <c r="E13" s="128">
        <v>3335915598</v>
      </c>
    </row>
    <row r="14" spans="1:9" ht="18" x14ac:dyDescent="0.25">
      <c r="A14" s="137" t="str">
        <f>VLOOKUP(B14,'[1]LISTADO ATM'!$A$2:$C$822,3,0)</f>
        <v>ESTE</v>
      </c>
      <c r="B14" s="124">
        <v>399</v>
      </c>
      <c r="C14" s="124" t="str">
        <f>VLOOKUP(B14,'[1]LISTADO ATM'!$A$2:$B$822,2,0)</f>
        <v xml:space="preserve">ATM Oficina La Romana II </v>
      </c>
      <c r="D14" s="125" t="s">
        <v>2550</v>
      </c>
      <c r="E14" s="128">
        <v>3335912491</v>
      </c>
    </row>
    <row r="15" spans="1:9" ht="18.75" thickBot="1" x14ac:dyDescent="0.3">
      <c r="A15" s="97" t="s">
        <v>2473</v>
      </c>
      <c r="B15" s="143">
        <f>COUNT(B9:B14)</f>
        <v>6</v>
      </c>
      <c r="C15" s="172"/>
      <c r="D15" s="173"/>
      <c r="E15" s="174"/>
    </row>
    <row r="16" spans="1:9" x14ac:dyDescent="0.25">
      <c r="B16" s="99"/>
      <c r="E16" s="99"/>
    </row>
    <row r="17" spans="1:5" ht="18.75" customHeight="1" x14ac:dyDescent="0.25">
      <c r="A17" s="183" t="s">
        <v>2474</v>
      </c>
      <c r="B17" s="184"/>
      <c r="C17" s="184"/>
      <c r="D17" s="184"/>
      <c r="E17" s="185"/>
    </row>
    <row r="18" spans="1:5" ht="18" x14ac:dyDescent="0.25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8" x14ac:dyDescent="0.25">
      <c r="A19" s="94" t="str">
        <f>VLOOKUP(B19,'[1]LISTADO ATM'!$A$2:$C$822,3,0)</f>
        <v>DISTRITO NACIONAL</v>
      </c>
      <c r="B19" s="124">
        <v>793</v>
      </c>
      <c r="C19" s="126" t="str">
        <f>VLOOKUP(B19,'[1]LISTADO ATM'!$A$2:$B$822,2,0)</f>
        <v xml:space="preserve">ATM Centro de Caja Agora Mall </v>
      </c>
      <c r="D19" s="125" t="s">
        <v>2544</v>
      </c>
      <c r="E19" s="124">
        <v>3335915378</v>
      </c>
    </row>
    <row r="20" spans="1:5" ht="18.75" customHeight="1" x14ac:dyDescent="0.25">
      <c r="A20" s="94" t="str">
        <f>VLOOKUP(B20,'[1]LISTADO ATM'!$A$2:$C$822,3,0)</f>
        <v>DISTRITO NACIONAL</v>
      </c>
      <c r="B20" s="124">
        <v>589</v>
      </c>
      <c r="C20" s="126" t="str">
        <f>VLOOKUP(B20,'[1]LISTADO ATM'!$A$2:$B$822,2,0)</f>
        <v xml:space="preserve">ATM S/M Bravo San Vicente de Paul </v>
      </c>
      <c r="D20" s="125" t="s">
        <v>2544</v>
      </c>
      <c r="E20" s="124">
        <v>3335915414</v>
      </c>
    </row>
    <row r="21" spans="1:5" ht="18" x14ac:dyDescent="0.25">
      <c r="A21" s="94" t="str">
        <f>VLOOKUP(B21,'[1]LISTADO ATM'!$A$2:$C$822,3,0)</f>
        <v>DISTRITO NACIONAL</v>
      </c>
      <c r="B21" s="124">
        <v>318</v>
      </c>
      <c r="C21" s="126" t="str">
        <f>VLOOKUP(B21,'[1]LISTADO ATM'!$A$2:$B$822,2,0)</f>
        <v>ATM Autoservicio Lope de Vega</v>
      </c>
      <c r="D21" s="125" t="s">
        <v>2544</v>
      </c>
      <c r="E21" s="124">
        <v>3335915381</v>
      </c>
    </row>
    <row r="22" spans="1:5" ht="18" x14ac:dyDescent="0.25">
      <c r="A22" s="94" t="str">
        <f>VLOOKUP(B22,'[1]LISTADO ATM'!$A$2:$C$822,3,0)</f>
        <v>DISTRITO NACIONAL</v>
      </c>
      <c r="B22" s="124">
        <v>165</v>
      </c>
      <c r="C22" s="126" t="str">
        <f>VLOOKUP(B22,'[1]LISTADO ATM'!$A$2:$B$822,2,0)</f>
        <v>ATM Autoservicio Megacentro</v>
      </c>
      <c r="D22" s="125" t="s">
        <v>2544</v>
      </c>
      <c r="E22" s="124">
        <v>3335915198</v>
      </c>
    </row>
    <row r="23" spans="1:5" ht="18.75" customHeight="1" x14ac:dyDescent="0.25">
      <c r="A23" s="94" t="str">
        <f>VLOOKUP(B23,'[1]LISTADO ATM'!$A$2:$C$822,3,0)</f>
        <v>ESTE</v>
      </c>
      <c r="B23" s="124">
        <v>211</v>
      </c>
      <c r="C23" s="126" t="str">
        <f>VLOOKUP(B23,'[1]LISTADO ATM'!$A$2:$B$822,2,0)</f>
        <v xml:space="preserve">ATM Oficina La Romana I </v>
      </c>
      <c r="D23" s="125" t="s">
        <v>2544</v>
      </c>
      <c r="E23" s="124">
        <v>3335915266</v>
      </c>
    </row>
    <row r="24" spans="1:5" ht="18.75" thickBot="1" x14ac:dyDescent="0.3">
      <c r="A24" s="97" t="s">
        <v>2473</v>
      </c>
      <c r="B24" s="143">
        <f>COUNT(B19:B23)</f>
        <v>5</v>
      </c>
      <c r="C24" s="172"/>
      <c r="D24" s="173"/>
      <c r="E24" s="174"/>
    </row>
    <row r="25" spans="1:5" ht="15.75" thickBot="1" x14ac:dyDescent="0.3">
      <c r="B25" s="99"/>
      <c r="E25" s="99"/>
    </row>
    <row r="26" spans="1:5" ht="18.75" thickBot="1" x14ac:dyDescent="0.3">
      <c r="A26" s="162" t="s">
        <v>2475</v>
      </c>
      <c r="B26" s="163"/>
      <c r="C26" s="163"/>
      <c r="D26" s="163"/>
      <c r="E26" s="164"/>
    </row>
    <row r="27" spans="1:5" ht="18.75" customHeight="1" x14ac:dyDescent="0.25">
      <c r="A27" s="96" t="s">
        <v>15</v>
      </c>
      <c r="B27" s="96" t="s">
        <v>2416</v>
      </c>
      <c r="C27" s="96" t="s">
        <v>46</v>
      </c>
      <c r="D27" s="96" t="s">
        <v>2419</v>
      </c>
      <c r="E27" s="96" t="s">
        <v>2417</v>
      </c>
    </row>
    <row r="28" spans="1:5" ht="18" customHeight="1" x14ac:dyDescent="0.25">
      <c r="A28" s="137" t="str">
        <f>VLOOKUP(B28,'[1]LISTADO ATM'!$A$2:$C$822,3,0)</f>
        <v>DISTRITO NACIONAL</v>
      </c>
      <c r="B28" s="124">
        <v>354</v>
      </c>
      <c r="C28" s="124" t="str">
        <f>VLOOKUP(B28,'[1]LISTADO ATM'!$A$2:$B$822,2,0)</f>
        <v xml:space="preserve">ATM Oficina Núñez de Cáceres II </v>
      </c>
      <c r="D28" s="127" t="s">
        <v>2437</v>
      </c>
      <c r="E28" s="128">
        <v>3335915606</v>
      </c>
    </row>
    <row r="29" spans="1:5" ht="18.75" thickBot="1" x14ac:dyDescent="0.3">
      <c r="A29" s="116"/>
      <c r="B29" s="143">
        <f>COUNT(B28:B28)</f>
        <v>1</v>
      </c>
      <c r="C29" s="105"/>
      <c r="D29" s="105"/>
      <c r="E29" s="105"/>
    </row>
    <row r="30" spans="1:5" ht="15.75" thickBot="1" x14ac:dyDescent="0.3">
      <c r="B30" s="99"/>
      <c r="E30" s="99"/>
    </row>
    <row r="31" spans="1:5" ht="18.75" customHeight="1" thickBot="1" x14ac:dyDescent="0.3">
      <c r="A31" s="162" t="s">
        <v>2535</v>
      </c>
      <c r="B31" s="163"/>
      <c r="C31" s="163"/>
      <c r="D31" s="163"/>
      <c r="E31" s="164"/>
    </row>
    <row r="32" spans="1:5" ht="18" customHeight="1" x14ac:dyDescent="0.25">
      <c r="A32" s="96" t="s">
        <v>15</v>
      </c>
      <c r="B32" s="96" t="s">
        <v>2416</v>
      </c>
      <c r="C32" s="96" t="s">
        <v>46</v>
      </c>
      <c r="D32" s="96" t="s">
        <v>2419</v>
      </c>
      <c r="E32" s="96" t="s">
        <v>2417</v>
      </c>
    </row>
    <row r="33" spans="1:5" ht="18" customHeight="1" x14ac:dyDescent="0.25">
      <c r="A33" s="140" t="str">
        <f>VLOOKUP(B33,'[1]LISTADO ATM'!$A$2:$C$822,3,0)</f>
        <v>DISTRITO NACIONAL</v>
      </c>
      <c r="B33" s="144">
        <v>327</v>
      </c>
      <c r="C33" s="126" t="str">
        <f>VLOOKUP(B33,'[1]LISTADO ATM'!$A$2:$B$822,2,0)</f>
        <v xml:space="preserve">ATM UNP CCN (Nacional 27 de Febrero) </v>
      </c>
      <c r="D33" s="124" t="s">
        <v>2482</v>
      </c>
      <c r="E33" s="128">
        <v>3335915928</v>
      </c>
    </row>
    <row r="34" spans="1:5" ht="18.75" customHeight="1" x14ac:dyDescent="0.25">
      <c r="A34" s="140" t="str">
        <f>VLOOKUP(B34,'[1]LISTADO ATM'!$A$2:$C$822,3,0)</f>
        <v>DISTRITO NACIONAL</v>
      </c>
      <c r="B34" s="144">
        <v>745</v>
      </c>
      <c r="C34" s="126" t="str">
        <f>VLOOKUP(B34,'[1]LISTADO ATM'!$A$2:$B$822,2,0)</f>
        <v xml:space="preserve">ATM Oficina Ave. Duarte </v>
      </c>
      <c r="D34" s="124" t="s">
        <v>2482</v>
      </c>
      <c r="E34" s="128">
        <v>3335916280</v>
      </c>
    </row>
    <row r="35" spans="1:5" ht="18" x14ac:dyDescent="0.25">
      <c r="A35" s="140" t="str">
        <f>VLOOKUP(B35,'[1]LISTADO ATM'!$A$2:$C$822,3,0)</f>
        <v>DISTRITO NACIONAL</v>
      </c>
      <c r="B35" s="144">
        <v>160</v>
      </c>
      <c r="C35" s="126" t="str">
        <f>VLOOKUP(B35,'[1]LISTADO ATM'!$A$2:$B$822,2,0)</f>
        <v xml:space="preserve">ATM Oficina Herrera </v>
      </c>
      <c r="D35" s="124" t="s">
        <v>2482</v>
      </c>
      <c r="E35" s="128">
        <v>3335916170</v>
      </c>
    </row>
    <row r="36" spans="1:5" ht="18" x14ac:dyDescent="0.25">
      <c r="A36" s="140" t="str">
        <f>VLOOKUP(B36,'[1]LISTADO ATM'!$A$2:$C$822,3,0)</f>
        <v>DISTRITO NACIONAL</v>
      </c>
      <c r="B36" s="144">
        <v>577</v>
      </c>
      <c r="C36" s="126" t="str">
        <f>VLOOKUP(B36,'[1]LISTADO ATM'!$A$2:$B$822,2,0)</f>
        <v xml:space="preserve">ATM Olé Ave. Duarte </v>
      </c>
      <c r="D36" s="124" t="s">
        <v>2482</v>
      </c>
      <c r="E36" s="128">
        <v>3335915813</v>
      </c>
    </row>
    <row r="37" spans="1:5" ht="18.75" customHeight="1" x14ac:dyDescent="0.25">
      <c r="A37" s="116" t="s">
        <v>2473</v>
      </c>
      <c r="B37" s="145">
        <f>COUNT(B33:B36)</f>
        <v>4</v>
      </c>
      <c r="C37" s="105"/>
      <c r="D37" s="105"/>
      <c r="E37" s="105"/>
    </row>
    <row r="38" spans="1:5" ht="18.75" customHeight="1" thickBot="1" x14ac:dyDescent="0.3">
      <c r="B38" s="99"/>
      <c r="E38" s="99"/>
    </row>
    <row r="39" spans="1:5" ht="18" x14ac:dyDescent="0.25">
      <c r="A39" s="165" t="s">
        <v>2476</v>
      </c>
      <c r="B39" s="166"/>
      <c r="C39" s="166"/>
      <c r="D39" s="166"/>
      <c r="E39" s="167"/>
    </row>
    <row r="40" spans="1:5" ht="18" customHeight="1" x14ac:dyDescent="0.25">
      <c r="A40" s="96" t="s">
        <v>15</v>
      </c>
      <c r="B40" s="96" t="s">
        <v>2416</v>
      </c>
      <c r="C40" s="98" t="s">
        <v>46</v>
      </c>
      <c r="D40" s="129" t="s">
        <v>2419</v>
      </c>
      <c r="E40" s="96" t="s">
        <v>2417</v>
      </c>
    </row>
    <row r="41" spans="1:5" ht="18" customHeight="1" x14ac:dyDescent="0.25">
      <c r="A41" s="94" t="str">
        <f>VLOOKUP(B41,'[1]LISTADO ATM'!$A$2:$C$822,3,0)</f>
        <v>ESTE</v>
      </c>
      <c r="B41" s="124">
        <v>294</v>
      </c>
      <c r="C41" s="126" t="str">
        <f>VLOOKUP(B41,'[1]LISTADO ATM'!$A$2:$B$822,2,0)</f>
        <v xml:space="preserve">ATM Plaza Zaglul San Pedro II </v>
      </c>
      <c r="D41" s="122" t="s">
        <v>2585</v>
      </c>
      <c r="E41" s="124">
        <v>3335915919</v>
      </c>
    </row>
    <row r="42" spans="1:5" ht="18.75" customHeight="1" x14ac:dyDescent="0.25">
      <c r="A42" s="94" t="str">
        <f>VLOOKUP(B42,'[1]LISTADO ATM'!$A$2:$C$822,3,0)</f>
        <v>DISTRITO NACIONAL</v>
      </c>
      <c r="B42" s="124">
        <v>347</v>
      </c>
      <c r="C42" s="126" t="str">
        <f>VLOOKUP(B42,'[1]LISTADO ATM'!$A$2:$B$822,2,0)</f>
        <v>ATM Patio de Colombia</v>
      </c>
      <c r="D42" s="122" t="s">
        <v>2585</v>
      </c>
      <c r="E42" s="124">
        <v>3335915658</v>
      </c>
    </row>
    <row r="43" spans="1:5" ht="18" x14ac:dyDescent="0.25">
      <c r="A43" s="94" t="str">
        <f>VLOOKUP(B43,'[1]LISTADO ATM'!$A$2:$C$822,3,0)</f>
        <v>SUR</v>
      </c>
      <c r="B43" s="124">
        <v>297</v>
      </c>
      <c r="C43" s="126" t="str">
        <f>VLOOKUP(B43,'[1]LISTADO ATM'!$A$2:$B$822,2,0)</f>
        <v xml:space="preserve">ATM S/M Cadena Ocoa </v>
      </c>
      <c r="D43" s="122" t="s">
        <v>2585</v>
      </c>
      <c r="E43" s="124">
        <v>3335915846</v>
      </c>
    </row>
    <row r="44" spans="1:5" ht="18" customHeight="1" x14ac:dyDescent="0.25">
      <c r="A44" s="116" t="s">
        <v>2473</v>
      </c>
      <c r="B44" s="145">
        <f>COUNT(B41:B43)</f>
        <v>3</v>
      </c>
      <c r="C44" s="105"/>
      <c r="D44" s="130"/>
      <c r="E44" s="130"/>
    </row>
    <row r="45" spans="1:5" ht="15.75" thickBot="1" x14ac:dyDescent="0.3">
      <c r="B45" s="99"/>
      <c r="E45" s="99"/>
    </row>
    <row r="46" spans="1:5" ht="18.75" thickBot="1" x14ac:dyDescent="0.3">
      <c r="A46" s="168" t="s">
        <v>2477</v>
      </c>
      <c r="B46" s="169"/>
      <c r="C46" s="93" t="s">
        <v>2412</v>
      </c>
      <c r="D46" s="99"/>
      <c r="E46" s="99"/>
    </row>
    <row r="47" spans="1:5" ht="18.75" thickBot="1" x14ac:dyDescent="0.3">
      <c r="A47" s="141">
        <f>+B29+B37+B44</f>
        <v>8</v>
      </c>
      <c r="B47" s="142"/>
    </row>
    <row r="48" spans="1:5" ht="15.75" thickBot="1" x14ac:dyDescent="0.3">
      <c r="B48" s="99"/>
      <c r="E48" s="99"/>
    </row>
    <row r="49" spans="1:5" ht="18" customHeight="1" thickBot="1" x14ac:dyDescent="0.3">
      <c r="A49" s="162" t="s">
        <v>2478</v>
      </c>
      <c r="B49" s="163"/>
      <c r="C49" s="163"/>
      <c r="D49" s="163"/>
      <c r="E49" s="164"/>
    </row>
    <row r="50" spans="1:5" ht="18" x14ac:dyDescent="0.25">
      <c r="A50" s="100" t="s">
        <v>15</v>
      </c>
      <c r="B50" s="96" t="s">
        <v>2416</v>
      </c>
      <c r="C50" s="98" t="s">
        <v>46</v>
      </c>
      <c r="D50" s="170" t="s">
        <v>2419</v>
      </c>
      <c r="E50" s="171"/>
    </row>
    <row r="51" spans="1:5" ht="18" x14ac:dyDescent="0.25">
      <c r="A51" s="124" t="str">
        <f>VLOOKUP(B51,'[1]LISTADO ATM'!$A$2:$C$822,3,0)</f>
        <v>DISTRITO NACIONAL</v>
      </c>
      <c r="B51" s="124">
        <v>958</v>
      </c>
      <c r="C51" s="124" t="str">
        <f>VLOOKUP(B51,'[1]LISTADO ATM'!$A$2:$B$822,2,0)</f>
        <v xml:space="preserve">ATM Olé Aut. San Isidro </v>
      </c>
      <c r="D51" s="160" t="s">
        <v>2561</v>
      </c>
      <c r="E51" s="161"/>
    </row>
    <row r="52" spans="1:5" ht="18.75" customHeight="1" x14ac:dyDescent="0.25">
      <c r="A52" s="124" t="str">
        <f>VLOOKUP(B52,'[1]LISTADO ATM'!$A$2:$C$822,3,0)</f>
        <v>DISTRITO NACIONAL</v>
      </c>
      <c r="B52" s="124">
        <v>557</v>
      </c>
      <c r="C52" s="124" t="str">
        <f>VLOOKUP(B52,'[1]LISTADO ATM'!$A$2:$B$822,2,0)</f>
        <v xml:space="preserve">ATM Multicentro La Sirena Ave. Mella </v>
      </c>
      <c r="D52" s="160" t="s">
        <v>2561</v>
      </c>
      <c r="E52" s="161"/>
    </row>
    <row r="53" spans="1:5" ht="18" x14ac:dyDescent="0.25">
      <c r="A53" s="124" t="str">
        <f>VLOOKUP(B53,'[1]LISTADO ATM'!$A$2:$C$822,3,0)</f>
        <v>DISTRITO NACIONAL</v>
      </c>
      <c r="B53" s="124">
        <v>162</v>
      </c>
      <c r="C53" s="124" t="str">
        <f>VLOOKUP(B53,'[1]LISTADO ATM'!$A$2:$B$822,2,0)</f>
        <v xml:space="preserve">ATM Oficina Tiradentes I </v>
      </c>
      <c r="D53" s="160" t="s">
        <v>2551</v>
      </c>
      <c r="E53" s="161"/>
    </row>
    <row r="54" spans="1:5" ht="18" x14ac:dyDescent="0.25">
      <c r="A54" s="124" t="str">
        <f>VLOOKUP(B54,'[1]LISTADO ATM'!$A$2:$C$822,3,0)</f>
        <v>DISTRITO NACIONAL</v>
      </c>
      <c r="B54" s="124">
        <v>443</v>
      </c>
      <c r="C54" s="124" t="str">
        <f>VLOOKUP(B54,'[1]LISTADO ATM'!$A$2:$B$822,2,0)</f>
        <v xml:space="preserve">ATM Edificio San Rafael </v>
      </c>
      <c r="D54" s="160" t="s">
        <v>2551</v>
      </c>
      <c r="E54" s="161"/>
    </row>
    <row r="55" spans="1:5" ht="18" customHeight="1" thickBot="1" x14ac:dyDescent="0.3">
      <c r="A55" s="116" t="s">
        <v>2473</v>
      </c>
      <c r="B55" s="143">
        <f>COUNT(B51:B54)</f>
        <v>4</v>
      </c>
      <c r="C55" s="107"/>
      <c r="D55" s="107"/>
      <c r="E55" s="108"/>
    </row>
    <row r="56" spans="1:5" x14ac:dyDescent="0.25">
      <c r="B56" s="75"/>
    </row>
    <row r="57" spans="1:5" x14ac:dyDescent="0.25">
      <c r="B57" s="75"/>
    </row>
    <row r="58" spans="1:5" x14ac:dyDescent="0.25">
      <c r="B58" s="75"/>
    </row>
    <row r="59" spans="1:5" x14ac:dyDescent="0.25">
      <c r="B59" s="75"/>
    </row>
    <row r="60" spans="1:5" x14ac:dyDescent="0.25">
      <c r="B60" s="75"/>
    </row>
    <row r="61" spans="1:5" x14ac:dyDescent="0.25">
      <c r="B61" s="75"/>
    </row>
    <row r="62" spans="1:5" x14ac:dyDescent="0.25">
      <c r="B62" s="75"/>
    </row>
    <row r="63" spans="1:5" x14ac:dyDescent="0.25">
      <c r="B63" s="75"/>
    </row>
    <row r="64" spans="1:5" x14ac:dyDescent="0.25">
      <c r="B64" s="75"/>
    </row>
    <row r="65" spans="2:2" x14ac:dyDescent="0.25">
      <c r="B65" s="75"/>
    </row>
    <row r="66" spans="2:2" x14ac:dyDescent="0.25">
      <c r="B66" s="75"/>
    </row>
    <row r="67" spans="2:2" ht="18.75" customHeight="1" x14ac:dyDescent="0.25">
      <c r="B67" s="75"/>
    </row>
    <row r="68" spans="2:2" x14ac:dyDescent="0.25">
      <c r="B68" s="75"/>
    </row>
    <row r="69" spans="2:2" x14ac:dyDescent="0.25">
      <c r="B69" s="75"/>
    </row>
    <row r="70" spans="2:2" ht="18.75" customHeight="1" x14ac:dyDescent="0.25">
      <c r="B70" s="75"/>
    </row>
    <row r="71" spans="2:2" x14ac:dyDescent="0.25">
      <c r="B71" s="75"/>
    </row>
    <row r="72" spans="2:2" x14ac:dyDescent="0.25">
      <c r="B72" s="75"/>
    </row>
    <row r="73" spans="2:2" x14ac:dyDescent="0.25">
      <c r="B73" s="75"/>
    </row>
    <row r="74" spans="2:2" x14ac:dyDescent="0.25">
      <c r="B74" s="75"/>
    </row>
    <row r="75" spans="2:2" x14ac:dyDescent="0.25">
      <c r="B75" s="75"/>
    </row>
    <row r="76" spans="2:2" x14ac:dyDescent="0.25">
      <c r="B76" s="75"/>
    </row>
    <row r="77" spans="2:2" x14ac:dyDescent="0.25">
      <c r="B77" s="75"/>
    </row>
    <row r="78" spans="2:2" x14ac:dyDescent="0.25">
      <c r="B78" s="75"/>
    </row>
    <row r="79" spans="2:2" x14ac:dyDescent="0.25">
      <c r="B79" s="75"/>
    </row>
    <row r="80" spans="2:2" x14ac:dyDescent="0.25">
      <c r="B80" s="75"/>
    </row>
    <row r="88" spans="2:2" x14ac:dyDescent="0.25">
      <c r="B88" s="75"/>
    </row>
    <row r="89" spans="2:2" x14ac:dyDescent="0.25">
      <c r="B89" s="75"/>
    </row>
    <row r="90" spans="2:2" x14ac:dyDescent="0.25">
      <c r="B90" s="75"/>
    </row>
    <row r="91" spans="2:2" x14ac:dyDescent="0.25">
      <c r="B91" s="75"/>
    </row>
    <row r="92" spans="2:2" x14ac:dyDescent="0.25">
      <c r="B92" s="75"/>
    </row>
    <row r="93" spans="2:2" x14ac:dyDescent="0.25">
      <c r="B93" s="75"/>
    </row>
    <row r="94" spans="2:2" x14ac:dyDescent="0.25">
      <c r="B94" s="75"/>
    </row>
    <row r="95" spans="2:2" x14ac:dyDescent="0.25">
      <c r="B95" s="75"/>
    </row>
    <row r="96" spans="2:2" x14ac:dyDescent="0.25">
      <c r="B96" s="75"/>
    </row>
    <row r="97" spans="2:2" x14ac:dyDescent="0.25">
      <c r="B97" s="75"/>
    </row>
    <row r="98" spans="2:2" x14ac:dyDescent="0.25">
      <c r="B98" s="75"/>
    </row>
    <row r="99" spans="2:2" x14ac:dyDescent="0.25">
      <c r="B99" s="75"/>
    </row>
    <row r="100" spans="2:2" x14ac:dyDescent="0.25">
      <c r="B100" s="75"/>
    </row>
    <row r="101" spans="2:2" x14ac:dyDescent="0.25">
      <c r="B101" s="75"/>
    </row>
    <row r="102" spans="2:2" x14ac:dyDescent="0.25">
      <c r="B102" s="75"/>
    </row>
    <row r="103" spans="2:2" x14ac:dyDescent="0.25">
      <c r="B103" s="75"/>
    </row>
    <row r="104" spans="2:2" x14ac:dyDescent="0.25">
      <c r="B104" s="75"/>
    </row>
    <row r="105" spans="2:2" x14ac:dyDescent="0.25">
      <c r="B105" s="75"/>
    </row>
    <row r="106" spans="2:2" x14ac:dyDescent="0.25">
      <c r="B106" s="75"/>
    </row>
    <row r="107" spans="2:2" x14ac:dyDescent="0.25">
      <c r="B107" s="75"/>
    </row>
    <row r="108" spans="2:2" x14ac:dyDescent="0.25">
      <c r="B108" s="75"/>
    </row>
    <row r="109" spans="2:2" x14ac:dyDescent="0.25">
      <c r="B109" s="75"/>
    </row>
    <row r="110" spans="2:2" x14ac:dyDescent="0.25">
      <c r="B110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</sheetData>
  <mergeCells count="17">
    <mergeCell ref="C24:E24"/>
    <mergeCell ref="A26:E26"/>
    <mergeCell ref="F1:G1"/>
    <mergeCell ref="A1:E1"/>
    <mergeCell ref="A2:E2"/>
    <mergeCell ref="A7:E7"/>
    <mergeCell ref="C15:E15"/>
    <mergeCell ref="A17:E17"/>
    <mergeCell ref="D53:E53"/>
    <mergeCell ref="D54:E54"/>
    <mergeCell ref="A31:E31"/>
    <mergeCell ref="A39:E39"/>
    <mergeCell ref="A46:B46"/>
    <mergeCell ref="A49:E49"/>
    <mergeCell ref="D52:E52"/>
    <mergeCell ref="D50:E50"/>
    <mergeCell ref="D51:E51"/>
  </mergeCells>
  <phoneticPr fontId="46" type="noConversion"/>
  <conditionalFormatting sqref="E88:E147">
    <cfRule type="duplicateValues" dxfId="123" priority="121896"/>
  </conditionalFormatting>
  <conditionalFormatting sqref="E88:E147">
    <cfRule type="duplicateValues" dxfId="122" priority="121897"/>
  </conditionalFormatting>
  <conditionalFormatting sqref="E62:E80">
    <cfRule type="duplicateValues" dxfId="121" priority="123094"/>
  </conditionalFormatting>
  <conditionalFormatting sqref="B62:B80">
    <cfRule type="duplicateValues" dxfId="120" priority="123095"/>
  </conditionalFormatting>
  <conditionalFormatting sqref="E10">
    <cfRule type="duplicateValues" dxfId="119" priority="39"/>
  </conditionalFormatting>
  <conditionalFormatting sqref="E21">
    <cfRule type="duplicateValues" dxfId="118" priority="38"/>
  </conditionalFormatting>
  <conditionalFormatting sqref="E22">
    <cfRule type="duplicateValues" dxfId="117" priority="37"/>
  </conditionalFormatting>
  <conditionalFormatting sqref="E46">
    <cfRule type="duplicateValues" dxfId="116" priority="36"/>
  </conditionalFormatting>
  <conditionalFormatting sqref="E18">
    <cfRule type="duplicateValues" dxfId="115" priority="35"/>
  </conditionalFormatting>
  <conditionalFormatting sqref="E12:E13">
    <cfRule type="duplicateValues" dxfId="114" priority="33"/>
  </conditionalFormatting>
  <conditionalFormatting sqref="E33 E30:E31">
    <cfRule type="duplicateValues" dxfId="113" priority="32"/>
  </conditionalFormatting>
  <conditionalFormatting sqref="E11">
    <cfRule type="duplicateValues" dxfId="112" priority="41"/>
  </conditionalFormatting>
  <conditionalFormatting sqref="E24">
    <cfRule type="duplicateValues" dxfId="111" priority="30"/>
  </conditionalFormatting>
  <conditionalFormatting sqref="E24">
    <cfRule type="duplicateValues" dxfId="110" priority="28"/>
    <cfRule type="duplicateValues" dxfId="109" priority="29"/>
  </conditionalFormatting>
  <conditionalFormatting sqref="E15:E16">
    <cfRule type="duplicateValues" dxfId="108" priority="27"/>
  </conditionalFormatting>
  <conditionalFormatting sqref="E15:E16">
    <cfRule type="duplicateValues" dxfId="107" priority="25"/>
    <cfRule type="duplicateValues" dxfId="106" priority="26"/>
  </conditionalFormatting>
  <conditionalFormatting sqref="E19">
    <cfRule type="duplicateValues" dxfId="105" priority="21"/>
  </conditionalFormatting>
  <conditionalFormatting sqref="E19">
    <cfRule type="duplicateValues" dxfId="104" priority="22"/>
    <cfRule type="duplicateValues" dxfId="103" priority="23"/>
  </conditionalFormatting>
  <conditionalFormatting sqref="E20">
    <cfRule type="duplicateValues" dxfId="102" priority="18"/>
  </conditionalFormatting>
  <conditionalFormatting sqref="E20">
    <cfRule type="duplicateValues" dxfId="101" priority="19"/>
    <cfRule type="duplicateValues" dxfId="100" priority="20"/>
  </conditionalFormatting>
  <conditionalFormatting sqref="E41">
    <cfRule type="duplicateValues" dxfId="99" priority="15"/>
  </conditionalFormatting>
  <conditionalFormatting sqref="E41">
    <cfRule type="duplicateValues" dxfId="98" priority="16"/>
    <cfRule type="duplicateValues" dxfId="97" priority="17"/>
  </conditionalFormatting>
  <conditionalFormatting sqref="E23 E17">
    <cfRule type="duplicateValues" dxfId="96" priority="48"/>
  </conditionalFormatting>
  <conditionalFormatting sqref="E25">
    <cfRule type="duplicateValues" dxfId="95" priority="2"/>
  </conditionalFormatting>
  <conditionalFormatting sqref="E25">
    <cfRule type="duplicateValues" dxfId="94" priority="3"/>
    <cfRule type="duplicateValues" dxfId="93" priority="4"/>
  </conditionalFormatting>
  <conditionalFormatting sqref="B25">
    <cfRule type="duplicateValues" dxfId="92" priority="1"/>
  </conditionalFormatting>
  <conditionalFormatting sqref="E35">
    <cfRule type="duplicateValues" dxfId="91" priority="49"/>
  </conditionalFormatting>
  <conditionalFormatting sqref="E14">
    <cfRule type="duplicateValues" dxfId="90" priority="50"/>
  </conditionalFormatting>
  <conditionalFormatting sqref="B51:B53">
    <cfRule type="duplicateValues" dxfId="89" priority="125159"/>
  </conditionalFormatting>
  <conditionalFormatting sqref="E51:E53">
    <cfRule type="duplicateValues" dxfId="88" priority="125160"/>
  </conditionalFormatting>
  <conditionalFormatting sqref="E34 E42:E45 E47:E50 E32 E36:E40 E1:E9 E26:E29">
    <cfRule type="duplicateValues" dxfId="87" priority="125161"/>
  </conditionalFormatting>
  <conditionalFormatting sqref="E42:E50 E21:E23 E1:E14 E26:E40 E17:E18">
    <cfRule type="duplicateValues" dxfId="86" priority="125168"/>
    <cfRule type="duplicateValues" dxfId="85" priority="125169"/>
  </conditionalFormatting>
  <conditionalFormatting sqref="B1:B24 B26:B50">
    <cfRule type="duplicateValues" dxfId="84" priority="12517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2563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83" priority="3"/>
  </conditionalFormatting>
  <conditionalFormatting sqref="A827">
    <cfRule type="duplicateValues" dxfId="82" priority="2"/>
  </conditionalFormatting>
  <conditionalFormatting sqref="A828">
    <cfRule type="duplicateValues" dxfId="81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2421</v>
      </c>
      <c r="B1" s="187"/>
      <c r="C1" s="187"/>
      <c r="D1" s="187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6" t="s">
        <v>2430</v>
      </c>
      <c r="B18" s="187"/>
      <c r="C18" s="187"/>
      <c r="D18" s="187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80" priority="6"/>
  </conditionalFormatting>
  <conditionalFormatting sqref="B4:B8">
    <cfRule type="duplicateValues" dxfId="79" priority="5"/>
  </conditionalFormatting>
  <conditionalFormatting sqref="A3:A8">
    <cfRule type="duplicateValues" dxfId="78" priority="3"/>
    <cfRule type="duplicateValues" dxfId="77" priority="4"/>
  </conditionalFormatting>
  <conditionalFormatting sqref="B3">
    <cfRule type="duplicateValues" dxfId="76" priority="2"/>
  </conditionalFormatting>
  <conditionalFormatting sqref="B3">
    <cfRule type="duplicateValues" dxfId="7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31.8324421296275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44357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44357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44357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44357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44357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44357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74" priority="99275"/>
  </conditionalFormatting>
  <conditionalFormatting sqref="B7">
    <cfRule type="duplicateValues" dxfId="73" priority="59"/>
    <cfRule type="duplicateValues" dxfId="72" priority="60"/>
    <cfRule type="duplicateValues" dxfId="71" priority="61"/>
  </conditionalFormatting>
  <conditionalFormatting sqref="B7">
    <cfRule type="duplicateValues" dxfId="70" priority="58"/>
  </conditionalFormatting>
  <conditionalFormatting sqref="B7">
    <cfRule type="duplicateValues" dxfId="69" priority="56"/>
    <cfRule type="duplicateValues" dxfId="68" priority="57"/>
  </conditionalFormatting>
  <conditionalFormatting sqref="B7">
    <cfRule type="duplicateValues" dxfId="67" priority="53"/>
    <cfRule type="duplicateValues" dxfId="66" priority="54"/>
    <cfRule type="duplicateValues" dxfId="65" priority="55"/>
  </conditionalFormatting>
  <conditionalFormatting sqref="B7">
    <cfRule type="duplicateValues" dxfId="64" priority="52"/>
  </conditionalFormatting>
  <conditionalFormatting sqref="B7">
    <cfRule type="duplicateValues" dxfId="63" priority="50"/>
    <cfRule type="duplicateValues" dxfId="62" priority="51"/>
  </conditionalFormatting>
  <conditionalFormatting sqref="B7">
    <cfRule type="duplicateValues" dxfId="61" priority="49"/>
  </conditionalFormatting>
  <conditionalFormatting sqref="B7">
    <cfRule type="duplicateValues" dxfId="60" priority="46"/>
    <cfRule type="duplicateValues" dxfId="59" priority="47"/>
    <cfRule type="duplicateValues" dxfId="58" priority="48"/>
  </conditionalFormatting>
  <conditionalFormatting sqref="B7">
    <cfRule type="duplicateValues" dxfId="57" priority="45"/>
  </conditionalFormatting>
  <conditionalFormatting sqref="B7">
    <cfRule type="duplicateValues" dxfId="56" priority="44"/>
  </conditionalFormatting>
  <conditionalFormatting sqref="B9">
    <cfRule type="duplicateValues" dxfId="55" priority="43"/>
  </conditionalFormatting>
  <conditionalFormatting sqref="B9">
    <cfRule type="duplicateValues" dxfId="54" priority="40"/>
    <cfRule type="duplicateValues" dxfId="53" priority="41"/>
    <cfRule type="duplicateValues" dxfId="52" priority="42"/>
  </conditionalFormatting>
  <conditionalFormatting sqref="B9">
    <cfRule type="duplicateValues" dxfId="51" priority="38"/>
    <cfRule type="duplicateValues" dxfId="50" priority="39"/>
  </conditionalFormatting>
  <conditionalFormatting sqref="B9">
    <cfRule type="duplicateValues" dxfId="49" priority="35"/>
    <cfRule type="duplicateValues" dxfId="48" priority="36"/>
    <cfRule type="duplicateValues" dxfId="47" priority="37"/>
  </conditionalFormatting>
  <conditionalFormatting sqref="B9">
    <cfRule type="duplicateValues" dxfId="46" priority="34"/>
  </conditionalFormatting>
  <conditionalFormatting sqref="B9">
    <cfRule type="duplicateValues" dxfId="45" priority="33"/>
  </conditionalFormatting>
  <conditionalFormatting sqref="B9">
    <cfRule type="duplicateValues" dxfId="44" priority="32"/>
  </conditionalFormatting>
  <conditionalFormatting sqref="B9">
    <cfRule type="duplicateValues" dxfId="43" priority="29"/>
    <cfRule type="duplicateValues" dxfId="42" priority="30"/>
    <cfRule type="duplicateValues" dxfId="41" priority="31"/>
  </conditionalFormatting>
  <conditionalFormatting sqref="B9">
    <cfRule type="duplicateValues" dxfId="40" priority="27"/>
    <cfRule type="duplicateValues" dxfId="39" priority="28"/>
  </conditionalFormatting>
  <conditionalFormatting sqref="C9">
    <cfRule type="duplicateValues" dxfId="38" priority="26"/>
  </conditionalFormatting>
  <conditionalFormatting sqref="E3">
    <cfRule type="duplicateValues" dxfId="37" priority="121638"/>
  </conditionalFormatting>
  <conditionalFormatting sqref="E3">
    <cfRule type="duplicateValues" dxfId="36" priority="121639"/>
    <cfRule type="duplicateValues" dxfId="35" priority="121640"/>
  </conditionalFormatting>
  <conditionalFormatting sqref="E3">
    <cfRule type="duplicateValues" dxfId="34" priority="121641"/>
    <cfRule type="duplicateValues" dxfId="33" priority="121642"/>
    <cfRule type="duplicateValues" dxfId="32" priority="121643"/>
    <cfRule type="duplicateValues" dxfId="31" priority="121644"/>
  </conditionalFormatting>
  <conditionalFormatting sqref="B3">
    <cfRule type="duplicateValues" dxfId="30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3" t="s">
        <v>2564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30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9" priority="2"/>
  </conditionalFormatting>
  <conditionalFormatting sqref="B1:B1048576">
    <cfRule type="duplicateValues" dxfId="2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2021-05-25T15:11:04Z</cp:lastPrinted>
  <dcterms:created xsi:type="dcterms:W3CDTF">2014-10-01T23:18:29Z</dcterms:created>
  <dcterms:modified xsi:type="dcterms:W3CDTF">2021-06-11T00:36:02Z</dcterms:modified>
</cp:coreProperties>
</file>