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1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A51" i="1"/>
  <c r="A52" i="1"/>
  <c r="A53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49" i="1" l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 l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F34" i="1" l="1"/>
  <c r="G34" i="1"/>
  <c r="H34" i="1"/>
  <c r="I34" i="1"/>
  <c r="J34" i="1"/>
  <c r="K34" i="1"/>
  <c r="A34" i="1"/>
  <c r="B15" i="16"/>
  <c r="B24" i="16"/>
  <c r="B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B29" i="16"/>
  <c r="A47" i="16" s="1"/>
  <c r="C28" i="16"/>
  <c r="A28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3" i="1" l="1"/>
  <c r="G33" i="1"/>
  <c r="H33" i="1"/>
  <c r="I33" i="1"/>
  <c r="J33" i="1"/>
  <c r="K33" i="1"/>
  <c r="A33" i="1"/>
  <c r="A32" i="1"/>
  <c r="A31" i="1"/>
  <c r="A30" i="1"/>
  <c r="A29" i="1"/>
  <c r="A28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 l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7" i="1"/>
  <c r="A26" i="1"/>
  <c r="A25" i="1"/>
  <c r="A24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2" i="1"/>
  <c r="A21" i="1"/>
  <c r="A20" i="1"/>
  <c r="A19" i="1"/>
  <c r="A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1" i="1"/>
  <c r="A10" i="1"/>
  <c r="A9" i="1"/>
  <c r="F8" i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<sst xmlns="http://schemas.openxmlformats.org/spreadsheetml/2006/main" count="13286" uniqueCount="2613">
  <si>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</si>
  <si>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</si>
  <si>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</si>
  <si>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</si>
  <si>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</si>
  <si>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</si>
  <si>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</si>
  <si>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</si>
  <si>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</si>
  <si>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</si>
  <si>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</si>
  <si>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</si>
  <si>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</si>
  <si>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</si>
  <si>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</si>
  <si>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</si>
  <si>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</si>
  <si>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</si>
  <si>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</si>
  <si>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</si>
  <si>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</si>
  <si>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</si>
  <si>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</si>
  <si>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</si>
  <si>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</si>
  <si>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</si>
  <si>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</si>
  <si>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</si>
  <si>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</si>
  <si>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</si>
  <si>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</si>
  <si>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</si>
  <si>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</si>
  <si>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</si>
  <si>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</si>
  <si>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</si>
  <si>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</si>
  <si>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</si>
  <si>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</si>
  <si>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</si>
  <si>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</si>
  <si>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</si>
  <si>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</si>
  <si>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</si>
  <si>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</si>
  <si>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</si>
  <si>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</si>
  <si>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</si>
  <si>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</si>
  <si>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</si>
  <si>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</si>
  <si>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</si>
  <si>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</si>
  <si>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</si>
  <si>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</si>
  <si>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</si>
  <si>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</si>
  <si>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</si>
  <si>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</si>
  <si>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</si>
  <si>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</si>
  <si>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</si>
  <si>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</si>
  <si>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</si>
  <si>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</si>
  <si>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</si>
  <si>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</si>
  <si>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</si>
  <si>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</si>
  <si>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</si>
  <si>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</si>
  <si>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</si>
  <si>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</si>
  <si>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</si>
  <si>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</si>
  <si>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</si>
  <si>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</si>
  <si>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</si>
  <si>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</si>
  <si>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</si>
  <si>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</si>
  <si>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</si>
  <si>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</si>
  <si>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</si>
  <si>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</si>
  <si>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</si>
  <si>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</si>
  <si>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</si>
  <si>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</si>
  <si>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</si>
  <si>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</si>
  <si>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</si>
  <si>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</si>
  <si>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</si>
  <si>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</si>
  <si>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</si>
  <si>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</si>
  <si>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</si>
  <si>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</si>
  <si>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</si>
  <si>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</si>
  <si>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</si>
  <si>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</si>
  <si>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</si>
  <si>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</si>
  <si>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</si>
  <si>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</si>
  <si>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</si>
  <si>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</si>
  <si>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</si>
  <si>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</si>
  <si>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</si>
  <si>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</si>
  <si>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</si>
  <si>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</si>
  <si>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</si>
  <si>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</si>
  <si>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</si>
  <si>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</si>
  <si>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</si>
  <si>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</si>
  <si>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</si>
  <si>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</si>
  <si>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</si>
  <si>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</si>
  <si>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</si>
  <si>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</si>
  <si>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</si>
  <si>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</si>
  <si>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</si>
  <si>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</si>
  <si>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</si>
  <si>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</si>
  <si>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</si>
  <si>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</si>
  <si>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</si>
  <si>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</si>
  <si>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</si>
  <si>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</si>
  <si>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</si>
  <si>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</si>
  <si>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</si>
  <si>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</si>
  <si>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</si>
  <si>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</si>
  <si>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</si>
  <si>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</si>
  <si>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</si>
  <si>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</si>
  <si>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</si>
  <si>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</si>
  <si>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</si>
  <si>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</si>
  <si>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</si>
  <si>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</si>
  <si>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</si>
  <si>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</si>
  <si>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</si>
  <si>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</si>
  <si>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</si>
  <si>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</si>
  <si>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</si>
  <si>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</si>
  <si>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</si>
  <si>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</si>
  <si>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</si>
  <si>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</si>
  <si>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</si>
  <si>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</si>
  <si>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</si>
  <si>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</si>
  <si>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</si>
  <si>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</si>
  <si>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</si>
  <si>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</si>
  <si>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</si>
  <si>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</si>
  <si>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</si>
  <si>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</si>
  <si>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</si>
  <si>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</si>
  <si>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</si>
  <si>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</si>
  <si>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</si>
  <si>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</si>
  <si>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</si>
  <si>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</si>
  <si>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</si>
  <si>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</si>
  <si>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</si>
  <si>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</si>
  <si>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</si>
  <si>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</si>
  <si>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</si>
  <si>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</si>
  <si>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</si>
  <si>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</si>
  <si>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</si>
  <si>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</si>
  <si>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</si>
  <si>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</si>
  <si>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</si>
  <si>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</si>
  <si>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</si>
  <si>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</si>
  <si>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</si>
  <si>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</si>
  <si>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</si>
  <si>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</si>
  <si>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</si>
  <si>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</si>
  <si>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</si>
  <si>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</si>
  <si>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</si>
  <si>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</si>
  <si>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</si>
  <si>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</si>
  <si>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</si>
  <si>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</si>
  <si>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</si>
  <si>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</si>
  <si>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</si>
  <si>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</si>
  <si>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</si>
  <si>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</si>
  <si>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</si>
  <si>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</si>
  <si>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</si>
  <si>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</si>
  <si>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</si>
  <si>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</si>
  <si>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</si>
  <si>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</si>
  <si>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</si>
  <si>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</si>
  <si>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</si>
  <si>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</si>
  <si>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</si>
  <si>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</si>
  <si>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</si>
  <si>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</si>
  <si>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</si>
  <si>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</si>
  <si>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</si>
  <si>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</si>
  <si>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</si>
  <si>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</si>
  <si>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</si>
  <si>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</si>
  <si>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</si>
  <si>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</si>
  <si>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</si>
  <si>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</si>
  <si>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</si>
  <si>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</si>
  <si>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</si>
  <si>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</si>
  <si>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</si>
  <si>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</si>
  <si>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</si>
  <si>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</si>
  <si>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</si>
  <si>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</si>
  <si>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</si>
  <si>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</si>
  <si>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</si>
  <si>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</si>
  <si>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</si>
  <si>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</si>
  <si>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</si>
  <si>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</si>
  <si>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</si>
  <si>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</si>
  <si>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</si>
  <si>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</si>
  <si>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</si>
  <si>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</si>
  <si>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</si>
  <si>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</si>
  <si>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</si>
  <si>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</si>
  <si>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</si>
  <si>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</si>
  <si>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</si>
  <si>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</si>
  <si>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</si>
  <si>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</si>
  <si>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</si>
  <si>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</si>
  <si>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</si>
  <si>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</si>
  <si>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</si>
  <si>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</si>
  <si>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</si>
  <si>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</si>
  <si>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</si>
  <si>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</si>
  <si>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</si>
  <si>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</si>
  <si>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</si>
  <si>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</si>
  <si>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</si>
  <si>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</si>
  <si>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</si>
  <si>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</si>
  <si>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</si>
  <si>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</si>
  <si>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</si>
  <si>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</si>
  <si>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</si>
  <si>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</si>
  <si>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</si>
  <si>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</si>
  <si>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</si>
  <si>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</si>
  <si>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</si>
  <si>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</si>
  <si>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</si>
  <si>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</si>
  <si>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</si>
  <si>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</si>
  <si>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</si>
  <si>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</si>
  <si>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</si>
  <si>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</si>
  <si>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</si>
  <si>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</si>
  <si>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</si>
  <si>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</si>
  <si>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</si>
  <si>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</si>
  <si>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</si>
  <si>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</si>
  <si>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</si>
  <si>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</si>
  <si>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</si>
  <si>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</si>
  <si>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</si>
  <si>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</si>
  <si>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</si>
  <si>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</si>
  <si>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</si>
  <si>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</si>
  <si>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</si>
  <si>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</si>
  <si>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</si>
  <si>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</si>
  <si>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</si>
  <si>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</si>
  <si>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</si>
  <si>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</si>
  <si>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</si>
  <si>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</si>
  <si>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</si>
  <si>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</si>
  <si>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</si>
  <si>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</si>
  <si>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</si>
  <si>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</si>
  <si>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</si>
  <si>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</si>
  <si>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</si>
  <si>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</si>
  <si>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</si>
  <si>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</si>
  <si>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</si>
  <si>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</si>
  <si>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</si>
  <si>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</si>
  <si>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</si>
  <si>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</si>
  <si>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</si>
  <si>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</si>
  <si>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</si>
  <si>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</si>
  <si>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</si>
  <si>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</si>
  <si>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</si>
  <si>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</si>
  <si>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</si>
  <si>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</si>
  <si>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</si>
  <si>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</si>
  <si>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</si>
  <si>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</si>
  <si>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</si>
  <si>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</si>
  <si>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</si>
  <si>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</si>
  <si>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</si>
  <si>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</si>
  <si>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</si>
  <si>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</si>
  <si>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</si>
  <si>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</si>
  <si>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</si>
  <si>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</si>
  <si>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</si>
  <si>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</si>
  <si>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</si>
  <si>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</si>
  <si>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</si>
  <si>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</si>
  <si>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</si>
  <si>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</si>
  <si>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</si>
  <si>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</si>
  <si>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</si>
  <si>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</si>
  <si>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</si>
  <si>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</si>
  <si>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</si>
  <si>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</si>
  <si>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</si>
  <si>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</si>
  <si>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</si>
  <si>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</si>
  <si>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</si>
  <si>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</si>
  <si>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</si>
  <si>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</si>
  <si>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</si>
  <si>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</si>
  <si>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</si>
  <si>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</si>
  <si>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</si>
  <si>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</si>
  <si>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</si>
  <si>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</si>
  <si>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</si>
  <si>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</si>
  <si>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</si>
  <si>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</si>
  <si>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</si>
  <si>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</si>
  <si>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</si>
  <si>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</si>
  <si>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</si>
  <si>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</si>
  <si>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</si>
  <si>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</si>
  <si>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</si>
  <si>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</si>
  <si>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</si>
  <si>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</si>
  <si>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</si>
  <si>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</si>
  <si>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</si>
  <si>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</si>
  <si>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</si>
  <si>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</si>
  <si>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</si>
  <si>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</si>
  <si>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</si>
  <si>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</si>
  <si>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</si>
  <si>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</si>
  <si>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</si>
  <si>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</si>
  <si>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</si>
  <si>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</si>
  <si>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</si>
  <si>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</si>
  <si>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</si>
  <si>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</si>
  <si>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</si>
  <si>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</si>
  <si>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</si>
  <si>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</si>
  <si>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</si>
  <si>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</si>
  <si>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</si>
  <si>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</si>
  <si>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</si>
  <si>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</si>
  <si>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</si>
  <si>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</si>
  <si>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</si>
  <si>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</si>
  <si>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</si>
  <si>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</si>
  <si>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</si>
  <si>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</si>
  <si>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</si>
  <si>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</si>
  <si>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</si>
  <si>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</si>
  <si>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</si>
  <si>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</si>
  <si>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</si>
  <si>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</si>
  <si>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</si>
  <si>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</si>
  <si>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</si>
  <si>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</si>
  <si>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</si>
  <si>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</si>
  <si>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</si>
  <si>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</si>
  <si>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</si>
  <si>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</si>
  <si>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</si>
  <si>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</si>
  <si>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</si>
  <si>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</si>
  <si>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</si>
  <si>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</si>
  <si>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</si>
  <si>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</si>
  <si>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</si>
  <si>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</si>
  <si>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</si>
  <si>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</si>
  <si>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</si>
  <si>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</si>
  <si>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</si>
  <si>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</si>
  <si>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</si>
  <si>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</si>
  <si>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</si>
  <si>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</si>
  <si>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</si>
  <si>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</si>
  <si>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</si>
  <si>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</si>
  <si>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</si>
  <si>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</si>
  <si>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</si>
  <si>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</si>
  <si>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</si>
  <si>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</si>
  <si>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</si>
  <si>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</si>
  <si>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</si>
  <si>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</si>
  <si>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</si>
  <si>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</si>
  <si>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</si>
  <si>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</si>
  <si>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</si>
  <si>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</si>
  <si>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</si>
  <si>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</si>
  <si>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</si>
  <si>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</si>
  <si>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</si>
  <si>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</si>
  <si>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</si>
  <si>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</si>
  <si>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</si>
  <si>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</si>
  <si>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</si>
  <si>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</si>
  <si>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</si>
  <si>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</si>
  <si>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</si>
  <si>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</si>
  <si>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</si>
  <si>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</si>
  <si>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</si>
  <si>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</si>
  <si>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</si>
  <si>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</si>
  <si>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</si>
  <si>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</si>
  <si>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</si>
  <si>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</si>
  <si>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</si>
  <si>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</si>
  <si>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</si>
  <si>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</si>
  <si>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</si>
  <si>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</si>
  <si>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</si>
  <si>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</si>
  <si>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</si>
  <si>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</si>
  <si>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</si>
  <si>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</si>
  <si>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</si>
  <si>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</si>
  <si>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</si>
  <si>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</si>
  <si>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</si>
  <si>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</si>
  <si>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</si>
  <si>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</si>
  <si>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</si>
  <si>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</si>
  <si>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</si>
  <si>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</si>
  <si>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</si>
  <si>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</si>
  <si>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</si>
  <si>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</si>
  <si>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</si>
  <si>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</si>
  <si>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</si>
  <si>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</si>
  <si>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</si>
  <si>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</si>
  <si>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</si>
  <si>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</si>
  <si>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</si>
  <si>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</si>
  <si>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</si>
  <si>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</si>
  <si>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</si>
  <si>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</si>
  <si>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</si>
  <si>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</si>
  <si>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</si>
  <si>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</si>
  <si>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</si>
  <si>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</si>
  <si>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</si>
  <si>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</si>
  <si>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</si>
  <si>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</si>
  <si>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</si>
  <si>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</si>
  <si>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</si>
  <si>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</si>
  <si>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</si>
  <si>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</si>
  <si>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</si>
  <si>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</si>
  <si>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</si>
  <si>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</si>
  <si>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</si>
  <si>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</si>
  <si>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</si>
  <si>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</si>
  <si>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</si>
  <si>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</si>
  <si>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</si>
  <si>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</si>
  <si>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</si>
  <si>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</si>
  <si>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</si>
  <si>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</si>
  <si>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</si>
  <si>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</si>
  <si>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</si>
  <si>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</si>
  <si>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</si>
  <si>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</si>
  <si>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</si>
  <si>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</si>
  <si>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</si>
  <si>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</si>
  <si>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</si>
  <si>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</si>
  <si>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</si>
  <si>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</si>
  <si>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</si>
  <si>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</si>
  <si>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</si>
  <si>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</si>
  <si>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</si>
  <si>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</si>
  <si>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</si>
  <si>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</si>
  <si>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</si>
  <si>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</si>
  <si>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</si>
  <si>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</si>
  <si>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</si>
  <si>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</si>
  <si>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</si>
  <si>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</si>
  <si>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</si>
  <si>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</si>
  <si>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</si>
  <si>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</si>
  <si>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</si>
  <si>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</si>
  <si>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</si>
  <si>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</si>
  <si>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</si>
  <si>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</si>
  <si>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</si>
  <si>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</si>
  <si>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</si>
  <si>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</si>
  <si>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</si>
  <si>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</si>
  <si>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</si>
  <si>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</si>
  <si>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</si>
  <si>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</si>
  <si>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</si>
  <si>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</si>
  <si>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</si>
  <si>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</si>
  <si>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</si>
  <si>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</si>
  <si>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</si>
  <si>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</si>
  <si>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</si>
  <si>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</si>
  <si>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</si>
  <si>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</si>
  <si>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</si>
  <si>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</si>
  <si>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</si>
  <si>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</si>
  <si>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</si>
  <si>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</si>
  <si>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</si>
  <si>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</si>
  <si>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</si>
  <si>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</si>
  <si>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</si>
  <si>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</si>
  <si>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</si>
  <si>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</si>
  <si>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</si>
  <si>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</si>
  <si>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</si>
  <si>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</si>
  <si>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</si>
  <si>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</si>
  <si>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</si>
  <si>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</si>
  <si>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</si>
  <si>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</si>
  <si>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</si>
  <si>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</si>
  <si>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</si>
  <si>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</si>
  <si>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</si>
  <si>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</si>
  <si>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</si>
  <si>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</si>
  <si>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</si>
  <si>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</si>
  <si>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</si>
  <si>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</si>
  <si>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</si>
  <si>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</si>
  <si>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</si>
  <si>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</si>
  <si>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</si>
  <si>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</si>
  <si>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</si>
  <si>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</si>
  <si>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</si>
  <si>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</si>
  <si>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</si>
  <si>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</si>
  <si>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</si>
  <si>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</si>
  <si>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</si>
  <si>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</si>
  <si>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</si>
  <si>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</si>
  <si>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</si>
  <si>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</si>
  <si>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</si>
  <si>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</si>
  <si>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</si>
  <si>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</si>
  <si>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</si>
  <si>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</si>
  <si>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</si>
  <si>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</si>
  <si>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</si>
  <si>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</si>
  <si>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</si>
  <si>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</si>
  <si>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</si>
  <si>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</si>
  <si>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</si>
  <si>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</si>
  <si>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</si>
  <si>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</si>
  <si>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</si>
  <si>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</si>
  <si>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</si>
  <si>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</si>
  <si>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</si>
  <si>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</si>
  <si>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</si>
  <si>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</si>
  <si>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</si>
  <si>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</si>
  <si>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</si>
  <si>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</si>
  <si>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</si>
  <si>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</si>
  <si>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</si>
  <si>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</si>
  <si>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</si>
  <si>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</si>
  <si>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</si>
  <si>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</si>
  <si>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</si>
  <si>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</si>
  <si>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</si>
  <si>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</si>
  <si>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</si>
  <si>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</si>
  <si>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</si>
  <si>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</si>
  <si>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</si>
  <si>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</si>
  <si>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</si>
  <si>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</si>
  <si>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</si>
  <si>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</si>
  <si>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</si>
  <si>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</si>
  <si>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</si>
  <si>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</si>
  <si>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</si>
  <si>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</si>
  <si>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</si>
  <si>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</si>
  <si>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</si>
  <si>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</si>
  <si>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</si>
  <si>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</si>
  <si>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</si>
  <si>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</si>
  <si>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</si>
  <si>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</si>
  <si>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</si>
  <si>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</si>
  <si>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</si>
  <si>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</si>
  <si>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</si>
  <si>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</si>
  <si>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</si>
  <si>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</si>
  <si>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</si>
  <si>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</si>
  <si>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</si>
  <si>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</si>
  <si>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</si>
  <si>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</si>
  <si>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</si>
  <si>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</si>
  <si>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</si>
  <si>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</si>
  <si>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</si>
  <si>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</si>
  <si>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</si>
  <si>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</si>
  <si>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</si>
  <si>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</si>
  <si>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</si>
  <si>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</si>
  <si>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</si>
  <si>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</si>
  <si>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</si>
  <si>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</si>
  <si>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</si>
  <si>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</si>
  <si>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</si>
  <si>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</si>
  <si>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</si>
  <si>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</si>
  <si>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</si>
  <si>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</si>
  <si>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</si>
  <si>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</si>
  <si>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</si>
  <si>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</si>
  <si>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</si>
  <si>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</si>
  <si>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</si>
  <si>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</si>
  <si>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</si>
  <si>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</si>
  <si>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</si>
  <si>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</si>
  <si>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</si>
  <si>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</si>
  <si>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</si>
  <si>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</si>
  <si>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</si>
  <si>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</si>
  <si>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</si>
  <si>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</si>
  <si>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</si>
  <si>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</si>
  <si>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</si>
  <si>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</si>
  <si>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</si>
  <si>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</si>
  <si>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</si>
  <si>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</si>
  <si>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</si>
  <si>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</si>
  <si>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</si>
  <si>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</si>
  <si>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</si>
  <si>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</si>
  <si>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</si>
  <si>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</si>
  <si>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</si>
  <si>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</si>
  <si>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</si>
  <si>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</si>
  <si>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</si>
  <si>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</si>
  <si>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</si>
  <si>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</si>
  <si>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</si>
  <si>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</si>
  <si>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</si>
  <si>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</si>
  <si>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</si>
  <si>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</si>
  <si>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</si>
  <si>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</si>
  <si>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</si>
  <si>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</si>
  <si>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</si>
  <si>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</si>
  <si>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</si>
  <si>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</si>
  <si>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</si>
  <si>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</si>
  <si>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</si>
  <si>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</si>
  <si>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</si>
  <si>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</si>
  <si>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</si>
  <si>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</si>
  <si>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</si>
  <si>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</si>
  <si>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</si>
  <si>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</si>
  <si>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</si>
  <si>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</si>
  <si>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</si>
  <si>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</si>
  <si>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</si>
  <si>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</si>
  <si>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</si>
  <si>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</si>
  <si>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</si>
  <si>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</si>
  <si>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</si>
  <si>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</si>
  <si>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</si>
  <si>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</si>
  <si>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</si>
  <si>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</si>
  <si>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</si>
  <si>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</si>
  <si>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</si>
  <si>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</si>
  <si>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</si>
  <si>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</si>
  <si>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</si>
  <si>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</si>
  <si>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</si>
  <si>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</si>
  <si>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</si>
  <si>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</si>
  <si>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</si>
  <si>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</si>
  <si>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</si>
  <si>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</si>
  <si>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</si>
  <si>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</si>
  <si>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</si>
  <si>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</si>
  <si>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</si>
  <si>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</si>
  <si>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</si>
  <si>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</si>
  <si>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</si>
  <si>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</si>
  <si>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</si>
  <si>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</si>
  <si>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</si>
  <si>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</si>
  <si>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</si>
  <si>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</si>
  <si>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</si>
  <si>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</si>
  <si>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</si>
  <si>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</si>
  <si>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</si>
  <si>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</si>
  <si>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</si>
  <si>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</si>
  <si>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</si>
  <si>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</si>
  <si>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</si>
  <si>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</si>
  <si>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</si>
  <si>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</si>
  <si>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</si>
  <si>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</si>
  <si>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</si>
  <si>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</si>
  <si>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</si>
  <si>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</si>
  <si>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</si>
  <si>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</si>
  <si>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</si>
  <si>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</si>
  <si>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</si>
  <si>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</si>
  <si>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</si>
  <si>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</si>
  <si>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</si>
  <si>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</si>
  <si>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</si>
  <si>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</si>
  <si>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</si>
  <si>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</si>
  <si>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</si>
  <si>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</si>
  <si>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</si>
  <si>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</si>
  <si>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</si>
  <si>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</si>
  <si>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</si>
  <si>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</si>
  <si>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</si>
  <si>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</si>
  <si>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</si>
  <si>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</si>
  <si>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</si>
  <si>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</si>
  <si>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</si>
  <si>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</si>
  <si>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</si>
  <si>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</si>
  <si>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</si>
  <si>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</si>
  <si>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</si>
  <si>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</si>
  <si>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</si>
  <si>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</si>
  <si>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</si>
  <si>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</si>
  <si>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</si>
  <si>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</si>
  <si>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</si>
  <si>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</si>
  <si>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</si>
  <si>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</si>
  <si>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</si>
  <si>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</si>
  <si>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</si>
  <si>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</si>
  <si>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</si>
  <si>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</si>
  <si>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</si>
  <si>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</si>
  <si>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</si>
  <si>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</si>
  <si>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</si>
  <si>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</si>
  <si>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</si>
  <si>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</si>
  <si>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</si>
  <si>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</si>
  <si>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</si>
  <si>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</si>
  <si>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</si>
  <si>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</si>
  <si>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</si>
  <si>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</si>
  <si>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</si>
  <si>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</si>
  <si>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</si>
  <si>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</si>
  <si>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</si>
  <si>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</si>
  <si>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</si>
  <si>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</si>
  <si>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</si>
  <si>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</si>
  <si>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</si>
  <si>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</si>
  <si>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</si>
  <si>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</si>
  <si>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</si>
  <si>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</si>
  <si>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</si>
  <si>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</si>
  <si>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</si>
  <si>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</si>
  <si>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</si>
  <si>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</si>
  <si>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</si>
  <si>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</si>
  <si>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</si>
  <si>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</si>
  <si>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</si>
  <si>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</si>
  <si>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</si>
  <si>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</si>
  <si>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</si>
  <si>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</si>
  <si>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</si>
  <si>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</si>
  <si>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</si>
  <si>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</si>
  <si>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</si>
  <si>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</si>
  <si>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</si>
  <si>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</si>
  <si>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</si>
  <si>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</si>
  <si>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</si>
  <si>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</si>
  <si>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</si>
  <si>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</si>
  <si>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</si>
  <si>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</si>
  <si>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</si>
  <si>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</si>
  <si>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</si>
  <si>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</si>
  <si>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</si>
  <si>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</si>
  <si>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</si>
  <si>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</si>
  <si>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</si>
  <si>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</si>
  <si>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</si>
  <si>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</si>
  <si>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</si>
  <si>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</si>
  <si>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</si>
  <si>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</si>
  <si>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</si>
  <si>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</si>
  <si>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</si>
  <si>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</si>
  <si>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</si>
  <si>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</si>
  <si>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</si>
  <si>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</si>
  <si>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</si>
  <si>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</si>
  <si>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</si>
  <si>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</si>
  <si>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</si>
  <si>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</si>
  <si>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</si>
  <si>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</si>
  <si>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</si>
  <si>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</si>
  <si>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</si>
  <si>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</si>
  <si>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</si>
  <si>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</si>
  <si>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</si>
  <si>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</si>
  <si>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</si>
  <si>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</si>
  <si>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</si>
  <si>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</si>
  <si>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</si>
  <si>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</si>
  <si>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</si>
  <si>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</si>
  <si>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</si>
  <si>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</si>
  <si>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</si>
  <si>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</si>
  <si>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</si>
  <si>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</si>
  <si>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</si>
  <si>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</si>
  <si>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</si>
  <si>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</si>
  <si>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</si>
  <si>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</si>
  <si>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</si>
  <si>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</si>
  <si>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</si>
  <si>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</si>
  <si>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</si>
  <si>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</si>
  <si>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</si>
  <si>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</si>
  <si>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</si>
  <si>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</si>
  <si>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</si>
  <si>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</si>
  <si>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</si>
  <si>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</si>
  <si>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</si>
  <si>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</si>
  <si>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</si>
  <si>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</si>
  <si>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</si>
  <si>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</si>
  <si>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</si>
  <si>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</si>
  <si>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</si>
  <si>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</si>
  <si>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</si>
  <si>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</si>
  <si>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</si>
  <si>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</si>
  <si>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</si>
  <si>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</si>
  <si>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</si>
  <si>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</si>
  <si>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</si>
  <si>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</si>
  <si>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</si>
  <si>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</si>
  <si>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</si>
  <si>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</si>
  <si>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</si>
  <si>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</si>
  <si>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</si>
  <si>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</si>
  <si>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</si>
  <si>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</si>
  <si>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</si>
  <si>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</si>
  <si>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</si>
  <si>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</si>
  <si>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</si>
  <si>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</si>
  <si>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</si>
  <si>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</si>
  <si>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</si>
  <si>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</si>
  <si>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</si>
  <si>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</si>
  <si>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</si>
  <si>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</si>
  <si>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</si>
  <si>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</si>
  <si>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</si>
  <si>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</si>
  <si>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</si>
  <si>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</si>
  <si>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</si>
  <si>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</si>
  <si>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</si>
  <si>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</si>
  <si>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</si>
  <si>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</si>
  <si>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</si>
  <si>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</si>
  <si>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</si>
  <si>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</si>
  <si>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</si>
  <si>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</si>
  <si>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</si>
  <si>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</si>
  <si>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</si>
  <si>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</si>
  <si>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</si>
  <si>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</si>
  <si>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</si>
  <si>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</si>
  <si>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</si>
  <si>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</si>
  <si>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</si>
  <si>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</si>
  <si>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</si>
  <si>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</si>
  <si>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</si>
  <si>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</si>
  <si>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</si>
  <si>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</si>
  <si>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</si>
  <si>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</si>
  <si>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</si>
  <si>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</si>
  <si>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</si>
  <si>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</si>
  <si>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</si>
  <si>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</si>
  <si>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</si>
  <si>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</si>
  <si>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</si>
  <si>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</si>
  <si>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</si>
  <si>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</si>
  <si>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</si>
  <si>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</si>
  <si>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</si>
  <si>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</si>
  <si>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</si>
  <si>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</si>
  <si>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</si>
  <si>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</si>
  <si>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</si>
  <si>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</si>
  <si>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</si>
  <si>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</si>
  <si>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</si>
  <si>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</si>
  <si>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</si>
  <si>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</si>
  <si>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</si>
  <si>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</si>
  <si>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</si>
  <si>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</si>
  <si>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</si>
  <si>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</si>
  <si>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</si>
  <si>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</si>
  <si>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</si>
  <si>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</si>
  <si>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</si>
  <si>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</si>
  <si>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</si>
  <si>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</si>
  <si>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</si>
  <si>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</si>
  <si>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</si>
  <si>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</si>
  <si>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</si>
  <si>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</si>
  <si>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</si>
  <si>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</si>
  <si>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</si>
  <si>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</si>
  <si>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</si>
  <si>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</si>
  <si>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</si>
  <si>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</si>
  <si>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</si>
  <si>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</si>
  <si>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</si>
  <si>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</si>
  <si>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</si>
  <si>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</si>
  <si>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</si>
  <si>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</si>
  <si>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</si>
  <si>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</si>
  <si>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</si>
  <si>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</si>
  <si>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</si>
  <si>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</si>
  <si>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</si>
  <si>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</si>
  <si>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</si>
  <si>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</si>
  <si>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</si>
  <si>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</si>
  <si>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</si>
  <si>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</si>
  <si>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</si>
  <si>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</si>
  <si>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</si>
  <si>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</si>
  <si>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</si>
  <si>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</si>
  <si>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</si>
  <si>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</si>
  <si>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</si>
  <si>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</si>
  <si>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</si>
  <si>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</si>
  <si>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</si>
  <si>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</si>
  <si>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</si>
  <si>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</si>
  <si>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</si>
  <si>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</si>
  <si>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</si>
  <si>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</si>
  <si>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</si>
  <si>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</si>
  <si>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</si>
  <si>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</si>
  <si>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</si>
  <si>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</si>
  <si>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</si>
  <si>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</si>
  <si>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</si>
  <si>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</si>
  <si>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</si>
  <si>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</si>
  <si>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</si>
  <si>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</si>
  <si>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</si>
  <si>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</si>
  <si>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</si>
  <si>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</si>
  <si>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</si>
  <si>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</si>
  <si>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</si>
  <si>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</si>
  <si>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</si>
  <si>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</si>
  <si>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</si>
  <si>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</si>
  <si>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</si>
  <si>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</si>
  <si>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</si>
  <si>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</si>
  <si>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</si>
  <si>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</si>
  <si>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</si>
  <si>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</si>
  <si>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</si>
  <si>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</si>
  <si>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</si>
  <si>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</si>
  <si>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</si>
  <si>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</si>
  <si>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</si>
  <si>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</si>
  <si>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</si>
  <si>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</si>
  <si>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</si>
  <si>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</si>
  <si>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</si>
  <si>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</si>
  <si>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</si>
  <si>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</si>
  <si>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</si>
  <si>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</si>
  <si>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</si>
  <si>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</si>
  <si>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</si>
  <si>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</si>
  <si>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</si>
  <si>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</si>
  <si>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</si>
  <si>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</si>
  <si>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</si>
  <si>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</si>
  <si>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</si>
  <si>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</si>
  <si>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</si>
  <si>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</si>
  <si>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</si>
  <si>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</si>
  <si>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</si>
  <si>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</si>
  <si>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</si>
  <si>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</si>
  <si>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</si>
  <si>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</si>
  <si>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</si>
  <si>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</si>
  <si>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</si>
  <si>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</si>
  <si>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</si>
  <si>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</si>
  <si>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</si>
  <si>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</si>
  <si>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</si>
  <si>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</si>
  <si>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</si>
  <si>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</si>
  <si>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</si>
  <si>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</si>
  <si>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</si>
  <si>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</si>
  <si>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</si>
  <si>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</si>
  <si>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</si>
  <si>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</si>
  <si>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</si>
  <si>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</si>
  <si>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</si>
  <si>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</si>
  <si>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</si>
  <si>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</si>
  <si>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</si>
  <si>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</si>
  <si>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</si>
  <si>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</si>
  <si>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</si>
  <si>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</si>
  <si>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</si>
  <si>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</si>
  <si>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</si>
  <si>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</si>
  <si>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</si>
  <si>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</si>
  <si>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</si>
  <si>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</si>
  <si>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</si>
  <si>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</si>
  <si>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</si>
  <si>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</si>
  <si>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</si>
  <si>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</si>
  <si>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</si>
  <si>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</si>
  <si>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</si>
  <si>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</si>
  <si>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</si>
  <si>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</si>
  <si>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</si>
  <si>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</si>
  <si>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</si>
  <si>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</si>
  <si>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</si>
  <si>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</si>
  <si>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</si>
  <si>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</si>
  <si>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</si>
  <si>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</si>
  <si>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</si>
  <si>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</si>
  <si>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</si>
  <si>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</si>
  <si>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</si>
  <si>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</si>
  <si>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</si>
  <si>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</si>
  <si>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</si>
  <si>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</si>
  <si>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</si>
  <si>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</si>
  <si>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</si>
  <si>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</si>
  <si>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</si>
  <si>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</si>
  <si>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</si>
  <si>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</si>
  <si>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</si>
  <si>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</si>
  <si>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</si>
  <si>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</si>
  <si>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</si>
  <si>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</si>
  <si>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</si>
  <si>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</si>
  <si>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</si>
  <si>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</si>
  <si>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</si>
  <si>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</si>
  <si>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</si>
  <si>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</si>
  <si>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</si>
  <si>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</si>
  <si>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</si>
  <si>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</si>
  <si>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</si>
  <si>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</si>
  <si>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</si>
  <si>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</si>
  <si>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</si>
  <si>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</si>
  <si>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</si>
  <si>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</si>
  <si>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</si>
  <si>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</si>
  <si>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</si>
  <si>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</si>
  <si>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</si>
  <si>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</si>
  <si>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</si>
  <si>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</si>
  <si>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</si>
  <si>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</si>
  <si>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</si>
  <si>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</si>
  <si>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</si>
  <si>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</si>
  <si>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</si>
  <si>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</si>
  <si>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</si>
  <si>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</si>
  <si>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</si>
  <si>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</si>
  <si>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</si>
  <si>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</si>
  <si>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</si>
  <si>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</si>
  <si>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</si>
  <si>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</si>
  <si>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</si>
  <si>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</si>
  <si>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</si>
  <si>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</si>
  <si>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</si>
  <si>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</si>
  <si>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</si>
  <si>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</si>
  <si>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</si>
  <si>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</si>
  <si>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</si>
  <si>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</si>
  <si>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</si>
  <si>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</si>
  <si>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</si>
  <si>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</si>
  <si>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</si>
  <si>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</si>
  <si>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</si>
  <si>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</si>
  <si>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</si>
  <si>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</si>
  <si>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</si>
  <si>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</si>
  <si>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</si>
  <si>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</si>
  <si>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</si>
  <si>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</si>
  <si>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</si>
  <si>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</si>
  <si>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</si>
  <si>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</si>
  <si>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</si>
  <si>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</si>
  <si>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</si>
  <si>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</si>
  <si>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</si>
  <si>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</si>
  <si>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</si>
  <si>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</si>
  <si>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</si>
  <si>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</si>
  <si>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</si>
  <si>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</si>
  <si>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</si>
  <si>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</si>
  <si>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</si>
  <si>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</si>
  <si>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</si>
  <si>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</si>
  <si>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</si>
  <si>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</si>
  <si>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</si>
  <si>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</si>
  <si>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</si>
  <si>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</si>
  <si>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</si>
  <si>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</si>
  <si>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</si>
  <si>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</si>
  <si>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</si>
  <si>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</si>
  <si>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</si>
  <si>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</si>
  <si>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</si>
  <si>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</si>
  <si>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</si>
  <si>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</si>
  <si>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</si>
  <si>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</si>
  <si>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</si>
  <si>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</si>
  <si>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</si>
  <si>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</si>
  <si>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</si>
  <si>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</si>
  <si>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</si>
  <si>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</si>
  <si>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</si>
  <si>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</si>
  <si>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</si>
  <si>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</si>
  <si>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</si>
  <si>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</si>
  <si>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</si>
  <si>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</si>
  <si>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</si>
  <si>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</si>
  <si>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</si>
  <si>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</si>
  <si>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</si>
  <si>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</si>
  <si>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</si>
  <si>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</si>
  <si>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</si>
  <si>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</si>
  <si>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</si>
  <si>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</si>
  <si>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</si>
  <si>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</si>
  <si>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</si>
  <si>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</si>
  <si>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</si>
  <si>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</si>
  <si>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</si>
  <si>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</si>
  <si>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</si>
  <si>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</si>
  <si>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</si>
  <si>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</si>
  <si>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</si>
  <si>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</si>
  <si>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</si>
  <si>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</si>
  <si>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</si>
  <si>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</si>
  <si>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</si>
  <si>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</si>
  <si>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</si>
  <si>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</si>
  <si>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</si>
  <si>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</si>
  <si>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</si>
  <si>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</si>
  <si>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</si>
  <si>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</si>
  <si>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</si>
  <si>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</si>
  <si>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</si>
  <si>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</si>
  <si>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</si>
  <si>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</si>
  <si>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</si>
  <si>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</si>
  <si>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</si>
  <si>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</si>
  <si>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</si>
  <si>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</si>
  <si>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</si>
  <si>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</si>
  <si>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</si>
  <si>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</si>
  <si>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</si>
  <si>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</si>
  <si>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</si>
  <si>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</si>
  <si>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</si>
  <si>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</si>
  <si>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</si>
  <si>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</si>
  <si>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</si>
  <si>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</si>
  <si>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</si>
  <si>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</si>
  <si>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</si>
  <si>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</si>
  <si>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</si>
  <si>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</si>
  <si>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</si>
  <si>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</si>
  <si>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</si>
  <si>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</si>
  <si>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</si>
  <si>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</si>
  <si>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</si>
  <si>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</si>
  <si>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</si>
  <si>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</si>
  <si>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</si>
  <si>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</si>
  <si>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</si>
  <si>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</si>
  <si>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</si>
  <si>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</si>
  <si>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</si>
  <si>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</si>
  <si>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</si>
  <si>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</si>
  <si>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</si>
  <si>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</si>
  <si>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</si>
  <si>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</si>
  <si>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</si>
  <si>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</si>
  <si>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</si>
  <si>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</si>
  <si>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</si>
  <si>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</si>
  <si>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</si>
  <si>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</si>
  <si>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</si>
  <si>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</si>
  <si>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</si>
  <si>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</si>
  <si>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</si>
  <si>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</si>
  <si>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</si>
  <si>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</si>
  <si>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</si>
  <si>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</si>
  <si>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</si>
  <si>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</si>
  <si>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</si>
  <si>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</si>
  <si>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</si>
  <si>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</si>
  <si>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</si>
  <si>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</si>
  <si>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</si>
  <si>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</si>
  <si>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</si>
  <si>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</si>
  <si>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</si>
  <si>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</si>
  <si>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</si>
  <si>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</si>
  <si>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</si>
  <si>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</si>
  <si>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</si>
  <si>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</si>
  <si>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</si>
  <si>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</si>
  <si>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</si>
  <si>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</si>
  <si>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</si>
  <si>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</si>
  <si>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</si>
  <si>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</si>
  <si>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</si>
  <si>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</si>
  <si>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</si>
  <si>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</si>
  <si>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</si>
  <si>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</si>
  <si>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</si>
  <si>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</si>
  <si>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</si>
  <si>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</si>
  <si>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</si>
  <si>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</si>
  <si>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</si>
  <si>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</si>
  <si>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</si>
  <si>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</si>
  <si>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</si>
  <si>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</si>
  <si>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</si>
  <si>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</si>
  <si>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</si>
  <si>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</si>
  <si>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</si>
  <si>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</si>
  <si>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</si>
  <si>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</si>
  <si>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</si>
  <si>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</si>
  <si>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</si>
  <si>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</si>
  <si>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</si>
  <si>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</si>
  <si>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</si>
  <si>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</si>
  <si>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</si>
  <si>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</si>
  <si>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</si>
  <si>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</si>
  <si>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</si>
  <si>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</si>
  <si>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</si>
  <si>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</si>
  <si>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</si>
  <si>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</si>
  <si>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</si>
  <si>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</si>
  <si>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</si>
  <si>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</si>
  <si>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</si>
  <si>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</si>
  <si>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</si>
  <si>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</si>
  <si>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</si>
  <si>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</si>
  <si>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</si>
  <si>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</si>
  <si>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</si>
  <si>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</si>
  <si>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</si>
  <si>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</si>
  <si>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</si>
  <si>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</si>
  <si>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</si>
  <si>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</si>
  <si>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</si>
  <si>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</si>
  <si>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</si>
  <si>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</si>
  <si>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</si>
  <si>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</si>
  <si>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</si>
  <si>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</si>
  <si>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</si>
  <si>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</si>
  <si>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</si>
  <si>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</si>
  <si>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</si>
  <si>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</si>
  <si>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</si>
  <si>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</si>
  <si>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</si>
  <si>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</si>
  <si>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</si>
  <si>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</si>
  <si>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</si>
  <si>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</si>
  <si>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</si>
  <si>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</si>
  <si>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</si>
  <si>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</si>
  <si>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</si>
  <si>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</si>
  <si>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</si>
  <si>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</si>
  <si>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</si>
  <si>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</si>
  <si>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</si>
  <si>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</si>
  <si>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</si>
  <si>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</si>
  <si>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</si>
  <si>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</si>
  <si>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</si>
  <si>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</si>
  <si>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</si>
  <si>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</si>
  <si>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</si>
  <si>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</si>
  <si>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</si>
  <si>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</si>
  <si>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</si>
  <si>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</si>
  <si>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</si>
  <si>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</si>
  <si>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</si>
  <si>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</si>
  <si>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</si>
  <si>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</si>
  <si>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</si>
  <si>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</si>
  <si>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</si>
  <si>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</si>
  <si>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</si>
  <si>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</si>
  <si>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</si>
  <si>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</si>
  <si>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</si>
  <si>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</si>
  <si>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</si>
  <si>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</si>
  <si>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</si>
  <si>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</si>
  <si>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</si>
  <si>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</si>
  <si>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</si>
  <si>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</si>
  <si>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</si>
  <si>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</si>
  <si>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</si>
  <si>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</si>
  <si>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</si>
  <si>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</si>
  <si>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</si>
  <si>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</si>
  <si>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</si>
  <si>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</si>
  <si>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</si>
  <si>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</si>
  <si>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</si>
  <si>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</si>
  <si>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</si>
  <si>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</si>
  <si>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</si>
  <si>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</si>
  <si>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</si>
  <si>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</si>
  <si>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</si>
  <si>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</si>
  <si>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</si>
  <si>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</si>
  <si>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</si>
  <si>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</si>
  <si>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</si>
  <si>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</si>
  <si>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</si>
  <si>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</si>
  <si>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</si>
  <si>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</si>
  <si>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</si>
  <si>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</si>
  <si>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</si>
  <si>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</si>
  <si>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</si>
  <si>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</si>
  <si>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</si>
  <si>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</si>
  <si>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</si>
  <si>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</si>
  <si>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</si>
  <si>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</si>
  <si>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</si>
  <si>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</si>
  <si>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</si>
  <si>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</si>
  <si>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</si>
  <si>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</si>
  <si>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</si>
  <si>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</si>
  <si>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</si>
  <si>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</si>
  <si>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</si>
  <si>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</si>
  <si>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</si>
  <si>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</si>
  <si>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</si>
  <si>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</si>
  <si>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</si>
  <si>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</si>
  <si>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</si>
  <si>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</si>
  <si>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</si>
  <si>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</si>
  <si>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</si>
  <si>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</si>
  <si>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</si>
  <si>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</si>
  <si>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</si>
  <si>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</si>
  <si>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</si>
  <si>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</si>
  <si>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</si>
  <si>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</si>
  <si>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</si>
  <si>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</si>
  <si>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</si>
  <si>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</si>
  <si>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</si>
  <si>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</si>
  <si>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</si>
  <si>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</si>
  <si>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</si>
  <si>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</si>
  <si>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</si>
  <si>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</si>
  <si>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</si>
  <si>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</si>
  <si>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</si>
  <si>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</si>
  <si>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</si>
  <si>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</si>
  <si>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</si>
  <si>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</si>
  <si>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</si>
  <si>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</si>
  <si>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</si>
  <si>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</si>
  <si>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</si>
  <si>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</si>
  <si>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</si>
  <si>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</si>
  <si>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</si>
  <si>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</si>
  <si>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</si>
  <si>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</si>
  <si>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</si>
  <si>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</si>
  <si>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</si>
  <si>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</si>
  <si>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</si>
  <si>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</si>
  <si>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</si>
  <si>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</si>
  <si>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</si>
  <si>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</si>
  <si>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</si>
  <si>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</si>
  <si>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</si>
  <si>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</si>
  <si>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</si>
  <si>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</si>
  <si>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</si>
  <si>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</si>
  <si>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</si>
  <si>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</si>
  <si>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</si>
  <si>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</si>
  <si>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</si>
  <si>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</si>
  <si>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</si>
  <si>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</si>
  <si>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</si>
  <si>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</si>
  <si>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</si>
  <si>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</si>
  <si>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</si>
  <si>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</si>
  <si>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</si>
  <si>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</si>
  <si>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</si>
  <si>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</si>
  <si>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</si>
  <si>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</si>
  <si>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</si>
  <si>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</si>
  <si>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</si>
  <si>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</si>
  <si>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</si>
  <si>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</si>
  <si>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</si>
  <si>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</si>
  <si>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</si>
  <si>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</si>
  <si>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</si>
  <si>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</si>
  <si>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</si>
  <si>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</si>
  <si>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</si>
  <si>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</si>
  <si>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</si>
  <si>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</si>
  <si>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</si>
  <si>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</si>
  <si>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</si>
  <si>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</si>
  <si>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</si>
  <si>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</si>
  <si>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</si>
  <si>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</si>
  <si>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</si>
  <si>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</si>
  <si>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</si>
  <si>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</si>
  <si>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</si>
  <si>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</si>
  <si>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</si>
  <si>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</si>
  <si>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</si>
  <si>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</si>
  <si>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</si>
  <si>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</si>
  <si>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</si>
  <si>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</si>
  <si>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</si>
  <si>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</si>
  <si>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</si>
  <si>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</si>
  <si>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</si>
  <si>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</si>
  <si>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</si>
  <si>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</si>
  <si>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</si>
  <si>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</si>
  <si>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</si>
  <si>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</si>
  <si>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</si>
  <si>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</si>
  <si>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</si>
  <si>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</si>
  <si>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</si>
  <si>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</si>
  <si>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</si>
  <si>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</si>
  <si>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</si>
  <si>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</si>
  <si>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</si>
  <si>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</si>
  <si>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</si>
  <si>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</si>
  <si>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</si>
  <si>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</si>
  <si>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</si>
  <si>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</si>
  <si>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</si>
  <si>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</si>
  <si>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</si>
  <si>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</si>
  <si>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</si>
  <si>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</si>
  <si>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</si>
  <si>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</si>
  <si>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</si>
  <si>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</si>
  <si>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</si>
  <si>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</si>
  <si>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</si>
  <si>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</si>
  <si>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</si>
  <si>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</si>
  <si>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</si>
  <si>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</si>
  <si>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</si>
  <si>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</si>
  <si>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</si>
  <si>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</si>
  <si>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</si>
  <si>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</si>
  <si>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</si>
  <si>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</si>
  <si>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</si>
  <si>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</si>
  <si>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</si>
  <si>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</si>
  <si>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</si>
  <si>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</si>
  <si>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</si>
  <si>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</si>
  <si>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</si>
  <si>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</si>
  <si>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</si>
  <si>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</si>
  <si>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</si>
  <si>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</si>
  <si>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</si>
  <si>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</si>
  <si>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</si>
  <si>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</si>
  <si>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</si>
  <si>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</si>
  <si>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</si>
  <si>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</si>
  <si>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</si>
  <si>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</si>
  <si>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</si>
  <si>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</si>
  <si>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</si>
  <si>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</si>
  <si>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</si>
  <si>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</si>
  <si>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</si>
  <si>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</si>
  <si>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</si>
  <si>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</si>
  <si>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</si>
  <si>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</si>
  <si>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</si>
  <si>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</si>
  <si>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</si>
  <si>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</si>
  <si>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</si>
  <si>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</si>
  <si>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</si>
  <si>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</si>
  <si>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</si>
  <si>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</si>
  <si>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</si>
  <si>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</si>
  <si>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</si>
  <si>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</si>
  <si>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</si>
  <si>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</si>
  <si>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</si>
  <si>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</si>
  <si>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</si>
  <si>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</si>
  <si>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</si>
  <si>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</si>
  <si>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</si>
  <si>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</si>
  <si>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</si>
  <si>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</si>
  <si>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</si>
  <si>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</si>
  <si>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</si>
  <si>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</si>
  <si>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</si>
  <si>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</si>
  <si>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</si>
  <si>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</si>
  <si>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</si>
  <si>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</si>
  <si>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</si>
  <si>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</si>
  <si>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</si>
  <si>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</si>
  <si>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</si>
  <si>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</si>
  <si>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</si>
  <si>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</si>
  <si>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</si>
  <si>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</si>
  <si>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</si>
  <si>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</si>
  <si>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</si>
  <si>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</si>
  <si>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</si>
  <si>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</si>
  <si>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</si>
  <si>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</si>
  <si>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</si>
  <si>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</si>
  <si>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</si>
  <si>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</si>
  <si>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</si>
  <si>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</si>
  <si>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</si>
  <si>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</si>
  <si>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</si>
  <si>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</si>
  <si>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</si>
  <si>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</si>
  <si>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</si>
  <si>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</si>
  <si>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</si>
  <si>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</si>
  <si>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</si>
  <si>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</si>
  <si>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</si>
  <si>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</si>
  <si>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</si>
  <si>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</si>
  <si>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</si>
  <si>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</si>
  <si>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</si>
  <si>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</si>
  <si>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</si>
  <si>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</si>
  <si>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</si>
  <si>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</si>
  <si>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</si>
  <si>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</si>
  <si>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</si>
  <si>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</si>
  <si>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</si>
  <si>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</si>
  <si>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</si>
  <si>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</si>
  <si>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</si>
  <si>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</si>
  <si>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</si>
  <si>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</si>
  <si>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</si>
  <si>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</si>
  <si>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</si>
  <si>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</si>
  <si>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</si>
  <si>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</si>
  <si>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</si>
  <si>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</si>
  <si>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</si>
  <si>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</si>
  <si>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</si>
  <si>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</si>
  <si>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</si>
  <si>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</si>
  <si>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</si>
  <si>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</si>
  <si>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</si>
  <si>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</si>
  <si>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</si>
  <si>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</si>
  <si>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</si>
  <si>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</si>
  <si>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</si>
  <si>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</si>
  <si>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</si>
  <si>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</si>
  <si>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</si>
  <si>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</si>
  <si>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</si>
  <si>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</si>
  <si>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</si>
  <si>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</si>
  <si>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</si>
  <si>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</si>
  <si>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</si>
  <si>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</si>
  <si>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</si>
  <si>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</si>
  <si>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</si>
  <si>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</si>
  <si>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</si>
  <si>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</si>
  <si>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</si>
  <si>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</si>
  <si>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</si>
  <si>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</si>
  <si>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</si>
  <si>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</si>
  <si>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</si>
  <si>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</si>
  <si>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</si>
  <si>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</si>
  <si>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</si>
  <si>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</si>
  <si>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</si>
  <si>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</si>
  <si>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</si>
  <si>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</si>
  <si>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</si>
  <si>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</si>
  <si>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</si>
  <si>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</si>
  <si>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</si>
  <si>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</si>
  <si>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</si>
  <si>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</si>
  <si>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</si>
  <si>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</si>
  <si>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</si>
  <si>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</si>
  <si>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</si>
  <si>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</si>
  <si>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</si>
  <si>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</si>
  <si>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</si>
  <si>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</si>
  <si>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</si>
  <si>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</si>
  <si>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</si>
  <si>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</si>
  <si>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</si>
  <si>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</si>
  <si>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</si>
  <si>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</si>
  <si>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</si>
  <si>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</si>
  <si>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</si>
  <si>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</si>
  <si>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</si>
  <si>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</si>
  <si>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</si>
  <si>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</si>
  <si>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</si>
  <si>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</si>
  <si>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</si>
  <si>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</si>
  <si>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</si>
  <si>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</si>
  <si>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</si>
  <si>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</si>
  <si>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</si>
  <si>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</si>
  <si>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</si>
  <si>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</si>
  <si>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</si>
  <si>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</si>
  <si>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</si>
  <si>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</si>
  <si>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</si>
  <si>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</si>
  <si>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</si>
  <si>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</si>
  <si>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</si>
  <si>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</si>
  <si>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</si>
  <si>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</si>
  <si>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</si>
  <si>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</si>
  <si>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</si>
  <si>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</si>
  <si>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</si>
  <si>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</si>
  <si>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</si>
  <si>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</si>
  <si>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</si>
  <si>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</si>
  <si>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</si>
  <si>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</si>
  <si>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</si>
  <si>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</si>
  <si>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</si>
  <si>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</si>
  <si>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</si>
  <si>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</si>
  <si>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</si>
  <si>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</si>
  <si>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</si>
  <si>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</si>
  <si>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</si>
  <si>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</si>
  <si>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</si>
  <si>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</si>
  <si>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</si>
  <si>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</si>
  <si>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</si>
  <si>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</si>
  <si>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</si>
  <si>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</si>
  <si>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</si>
  <si>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</si>
  <si>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</si>
  <si>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</si>
  <si>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</si>
  <si>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</si>
  <si>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</si>
  <si>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</si>
  <si>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</si>
  <si>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</si>
  <si>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</si>
  <si>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</si>
  <si>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</si>
  <si>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</si>
  <si>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</si>
  <si>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</si>
  <si>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</si>
  <si>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</si>
  <si>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</si>
  <si>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</si>
  <si>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</si>
  <si>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</si>
  <si>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</si>
  <si>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</si>
  <si>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</si>
  <si>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</si>
  <si>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</si>
  <si>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</si>
  <si>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</si>
  <si>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</si>
  <si>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</si>
  <si>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</si>
  <si>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</si>
  <si>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</si>
  <si>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</si>
  <si>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</si>
  <si>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</si>
  <si>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</si>
  <si>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</si>
  <si>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</si>
  <si>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</si>
  <si>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</si>
  <si>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</si>
  <si>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</si>
  <si>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</si>
  <si>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</si>
  <si>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</si>
  <si>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</si>
  <si>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</si>
  <si>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</si>
  <si>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</si>
  <si>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</si>
  <si>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</si>
  <si>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</si>
  <si>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</si>
  <si>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</si>
  <si>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</si>
  <si>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</si>
  <si>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</si>
  <si>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</si>
  <si>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</si>
  <si>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</si>
  <si>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</si>
  <si>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</si>
  <si>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</si>
  <si>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</si>
  <si>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</si>
  <si>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</si>
  <si>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</si>
  <si>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</si>
  <si>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</si>
  <si>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</si>
  <si>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</si>
  <si>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</si>
  <si>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</si>
  <si>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</si>
  <si>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</si>
  <si>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</si>
  <si>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</si>
  <si>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</si>
  <si>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</si>
  <si>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</si>
  <si>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</si>
  <si>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</si>
  <si>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</si>
  <si>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</si>
  <si>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</si>
  <si>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</si>
  <si>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</si>
  <si>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</si>
  <si>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</si>
  <si>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</si>
  <si>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</si>
  <si>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</si>
  <si>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</si>
  <si>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</si>
  <si>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</si>
  <si>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</si>
  <si>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</si>
  <si>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</si>
  <si>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</si>
  <si>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</si>
  <si>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</si>
  <si>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</si>
  <si>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</si>
  <si>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</si>
  <si>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3335915443</t>
  </si>
  <si>
    <t>3335915435</t>
  </si>
  <si>
    <t>3335915381</t>
  </si>
  <si>
    <t>3335915374</t>
  </si>
  <si>
    <t>3335915370</t>
  </si>
  <si>
    <t>GAVETA DE RECHAZO LLENA</t>
  </si>
  <si>
    <t>3335915817</t>
  </si>
  <si>
    <t>3335915813</t>
  </si>
  <si>
    <t>3335915809</t>
  </si>
  <si>
    <t>3335915755</t>
  </si>
  <si>
    <t>3335915606</t>
  </si>
  <si>
    <t>3335916193</t>
  </si>
  <si>
    <t>3335916048</t>
  </si>
  <si>
    <t>3335915983</t>
  </si>
  <si>
    <t>3335915919</t>
  </si>
  <si>
    <t>3335915846</t>
  </si>
  <si>
    <t>3335916280</t>
  </si>
  <si>
    <t>3335916608</t>
  </si>
  <si>
    <t>3335916606</t>
  </si>
  <si>
    <t>3335916605</t>
  </si>
  <si>
    <t>3335916603</t>
  </si>
  <si>
    <t>3335916514</t>
  </si>
  <si>
    <t>3335916496</t>
  </si>
  <si>
    <t>3335916485</t>
  </si>
  <si>
    <t xml:space="preserve">GAVETA DE RECHAZO LLENA </t>
  </si>
  <si>
    <t>GAVETA DE DEPÓSITOS LLENA</t>
  </si>
  <si>
    <t>Morales Payano, Wilfredy Leandro</t>
  </si>
  <si>
    <t>3335916631</t>
  </si>
  <si>
    <t>3335916630</t>
  </si>
  <si>
    <t>3335916629</t>
  </si>
  <si>
    <t>3335916621</t>
  </si>
  <si>
    <t>3335916618</t>
  </si>
  <si>
    <t>3335916617</t>
  </si>
  <si>
    <t>3335916616</t>
  </si>
  <si>
    <t>3335916614</t>
  </si>
  <si>
    <t xml:space="preserve">GAVETA DE DEPOSITO LLENA </t>
  </si>
  <si>
    <t>REINICIO FALLIDO</t>
  </si>
  <si>
    <t>11 Junio de 2021</t>
  </si>
  <si>
    <t>3335916657</t>
  </si>
  <si>
    <t>3335916656</t>
  </si>
  <si>
    <t>3335916654</t>
  </si>
  <si>
    <t>3335916653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</si>
</sst>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7"/>
      <tableStyleElement type="headerRow" dxfId="256"/>
      <tableStyleElement type="totalRow" dxfId="255"/>
      <tableStyleElement type="firstColumn" dxfId="254"/>
      <tableStyleElement type="lastColumn" dxfId="253"/>
      <tableStyleElement type="firstRowStripe" dxfId="252"/>
      <tableStyleElement type="firstColumnStripe" dxfId="2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3"/>
  <sheetViews>
    <sheetView tabSelected="1" zoomScale="85" zoomScaleNormal="85" workbookViewId="0">
      <pane ySplit="4" topLeftCell="A5" activePane="bottomLeft" state="frozen"/>
      <selection pane="bottomLeft" activeCell="O49" sqref="O49:O53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6.42578125" style="44" bestFit="1" customWidth="1"/>
    <col min="4" max="4" width="29.285156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2608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8" t="str">
        <f>VLOOKUP(E5,VIP!$A$2:$O13694,2,0)</f>
        <v>DRBR289</v>
      </c>
      <c r="G5" s="148" t="str">
        <f>VLOOKUP(E5,'LISTADO ATM'!$A$2:$B$897,2,0)</f>
        <v xml:space="preserve">ATM Multicentro La Sirena Venezuela </v>
      </c>
      <c r="H5" s="148" t="str">
        <f>VLOOKUP(E5,VIP!$A$2:$O18557,7,FALSE)</f>
        <v>Si</v>
      </c>
      <c r="I5" s="148" t="str">
        <f>VLOOKUP(E5,VIP!$A$2:$O10522,8,FALSE)</f>
        <v>Si</v>
      </c>
      <c r="J5" s="148" t="str">
        <f>VLOOKUP(E5,VIP!$A$2:$O10472,8,FALSE)</f>
        <v>Si</v>
      </c>
      <c r="K5" s="148" t="str">
        <f>VLOOKUP(E5,VIP!$A$2:$O14046,6,0)</f>
        <v>SI</v>
      </c>
      <c r="L5" s="122" t="s">
        <v>2245</v>
      </c>
      <c r="M5" s="131" t="s">
        <v>2446</v>
      </c>
      <c r="N5" s="131" t="s">
        <v>2560</v>
      </c>
      <c r="O5" s="148" t="s">
        <v>2455</v>
      </c>
      <c r="P5" s="131"/>
      <c r="Q5" s="147" t="s">
        <v>2245</v>
      </c>
    </row>
    <row r="6" spans="1:17" s="93" customFormat="1" ht="18" x14ac:dyDescent="0.25">
      <c r="A6" s="148" t="str">
        <f>VLOOKUP(E6,'LISTADO ATM'!$A$2:$C$898,3,0)</f>
        <v>DISTRITO NACIONAL</v>
      </c>
      <c r="B6" s="126">
        <v>3335913967</v>
      </c>
      <c r="C6" s="132">
        <v>44356.055798611109</v>
      </c>
      <c r="D6" s="132" t="s">
        <v>2180</v>
      </c>
      <c r="E6" s="121">
        <v>909</v>
      </c>
      <c r="F6" s="148" t="str">
        <f>VLOOKUP(E6,VIP!$A$2:$O13749,2,0)</f>
        <v>DRBR01A</v>
      </c>
      <c r="G6" s="148" t="str">
        <f>VLOOKUP(E6,'LISTADO ATM'!$A$2:$B$897,2,0)</f>
        <v xml:space="preserve">ATM UNP UASD </v>
      </c>
      <c r="H6" s="148" t="str">
        <f>VLOOKUP(E6,VIP!$A$2:$O18612,7,FALSE)</f>
        <v>Si</v>
      </c>
      <c r="I6" s="148" t="str">
        <f>VLOOKUP(E6,VIP!$A$2:$O10577,8,FALSE)</f>
        <v>Si</v>
      </c>
      <c r="J6" s="148" t="str">
        <f>VLOOKUP(E6,VIP!$A$2:$O10527,8,FALSE)</f>
        <v>Si</v>
      </c>
      <c r="K6" s="148" t="str">
        <f>VLOOKUP(E6,VIP!$A$2:$O14101,6,0)</f>
        <v>SI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48"/>
      <c r="Q6" s="147" t="s">
        <v>2219</v>
      </c>
    </row>
    <row r="7" spans="1:17" s="93" customFormat="1" ht="18" x14ac:dyDescent="0.25">
      <c r="A7" s="148" t="str">
        <f>VLOOKUP(E7,'LISTADO ATM'!$A$2:$C$898,3,0)</f>
        <v>DISTRITO NACIONAL</v>
      </c>
      <c r="B7" s="126">
        <v>3335914272</v>
      </c>
      <c r="C7" s="132">
        <v>44356.393865740742</v>
      </c>
      <c r="D7" s="132" t="s">
        <v>2180</v>
      </c>
      <c r="E7" s="121">
        <v>238</v>
      </c>
      <c r="F7" s="148" t="str">
        <f>VLOOKUP(E7,VIP!$A$2:$O13710,2,0)</f>
        <v>DRBR238</v>
      </c>
      <c r="G7" s="148" t="str">
        <f>VLOOKUP(E7,'LISTADO ATM'!$A$2:$B$897,2,0)</f>
        <v xml:space="preserve">ATM Multicentro La Sirena Charles de Gaulle </v>
      </c>
      <c r="H7" s="148" t="str">
        <f>VLOOKUP(E7,VIP!$A$2:$O18573,7,FALSE)</f>
        <v>Si</v>
      </c>
      <c r="I7" s="148" t="str">
        <f>VLOOKUP(E7,VIP!$A$2:$O10538,8,FALSE)</f>
        <v>Si</v>
      </c>
      <c r="J7" s="148" t="str">
        <f>VLOOKUP(E7,VIP!$A$2:$O10488,8,FALSE)</f>
        <v>Si</v>
      </c>
      <c r="K7" s="148" t="str">
        <f>VLOOKUP(E7,VIP!$A$2:$O14062,6,0)</f>
        <v>No</v>
      </c>
      <c r="L7" s="122" t="s">
        <v>2466</v>
      </c>
      <c r="M7" s="131" t="s">
        <v>2446</v>
      </c>
      <c r="N7" s="131" t="s">
        <v>2453</v>
      </c>
      <c r="O7" s="148" t="s">
        <v>2455</v>
      </c>
      <c r="P7" s="148"/>
      <c r="Q7" s="147" t="s">
        <v>2466</v>
      </c>
    </row>
    <row r="8" spans="1:17" s="93" customFormat="1" ht="18" x14ac:dyDescent="0.25">
      <c r="A8" s="148" t="str">
        <f>VLOOKUP(E8,'LISTADO ATM'!$A$2:$C$898,3,0)</f>
        <v>DISTRITO NACIONAL</v>
      </c>
      <c r="B8" s="126">
        <v>3335914362</v>
      </c>
      <c r="C8" s="132">
        <v>44356.420567129629</v>
      </c>
      <c r="D8" s="132" t="s">
        <v>2180</v>
      </c>
      <c r="E8" s="121">
        <v>441</v>
      </c>
      <c r="F8" s="148" t="str">
        <f>VLOOKUP(E8,VIP!$A$2:$O13705,2,0)</f>
        <v>DRBR441</v>
      </c>
      <c r="G8" s="148" t="str">
        <f>VLOOKUP(E8,'LISTADO ATM'!$A$2:$B$897,2,0)</f>
        <v>ATM Estacion de Servicio Romulo Betancour</v>
      </c>
      <c r="H8" s="148" t="str">
        <f>VLOOKUP(E8,VIP!$A$2:$O18568,7,FALSE)</f>
        <v>NO</v>
      </c>
      <c r="I8" s="148" t="str">
        <f>VLOOKUP(E8,VIP!$A$2:$O10533,8,FALSE)</f>
        <v>NO</v>
      </c>
      <c r="J8" s="148" t="str">
        <f>VLOOKUP(E8,VIP!$A$2:$O10483,8,FALSE)</f>
        <v>NO</v>
      </c>
      <c r="K8" s="148" t="str">
        <f>VLOOKUP(E8,VIP!$A$2:$O14057,6,0)</f>
        <v>NO</v>
      </c>
      <c r="L8" s="122" t="s">
        <v>2219</v>
      </c>
      <c r="M8" s="131" t="s">
        <v>2446</v>
      </c>
      <c r="N8" s="131" t="s">
        <v>2453</v>
      </c>
      <c r="O8" s="148" t="s">
        <v>2455</v>
      </c>
      <c r="P8" s="148"/>
      <c r="Q8" s="147" t="s">
        <v>2219</v>
      </c>
    </row>
    <row r="9" spans="1:17" s="93" customFormat="1" ht="18" x14ac:dyDescent="0.25">
      <c r="A9" s="148" t="str">
        <f>VLOOKUP(E9,'LISTADO ATM'!$A$2:$C$898,3,0)</f>
        <v>DISTRITO NACIONAL</v>
      </c>
      <c r="B9" s="126">
        <v>3335914880</v>
      </c>
      <c r="C9" s="132">
        <v>44356.606111111112</v>
      </c>
      <c r="D9" s="132" t="s">
        <v>2180</v>
      </c>
      <c r="E9" s="121">
        <v>240</v>
      </c>
      <c r="F9" s="148" t="str">
        <f>VLOOKUP(E9,VIP!$A$2:$O13707,2,0)</f>
        <v>DRBR24D</v>
      </c>
      <c r="G9" s="148" t="str">
        <f>VLOOKUP(E9,'LISTADO ATM'!$A$2:$B$897,2,0)</f>
        <v xml:space="preserve">ATM Oficina Carrefour I </v>
      </c>
      <c r="H9" s="148" t="str">
        <f>VLOOKUP(E9,VIP!$A$2:$O18570,7,FALSE)</f>
        <v>Si</v>
      </c>
      <c r="I9" s="148" t="str">
        <f>VLOOKUP(E9,VIP!$A$2:$O10535,8,FALSE)</f>
        <v>Si</v>
      </c>
      <c r="J9" s="148" t="str">
        <f>VLOOKUP(E9,VIP!$A$2:$O10485,8,FALSE)</f>
        <v>Si</v>
      </c>
      <c r="K9" s="148" t="str">
        <f>VLOOKUP(E9,VIP!$A$2:$O14059,6,0)</f>
        <v>SI</v>
      </c>
      <c r="L9" s="122" t="s">
        <v>2565</v>
      </c>
      <c r="M9" s="131" t="s">
        <v>2446</v>
      </c>
      <c r="N9" s="131" t="s">
        <v>2453</v>
      </c>
      <c r="O9" s="148" t="s">
        <v>2455</v>
      </c>
      <c r="P9" s="148"/>
      <c r="Q9" s="147" t="s">
        <v>2565</v>
      </c>
    </row>
    <row r="10" spans="1:17" s="93" customFormat="1" ht="18" x14ac:dyDescent="0.25">
      <c r="A10" s="148" t="str">
        <f>VLOOKUP(E10,'LISTADO ATM'!$A$2:$C$898,3,0)</f>
        <v>DISTRITO NACIONAL</v>
      </c>
      <c r="B10" s="126">
        <v>3335914888</v>
      </c>
      <c r="C10" s="132">
        <v>44356.609444444446</v>
      </c>
      <c r="D10" s="132" t="s">
        <v>2180</v>
      </c>
      <c r="E10" s="121">
        <v>13</v>
      </c>
      <c r="F10" s="148" t="str">
        <f>VLOOKUP(E10,VIP!$A$2:$O13706,2,0)</f>
        <v>DRBR013</v>
      </c>
      <c r="G10" s="148" t="str">
        <f>VLOOKUP(E10,'LISTADO ATM'!$A$2:$B$897,2,0)</f>
        <v xml:space="preserve">ATM CDEEE </v>
      </c>
      <c r="H10" s="148" t="str">
        <f>VLOOKUP(E10,VIP!$A$2:$O18569,7,FALSE)</f>
        <v>Si</v>
      </c>
      <c r="I10" s="148" t="str">
        <f>VLOOKUP(E10,VIP!$A$2:$O10534,8,FALSE)</f>
        <v>Si</v>
      </c>
      <c r="J10" s="148" t="str">
        <f>VLOOKUP(E10,VIP!$A$2:$O10484,8,FALSE)</f>
        <v>Si</v>
      </c>
      <c r="K10" s="148" t="str">
        <f>VLOOKUP(E10,VIP!$A$2:$O14058,6,0)</f>
        <v>NO</v>
      </c>
      <c r="L10" s="122" t="s">
        <v>2245</v>
      </c>
      <c r="M10" s="131" t="s">
        <v>2446</v>
      </c>
      <c r="N10" s="131" t="s">
        <v>2453</v>
      </c>
      <c r="O10" s="148" t="s">
        <v>2455</v>
      </c>
      <c r="P10" s="148"/>
      <c r="Q10" s="147" t="s">
        <v>2245</v>
      </c>
    </row>
    <row r="11" spans="1:17" s="93" customFormat="1" ht="18" x14ac:dyDescent="0.25">
      <c r="A11" s="148" t="str">
        <f>VLOOKUP(E11,'LISTADO ATM'!$A$2:$C$898,3,0)</f>
        <v>DISTRITO NACIONAL</v>
      </c>
      <c r="B11" s="126">
        <v>3335914939</v>
      </c>
      <c r="C11" s="132">
        <v>44356.620636574073</v>
      </c>
      <c r="D11" s="132" t="s">
        <v>2180</v>
      </c>
      <c r="E11" s="121">
        <v>517</v>
      </c>
      <c r="F11" s="148" t="str">
        <f>VLOOKUP(E11,VIP!$A$2:$O13702,2,0)</f>
        <v>DRBR517</v>
      </c>
      <c r="G11" s="148" t="str">
        <f>VLOOKUP(E11,'LISTADO ATM'!$A$2:$B$897,2,0)</f>
        <v xml:space="preserve">ATM Autobanco Oficina Sans Soucí </v>
      </c>
      <c r="H11" s="148" t="str">
        <f>VLOOKUP(E11,VIP!$A$2:$O18565,7,FALSE)</f>
        <v>Si</v>
      </c>
      <c r="I11" s="148" t="str">
        <f>VLOOKUP(E11,VIP!$A$2:$O10530,8,FALSE)</f>
        <v>Si</v>
      </c>
      <c r="J11" s="148" t="str">
        <f>VLOOKUP(E11,VIP!$A$2:$O10480,8,FALSE)</f>
        <v>Si</v>
      </c>
      <c r="K11" s="148" t="str">
        <f>VLOOKUP(E11,VIP!$A$2:$O14054,6,0)</f>
        <v>SI</v>
      </c>
      <c r="L11" s="122" t="s">
        <v>2219</v>
      </c>
      <c r="M11" s="131" t="s">
        <v>2446</v>
      </c>
      <c r="N11" s="131" t="s">
        <v>2453</v>
      </c>
      <c r="O11" s="148" t="s">
        <v>2455</v>
      </c>
      <c r="P11" s="148"/>
      <c r="Q11" s="147" t="s">
        <v>2219</v>
      </c>
    </row>
    <row r="12" spans="1:17" s="93" customFormat="1" ht="18" x14ac:dyDescent="0.25">
      <c r="A12" s="148" t="str">
        <f>VLOOKUP(E12,'LISTADO ATM'!$A$2:$C$898,3,0)</f>
        <v>DISTRITO NACIONAL</v>
      </c>
      <c r="B12" s="126">
        <v>3335915198</v>
      </c>
      <c r="C12" s="132">
        <v>44356.704560185186</v>
      </c>
      <c r="D12" s="132" t="s">
        <v>2449</v>
      </c>
      <c r="E12" s="121">
        <v>165</v>
      </c>
      <c r="F12" s="148" t="str">
        <f>VLOOKUP(E12,VIP!$A$2:$O13714,2,0)</f>
        <v>DRBR165</v>
      </c>
      <c r="G12" s="148" t="str">
        <f>VLOOKUP(E12,'LISTADO ATM'!$A$2:$B$897,2,0)</f>
        <v>ATM Autoservicio Megacentro</v>
      </c>
      <c r="H12" s="148" t="str">
        <f>VLOOKUP(E12,VIP!$A$2:$O18577,7,FALSE)</f>
        <v>Si</v>
      </c>
      <c r="I12" s="148" t="str">
        <f>VLOOKUP(E12,VIP!$A$2:$O10542,8,FALSE)</f>
        <v>Si</v>
      </c>
      <c r="J12" s="148" t="str">
        <f>VLOOKUP(E12,VIP!$A$2:$O10492,8,FALSE)</f>
        <v>Si</v>
      </c>
      <c r="K12" s="148" t="str">
        <f>VLOOKUP(E12,VIP!$A$2:$O14066,6,0)</f>
        <v>SI</v>
      </c>
      <c r="L12" s="122" t="s">
        <v>2548</v>
      </c>
      <c r="M12" s="131" t="s">
        <v>2446</v>
      </c>
      <c r="N12" s="131" t="s">
        <v>2453</v>
      </c>
      <c r="O12" s="148" t="s">
        <v>2454</v>
      </c>
      <c r="P12" s="148"/>
      <c r="Q12" s="147" t="s">
        <v>2548</v>
      </c>
    </row>
    <row r="13" spans="1:17" s="93" customFormat="1" ht="18" x14ac:dyDescent="0.25">
      <c r="A13" s="148" t="str">
        <f>VLOOKUP(E13,'LISTADO ATM'!$A$2:$C$898,3,0)</f>
        <v>NORTE</v>
      </c>
      <c r="B13" s="126">
        <v>3335915239</v>
      </c>
      <c r="C13" s="132">
        <v>44356.740925925929</v>
      </c>
      <c r="D13" s="132" t="s">
        <v>2181</v>
      </c>
      <c r="E13" s="121">
        <v>11</v>
      </c>
      <c r="F13" s="148" t="str">
        <f>VLOOKUP(E13,VIP!$A$2:$O13720,2,0)</f>
        <v>DRBR056</v>
      </c>
      <c r="G13" s="148" t="str">
        <f>VLOOKUP(E13,'LISTADO ATM'!$A$2:$B$897,2,0)</f>
        <v>ATM Hotel Viva Las Terrenas</v>
      </c>
      <c r="H13" s="148" t="str">
        <f>VLOOKUP(E13,VIP!$A$2:$O18583,7,FALSE)</f>
        <v>Si</v>
      </c>
      <c r="I13" s="148" t="str">
        <f>VLOOKUP(E13,VIP!$A$2:$O10548,8,FALSE)</f>
        <v>Si</v>
      </c>
      <c r="J13" s="148" t="str">
        <f>VLOOKUP(E13,VIP!$A$2:$O10498,8,FALSE)</f>
        <v>Si</v>
      </c>
      <c r="K13" s="148" t="str">
        <f>VLOOKUP(E13,VIP!$A$2:$O14072,6,0)</f>
        <v>NO</v>
      </c>
      <c r="L13" s="122" t="s">
        <v>2245</v>
      </c>
      <c r="M13" s="131" t="s">
        <v>2446</v>
      </c>
      <c r="N13" s="131" t="s">
        <v>2453</v>
      </c>
      <c r="O13" s="148" t="s">
        <v>2562</v>
      </c>
      <c r="P13" s="148"/>
      <c r="Q13" s="147" t="s">
        <v>2245</v>
      </c>
    </row>
    <row r="14" spans="1:17" s="93" customFormat="1" ht="18" x14ac:dyDescent="0.25">
      <c r="A14" s="148" t="str">
        <f>VLOOKUP(E14,'LISTADO ATM'!$A$2:$C$898,3,0)</f>
        <v>SUR</v>
      </c>
      <c r="B14" s="126">
        <v>3335915276</v>
      </c>
      <c r="C14" s="132">
        <v>44356.773761574077</v>
      </c>
      <c r="D14" s="132" t="s">
        <v>2180</v>
      </c>
      <c r="E14" s="121">
        <v>5</v>
      </c>
      <c r="F14" s="148" t="str">
        <f>VLOOKUP(E14,VIP!$A$2:$O13712,2,0)</f>
        <v>DRBR005</v>
      </c>
      <c r="G14" s="148" t="str">
        <f>VLOOKUP(E14,'LISTADO ATM'!$A$2:$B$897,2,0)</f>
        <v>ATM Oficina Autoservicio Villa Ofelia (San Juan)</v>
      </c>
      <c r="H14" s="148" t="str">
        <f>VLOOKUP(E14,VIP!$A$2:$O18575,7,FALSE)</f>
        <v>Si</v>
      </c>
      <c r="I14" s="148" t="str">
        <f>VLOOKUP(E14,VIP!$A$2:$O10540,8,FALSE)</f>
        <v>Si</v>
      </c>
      <c r="J14" s="148" t="str">
        <f>VLOOKUP(E14,VIP!$A$2:$O10490,8,FALSE)</f>
        <v>Si</v>
      </c>
      <c r="K14" s="148" t="str">
        <f>VLOOKUP(E14,VIP!$A$2:$O14064,6,0)</f>
        <v>NO</v>
      </c>
      <c r="L14" s="122" t="s">
        <v>2219</v>
      </c>
      <c r="M14" s="131" t="s">
        <v>2446</v>
      </c>
      <c r="N14" s="131" t="s">
        <v>2453</v>
      </c>
      <c r="O14" s="148" t="s">
        <v>2455</v>
      </c>
      <c r="P14" s="148"/>
      <c r="Q14" s="147" t="s">
        <v>2219</v>
      </c>
    </row>
    <row r="15" spans="1:17" s="93" customFormat="1" ht="18" x14ac:dyDescent="0.25">
      <c r="A15" s="148" t="str">
        <f>VLOOKUP(E15,'LISTADO ATM'!$A$2:$C$898,3,0)</f>
        <v>ESTE</v>
      </c>
      <c r="B15" s="126">
        <v>3335915300</v>
      </c>
      <c r="C15" s="132">
        <v>44356.878136574072</v>
      </c>
      <c r="D15" s="132" t="s">
        <v>2180</v>
      </c>
      <c r="E15" s="121">
        <v>462</v>
      </c>
      <c r="F15" s="148" t="str">
        <f>VLOOKUP(E15,VIP!$A$2:$O13711,2,0)</f>
        <v>DRBR462</v>
      </c>
      <c r="G15" s="148" t="str">
        <f>VLOOKUP(E15,'LISTADO ATM'!$A$2:$B$897,2,0)</f>
        <v>ATM Agrocafe Del Caribe</v>
      </c>
      <c r="H15" s="148" t="str">
        <f>VLOOKUP(E15,VIP!$A$2:$O18574,7,FALSE)</f>
        <v>Si</v>
      </c>
      <c r="I15" s="148" t="str">
        <f>VLOOKUP(E15,VIP!$A$2:$O10539,8,FALSE)</f>
        <v>Si</v>
      </c>
      <c r="J15" s="148" t="str">
        <f>VLOOKUP(E15,VIP!$A$2:$O10489,8,FALSE)</f>
        <v>Si</v>
      </c>
      <c r="K15" s="148" t="str">
        <f>VLOOKUP(E15,VIP!$A$2:$O14063,6,0)</f>
        <v>NO</v>
      </c>
      <c r="L15" s="122" t="s">
        <v>2466</v>
      </c>
      <c r="M15" s="131" t="s">
        <v>2446</v>
      </c>
      <c r="N15" s="131" t="s">
        <v>2453</v>
      </c>
      <c r="O15" s="148" t="s">
        <v>2455</v>
      </c>
      <c r="P15" s="148"/>
      <c r="Q15" s="147" t="s">
        <v>2466</v>
      </c>
    </row>
    <row r="16" spans="1:17" s="93" customFormat="1" ht="18" x14ac:dyDescent="0.25">
      <c r="A16" s="148" t="str">
        <f>VLOOKUP(E16,'LISTADO ATM'!$A$2:$C$898,3,0)</f>
        <v>DISTRITO NACIONAL</v>
      </c>
      <c r="B16" s="126">
        <v>3335915325</v>
      </c>
      <c r="C16" s="132">
        <v>44357.079085648147</v>
      </c>
      <c r="D16" s="132" t="s">
        <v>2180</v>
      </c>
      <c r="E16" s="121">
        <v>952</v>
      </c>
      <c r="F16" s="148" t="str">
        <f>VLOOKUP(E16,VIP!$A$2:$O13710,2,0)</f>
        <v>DRBR16L</v>
      </c>
      <c r="G16" s="148" t="str">
        <f>VLOOKUP(E16,'LISTADO ATM'!$A$2:$B$897,2,0)</f>
        <v xml:space="preserve">ATM Alvarez Rivas </v>
      </c>
      <c r="H16" s="148" t="str">
        <f>VLOOKUP(E16,VIP!$A$2:$O18573,7,FALSE)</f>
        <v>Si</v>
      </c>
      <c r="I16" s="148" t="str">
        <f>VLOOKUP(E16,VIP!$A$2:$O10538,8,FALSE)</f>
        <v>Si</v>
      </c>
      <c r="J16" s="148" t="str">
        <f>VLOOKUP(E16,VIP!$A$2:$O10488,8,FALSE)</f>
        <v>Si</v>
      </c>
      <c r="K16" s="148" t="str">
        <f>VLOOKUP(E16,VIP!$A$2:$O14062,6,0)</f>
        <v>NO</v>
      </c>
      <c r="L16" s="122" t="s">
        <v>2219</v>
      </c>
      <c r="M16" s="131" t="s">
        <v>2446</v>
      </c>
      <c r="N16" s="131" t="s">
        <v>2453</v>
      </c>
      <c r="O16" s="148" t="s">
        <v>2455</v>
      </c>
      <c r="P16" s="148"/>
      <c r="Q16" s="147" t="s">
        <v>2219</v>
      </c>
    </row>
    <row r="17" spans="1:17" s="93" customFormat="1" ht="18" x14ac:dyDescent="0.25">
      <c r="A17" s="148" t="str">
        <f>VLOOKUP(E17,'LISTADO ATM'!$A$2:$C$898,3,0)</f>
        <v>DISTRITO NACIONAL</v>
      </c>
      <c r="B17" s="126">
        <v>3335915328</v>
      </c>
      <c r="C17" s="132">
        <v>44357.1716087963</v>
      </c>
      <c r="D17" s="132" t="s">
        <v>2180</v>
      </c>
      <c r="E17" s="121">
        <v>792</v>
      </c>
      <c r="F17" s="148" t="str">
        <f>VLOOKUP(E17,VIP!$A$2:$O13707,2,0)</f>
        <v>DRBR792</v>
      </c>
      <c r="G17" s="148" t="str">
        <f>VLOOKUP(E17,'LISTADO ATM'!$A$2:$B$897,2,0)</f>
        <v>ATM Hospital Salvador de Gautier</v>
      </c>
      <c r="H17" s="148" t="str">
        <f>VLOOKUP(E17,VIP!$A$2:$O18570,7,FALSE)</f>
        <v>Si</v>
      </c>
      <c r="I17" s="148" t="str">
        <f>VLOOKUP(E17,VIP!$A$2:$O10535,8,FALSE)</f>
        <v>Si</v>
      </c>
      <c r="J17" s="148" t="str">
        <f>VLOOKUP(E17,VIP!$A$2:$O10485,8,FALSE)</f>
        <v>Si</v>
      </c>
      <c r="K17" s="148" t="str">
        <f>VLOOKUP(E17,VIP!$A$2:$O14059,6,0)</f>
        <v>NO</v>
      </c>
      <c r="L17" s="122" t="s">
        <v>2245</v>
      </c>
      <c r="M17" s="131" t="s">
        <v>2446</v>
      </c>
      <c r="N17" s="131" t="s">
        <v>2453</v>
      </c>
      <c r="O17" s="148" t="s">
        <v>2455</v>
      </c>
      <c r="P17" s="148"/>
      <c r="Q17" s="147" t="s">
        <v>2245</v>
      </c>
    </row>
    <row r="18" spans="1:17" s="93" customFormat="1" ht="18" x14ac:dyDescent="0.25">
      <c r="A18" s="148" t="str">
        <f>VLOOKUP(E18,'LISTADO ATM'!$A$2:$C$898,3,0)</f>
        <v>DISTRITO NACIONAL</v>
      </c>
      <c r="B18" s="126" t="s">
        <v>2575</v>
      </c>
      <c r="C18" s="132">
        <v>44357.324988425928</v>
      </c>
      <c r="D18" s="132" t="s">
        <v>2180</v>
      </c>
      <c r="E18" s="121">
        <v>487</v>
      </c>
      <c r="F18" s="148" t="str">
        <f>VLOOKUP(E18,VIP!$A$2:$O13716,2,0)</f>
        <v>DRBR487</v>
      </c>
      <c r="G18" s="148" t="str">
        <f>VLOOKUP(E18,'LISTADO ATM'!$A$2:$B$897,2,0)</f>
        <v xml:space="preserve">ATM Olé Hainamosa </v>
      </c>
      <c r="H18" s="148" t="str">
        <f>VLOOKUP(E18,VIP!$A$2:$O18579,7,FALSE)</f>
        <v>Si</v>
      </c>
      <c r="I18" s="148" t="str">
        <f>VLOOKUP(E18,VIP!$A$2:$O10544,8,FALSE)</f>
        <v>Si</v>
      </c>
      <c r="J18" s="148" t="str">
        <f>VLOOKUP(E18,VIP!$A$2:$O10494,8,FALSE)</f>
        <v>Si</v>
      </c>
      <c r="K18" s="148" t="str">
        <f>VLOOKUP(E18,VIP!$A$2:$O14068,6,0)</f>
        <v>SI</v>
      </c>
      <c r="L18" s="122" t="s">
        <v>2219</v>
      </c>
      <c r="M18" s="131" t="s">
        <v>2446</v>
      </c>
      <c r="N18" s="131" t="s">
        <v>2560</v>
      </c>
      <c r="O18" s="148" t="s">
        <v>2455</v>
      </c>
      <c r="P18" s="148"/>
      <c r="Q18" s="147" t="s">
        <v>2219</v>
      </c>
    </row>
    <row r="19" spans="1:17" s="93" customFormat="1" ht="18" x14ac:dyDescent="0.25">
      <c r="A19" s="148" t="str">
        <f>VLOOKUP(E19,'LISTADO ATM'!$A$2:$C$898,3,0)</f>
        <v>DISTRITO NACIONAL</v>
      </c>
      <c r="B19" s="126" t="s">
        <v>2574</v>
      </c>
      <c r="C19" s="132">
        <v>44357.32739583333</v>
      </c>
      <c r="D19" s="132" t="s">
        <v>2180</v>
      </c>
      <c r="E19" s="121">
        <v>237</v>
      </c>
      <c r="F19" s="148" t="str">
        <f>VLOOKUP(E19,VIP!$A$2:$O13715,2,0)</f>
        <v>DRBR237</v>
      </c>
      <c r="G19" s="148" t="str">
        <f>VLOOKUP(E19,'LISTADO ATM'!$A$2:$B$897,2,0)</f>
        <v xml:space="preserve">ATM UNP Plaza Vásquez </v>
      </c>
      <c r="H19" s="148" t="str">
        <f>VLOOKUP(E19,VIP!$A$2:$O18578,7,FALSE)</f>
        <v>Si</v>
      </c>
      <c r="I19" s="148" t="str">
        <f>VLOOKUP(E19,VIP!$A$2:$O10543,8,FALSE)</f>
        <v>Si</v>
      </c>
      <c r="J19" s="148" t="str">
        <f>VLOOKUP(E19,VIP!$A$2:$O10493,8,FALSE)</f>
        <v>Si</v>
      </c>
      <c r="K19" s="148" t="str">
        <f>VLOOKUP(E19,VIP!$A$2:$O14067,6,0)</f>
        <v>SI</v>
      </c>
      <c r="L19" s="122" t="s">
        <v>2219</v>
      </c>
      <c r="M19" s="131" t="s">
        <v>2446</v>
      </c>
      <c r="N19" s="131" t="s">
        <v>2560</v>
      </c>
      <c r="O19" s="148" t="s">
        <v>2455</v>
      </c>
      <c r="P19" s="148"/>
      <c r="Q19" s="147" t="s">
        <v>2219</v>
      </c>
    </row>
    <row r="20" spans="1:17" s="93" customFormat="1" ht="18" x14ac:dyDescent="0.25">
      <c r="A20" s="148" t="str">
        <f>VLOOKUP(E20,'LISTADO ATM'!$A$2:$C$898,3,0)</f>
        <v>DISTRITO NACIONAL</v>
      </c>
      <c r="B20" s="126" t="s">
        <v>2573</v>
      </c>
      <c r="C20" s="132">
        <v>44357.33048611111</v>
      </c>
      <c r="D20" s="132" t="s">
        <v>2449</v>
      </c>
      <c r="E20" s="121">
        <v>318</v>
      </c>
      <c r="F20" s="148" t="str">
        <f>VLOOKUP(E20,VIP!$A$2:$O13712,2,0)</f>
        <v>DRBR318</v>
      </c>
      <c r="G20" s="148" t="str">
        <f>VLOOKUP(E20,'LISTADO ATM'!$A$2:$B$897,2,0)</f>
        <v>ATM Autoservicio Lope de Vega</v>
      </c>
      <c r="H20" s="148" t="str">
        <f>VLOOKUP(E20,VIP!$A$2:$O18575,7,FALSE)</f>
        <v>Si</v>
      </c>
      <c r="I20" s="148" t="str">
        <f>VLOOKUP(E20,VIP!$A$2:$O10540,8,FALSE)</f>
        <v>Si</v>
      </c>
      <c r="J20" s="148" t="str">
        <f>VLOOKUP(E20,VIP!$A$2:$O10490,8,FALSE)</f>
        <v>Si</v>
      </c>
      <c r="K20" s="148" t="str">
        <f>VLOOKUP(E20,VIP!$A$2:$O14064,6,0)</f>
        <v>NO</v>
      </c>
      <c r="L20" s="122" t="s">
        <v>2548</v>
      </c>
      <c r="M20" s="131" t="s">
        <v>2446</v>
      </c>
      <c r="N20" s="131" t="s">
        <v>2453</v>
      </c>
      <c r="O20" s="148" t="s">
        <v>2454</v>
      </c>
      <c r="P20" s="148"/>
      <c r="Q20" s="147" t="s">
        <v>2548</v>
      </c>
    </row>
    <row r="21" spans="1:17" s="93" customFormat="1" ht="18" x14ac:dyDescent="0.25">
      <c r="A21" s="148" t="str">
        <f>VLOOKUP(E21,'LISTADO ATM'!$A$2:$C$898,3,0)</f>
        <v>DISTRITO NACIONAL</v>
      </c>
      <c r="B21" s="126" t="s">
        <v>2572</v>
      </c>
      <c r="C21" s="132">
        <v>44357.342986111114</v>
      </c>
      <c r="D21" s="132" t="s">
        <v>2180</v>
      </c>
      <c r="E21" s="121">
        <v>35</v>
      </c>
      <c r="F21" s="148" t="str">
        <f>VLOOKUP(E21,VIP!$A$2:$O13710,2,0)</f>
        <v>DRBR035</v>
      </c>
      <c r="G21" s="148" t="str">
        <f>VLOOKUP(E21,'LISTADO ATM'!$A$2:$B$897,2,0)</f>
        <v xml:space="preserve">ATM Dirección General de Aduanas I </v>
      </c>
      <c r="H21" s="148" t="str">
        <f>VLOOKUP(E21,VIP!$A$2:$O18573,7,FALSE)</f>
        <v>Si</v>
      </c>
      <c r="I21" s="148" t="str">
        <f>VLOOKUP(E21,VIP!$A$2:$O10538,8,FALSE)</f>
        <v>Si</v>
      </c>
      <c r="J21" s="148" t="str">
        <f>VLOOKUP(E21,VIP!$A$2:$O10488,8,FALSE)</f>
        <v>Si</v>
      </c>
      <c r="K21" s="148" t="str">
        <f>VLOOKUP(E21,VIP!$A$2:$O14062,6,0)</f>
        <v>NO</v>
      </c>
      <c r="L21" s="122" t="s">
        <v>2219</v>
      </c>
      <c r="M21" s="131" t="s">
        <v>2446</v>
      </c>
      <c r="N21" s="131" t="s">
        <v>2453</v>
      </c>
      <c r="O21" s="148" t="s">
        <v>2455</v>
      </c>
      <c r="P21" s="148"/>
      <c r="Q21" s="147" t="s">
        <v>2219</v>
      </c>
    </row>
    <row r="22" spans="1:17" s="93" customFormat="1" ht="18" x14ac:dyDescent="0.25">
      <c r="A22" s="148" t="str">
        <f>VLOOKUP(E22,'LISTADO ATM'!$A$2:$C$898,3,0)</f>
        <v>SUR</v>
      </c>
      <c r="B22" s="126" t="s">
        <v>2571</v>
      </c>
      <c r="C22" s="132">
        <v>44357.34447916667</v>
      </c>
      <c r="D22" s="132" t="s">
        <v>2180</v>
      </c>
      <c r="E22" s="121">
        <v>968</v>
      </c>
      <c r="F22" s="148" t="str">
        <f>VLOOKUP(E22,VIP!$A$2:$O13709,2,0)</f>
        <v>DRBR24I</v>
      </c>
      <c r="G22" s="148" t="str">
        <f>VLOOKUP(E22,'LISTADO ATM'!$A$2:$B$897,2,0)</f>
        <v xml:space="preserve">ATM UNP Mercado Baní </v>
      </c>
      <c r="H22" s="148" t="str">
        <f>VLOOKUP(E22,VIP!$A$2:$O18572,7,FALSE)</f>
        <v>Si</v>
      </c>
      <c r="I22" s="148" t="str">
        <f>VLOOKUP(E22,VIP!$A$2:$O10537,8,FALSE)</f>
        <v>Si</v>
      </c>
      <c r="J22" s="148" t="str">
        <f>VLOOKUP(E22,VIP!$A$2:$O10487,8,FALSE)</f>
        <v>Si</v>
      </c>
      <c r="K22" s="148" t="str">
        <f>VLOOKUP(E22,VIP!$A$2:$O14061,6,0)</f>
        <v>SI</v>
      </c>
      <c r="L22" s="122" t="s">
        <v>2219</v>
      </c>
      <c r="M22" s="131" t="s">
        <v>2446</v>
      </c>
      <c r="N22" s="131" t="s">
        <v>2453</v>
      </c>
      <c r="O22" s="148" t="s">
        <v>2455</v>
      </c>
      <c r="P22" s="148"/>
      <c r="Q22" s="147" t="s">
        <v>2219</v>
      </c>
    </row>
    <row r="23" spans="1:17" s="93" customFormat="1" ht="18" x14ac:dyDescent="0.25">
      <c r="A23" s="148" t="str">
        <f>VLOOKUP(E23,'LISTADO ATM'!$A$2:$C$898,3,0)</f>
        <v>DISTRITO NACIONAL</v>
      </c>
      <c r="B23" s="126" t="s">
        <v>2581</v>
      </c>
      <c r="C23" s="132">
        <v>44357.385196759256</v>
      </c>
      <c r="D23" s="132" t="s">
        <v>2449</v>
      </c>
      <c r="E23" s="121">
        <v>354</v>
      </c>
      <c r="F23" s="148" t="str">
        <f>VLOOKUP(E23,VIP!$A$2:$O13719,2,0)</f>
        <v>DRBR354</v>
      </c>
      <c r="G23" s="148" t="str">
        <f>VLOOKUP(E23,'LISTADO ATM'!$A$2:$B$897,2,0)</f>
        <v xml:space="preserve">ATM Oficina Núñez de Cáceres II </v>
      </c>
      <c r="H23" s="148" t="str">
        <f>VLOOKUP(E23,VIP!$A$2:$O18582,7,FALSE)</f>
        <v>Si</v>
      </c>
      <c r="I23" s="148" t="str">
        <f>VLOOKUP(E23,VIP!$A$2:$O10547,8,FALSE)</f>
        <v>Si</v>
      </c>
      <c r="J23" s="148" t="str">
        <f>VLOOKUP(E23,VIP!$A$2:$O10497,8,FALSE)</f>
        <v>Si</v>
      </c>
      <c r="K23" s="148" t="str">
        <f>VLOOKUP(E23,VIP!$A$2:$O14071,6,0)</f>
        <v>NO</v>
      </c>
      <c r="L23" s="122" t="s">
        <v>2418</v>
      </c>
      <c r="M23" s="131" t="s">
        <v>2446</v>
      </c>
      <c r="N23" s="131" t="s">
        <v>2453</v>
      </c>
      <c r="O23" s="148" t="s">
        <v>2454</v>
      </c>
      <c r="P23" s="148"/>
      <c r="Q23" s="147" t="s">
        <v>2418</v>
      </c>
    </row>
    <row r="24" spans="1:17" s="93" customFormat="1" ht="18" x14ac:dyDescent="0.25">
      <c r="A24" s="148" t="str">
        <f>VLOOKUP(E24,'LISTADO ATM'!$A$2:$C$898,3,0)</f>
        <v>DISTRITO NACIONAL</v>
      </c>
      <c r="B24" s="126" t="s">
        <v>2580</v>
      </c>
      <c r="C24" s="132">
        <v>44357.421967592592</v>
      </c>
      <c r="D24" s="132" t="s">
        <v>2180</v>
      </c>
      <c r="E24" s="121">
        <v>280</v>
      </c>
      <c r="F24" s="148" t="str">
        <f>VLOOKUP(E24,VIP!$A$2:$O13713,2,0)</f>
        <v>DRBR752</v>
      </c>
      <c r="G24" s="148" t="str">
        <f>VLOOKUP(E24,'LISTADO ATM'!$A$2:$B$897,2,0)</f>
        <v xml:space="preserve">ATM Cooperativa BR </v>
      </c>
      <c r="H24" s="148" t="str">
        <f>VLOOKUP(E24,VIP!$A$2:$O18576,7,FALSE)</f>
        <v>Si</v>
      </c>
      <c r="I24" s="148" t="str">
        <f>VLOOKUP(E24,VIP!$A$2:$O10541,8,FALSE)</f>
        <v>Si</v>
      </c>
      <c r="J24" s="148" t="str">
        <f>VLOOKUP(E24,VIP!$A$2:$O10491,8,FALSE)</f>
        <v>Si</v>
      </c>
      <c r="K24" s="148" t="str">
        <f>VLOOKUP(E24,VIP!$A$2:$O14065,6,0)</f>
        <v>NO</v>
      </c>
      <c r="L24" s="122" t="s">
        <v>2219</v>
      </c>
      <c r="M24" s="131" t="s">
        <v>2446</v>
      </c>
      <c r="N24" s="131" t="s">
        <v>2453</v>
      </c>
      <c r="O24" s="148" t="s">
        <v>2455</v>
      </c>
      <c r="P24" s="148"/>
      <c r="Q24" s="147" t="s">
        <v>2219</v>
      </c>
    </row>
    <row r="25" spans="1:17" s="93" customFormat="1" ht="18" x14ac:dyDescent="0.25">
      <c r="A25" s="148" t="str">
        <f>VLOOKUP(E25,'LISTADO ATM'!$A$2:$C$898,3,0)</f>
        <v>SUR</v>
      </c>
      <c r="B25" s="126" t="s">
        <v>2579</v>
      </c>
      <c r="C25" s="132">
        <v>44357.440486111111</v>
      </c>
      <c r="D25" s="132" t="s">
        <v>2180</v>
      </c>
      <c r="E25" s="121">
        <v>829</v>
      </c>
      <c r="F25" s="148" t="str">
        <f>VLOOKUP(E25,VIP!$A$2:$O13711,2,0)</f>
        <v>DRBR829</v>
      </c>
      <c r="G25" s="148" t="str">
        <f>VLOOKUP(E25,'LISTADO ATM'!$A$2:$B$897,2,0)</f>
        <v xml:space="preserve">ATM UNP Multicentro Sirena Baní </v>
      </c>
      <c r="H25" s="148" t="str">
        <f>VLOOKUP(E25,VIP!$A$2:$O18574,7,FALSE)</f>
        <v>Si</v>
      </c>
      <c r="I25" s="148" t="str">
        <f>VLOOKUP(E25,VIP!$A$2:$O10539,8,FALSE)</f>
        <v>Si</v>
      </c>
      <c r="J25" s="148" t="str">
        <f>VLOOKUP(E25,VIP!$A$2:$O10489,8,FALSE)</f>
        <v>Si</v>
      </c>
      <c r="K25" s="148" t="str">
        <f>VLOOKUP(E25,VIP!$A$2:$O14063,6,0)</f>
        <v>NO</v>
      </c>
      <c r="L25" s="122" t="s">
        <v>2466</v>
      </c>
      <c r="M25" s="131" t="s">
        <v>2446</v>
      </c>
      <c r="N25" s="131" t="s">
        <v>2453</v>
      </c>
      <c r="O25" s="148" t="s">
        <v>2455</v>
      </c>
      <c r="P25" s="148"/>
      <c r="Q25" s="147" t="s">
        <v>2466</v>
      </c>
    </row>
    <row r="26" spans="1:17" s="93" customFormat="1" ht="18" x14ac:dyDescent="0.25">
      <c r="A26" s="148" t="str">
        <f>VLOOKUP(E26,'LISTADO ATM'!$A$2:$C$898,3,0)</f>
        <v>DISTRITO NACIONAL</v>
      </c>
      <c r="B26" s="126" t="s">
        <v>2578</v>
      </c>
      <c r="C26" s="132">
        <v>44357.441469907404</v>
      </c>
      <c r="D26" s="132" t="s">
        <v>2449</v>
      </c>
      <c r="E26" s="121">
        <v>577</v>
      </c>
      <c r="F26" s="148" t="str">
        <f>VLOOKUP(E26,VIP!$A$2:$O13710,2,0)</f>
        <v>DRBR173</v>
      </c>
      <c r="G26" s="148" t="str">
        <f>VLOOKUP(E26,'LISTADO ATM'!$A$2:$B$897,2,0)</f>
        <v xml:space="preserve">ATM Olé Ave. Duarte </v>
      </c>
      <c r="H26" s="148" t="str">
        <f>VLOOKUP(E26,VIP!$A$2:$O18573,7,FALSE)</f>
        <v>Si</v>
      </c>
      <c r="I26" s="148" t="str">
        <f>VLOOKUP(E26,VIP!$A$2:$O10538,8,FALSE)</f>
        <v>Si</v>
      </c>
      <c r="J26" s="148" t="str">
        <f>VLOOKUP(E26,VIP!$A$2:$O10488,8,FALSE)</f>
        <v>Si</v>
      </c>
      <c r="K26" s="148" t="str">
        <f>VLOOKUP(E26,VIP!$A$2:$O14062,6,0)</f>
        <v>SI</v>
      </c>
      <c r="L26" s="122" t="s">
        <v>2442</v>
      </c>
      <c r="M26" s="131" t="s">
        <v>2446</v>
      </c>
      <c r="N26" s="131" t="s">
        <v>2453</v>
      </c>
      <c r="O26" s="148" t="s">
        <v>2454</v>
      </c>
      <c r="P26" s="148"/>
      <c r="Q26" s="147" t="s">
        <v>2442</v>
      </c>
    </row>
    <row r="27" spans="1:17" s="93" customFormat="1" ht="18" x14ac:dyDescent="0.25">
      <c r="A27" s="148" t="str">
        <f>VLOOKUP(E27,'LISTADO ATM'!$A$2:$C$898,3,0)</f>
        <v>DISTRITO NACIONAL</v>
      </c>
      <c r="B27" s="126" t="s">
        <v>2577</v>
      </c>
      <c r="C27" s="132">
        <v>44357.443287037036</v>
      </c>
      <c r="D27" s="132" t="s">
        <v>2180</v>
      </c>
      <c r="E27" s="121">
        <v>473</v>
      </c>
      <c r="F27" s="148" t="str">
        <f>VLOOKUP(E27,VIP!$A$2:$O13709,2,0)</f>
        <v>DRBR473</v>
      </c>
      <c r="G27" s="148" t="str">
        <f>VLOOKUP(E27,'LISTADO ATM'!$A$2:$B$897,2,0)</f>
        <v xml:space="preserve">ATM Oficina Carrefour II </v>
      </c>
      <c r="H27" s="148" t="str">
        <f>VLOOKUP(E27,VIP!$A$2:$O18572,7,FALSE)</f>
        <v>Si</v>
      </c>
      <c r="I27" s="148" t="str">
        <f>VLOOKUP(E27,VIP!$A$2:$O10537,8,FALSE)</f>
        <v>Si</v>
      </c>
      <c r="J27" s="148" t="str">
        <f>VLOOKUP(E27,VIP!$A$2:$O10487,8,FALSE)</f>
        <v>Si</v>
      </c>
      <c r="K27" s="148" t="str">
        <f>VLOOKUP(E27,VIP!$A$2:$O14061,6,0)</f>
        <v>NO</v>
      </c>
      <c r="L27" s="122" t="s">
        <v>2245</v>
      </c>
      <c r="M27" s="131" t="s">
        <v>2446</v>
      </c>
      <c r="N27" s="131" t="s">
        <v>2453</v>
      </c>
      <c r="O27" s="148" t="s">
        <v>2455</v>
      </c>
      <c r="P27" s="148"/>
      <c r="Q27" s="147" t="s">
        <v>2245</v>
      </c>
    </row>
    <row r="28" spans="1:17" s="93" customFormat="1" ht="18" x14ac:dyDescent="0.25">
      <c r="A28" s="148" t="str">
        <f>VLOOKUP(E28,'LISTADO ATM'!$A$2:$C$898,3,0)</f>
        <v>SUR</v>
      </c>
      <c r="B28" s="126" t="s">
        <v>2586</v>
      </c>
      <c r="C28" s="132">
        <v>44357.449837962966</v>
      </c>
      <c r="D28" s="132" t="s">
        <v>2470</v>
      </c>
      <c r="E28" s="121">
        <v>297</v>
      </c>
      <c r="F28" s="148" t="str">
        <f>VLOOKUP(E28,VIP!$A$2:$O13724,2,0)</f>
        <v>DRBR297</v>
      </c>
      <c r="G28" s="148" t="str">
        <f>VLOOKUP(E28,'LISTADO ATM'!$A$2:$B$897,2,0)</f>
        <v xml:space="preserve">ATM S/M Cadena Ocoa </v>
      </c>
      <c r="H28" s="148" t="str">
        <f>VLOOKUP(E28,VIP!$A$2:$O18587,7,FALSE)</f>
        <v>Si</v>
      </c>
      <c r="I28" s="148" t="str">
        <f>VLOOKUP(E28,VIP!$A$2:$O10552,8,FALSE)</f>
        <v>Si</v>
      </c>
      <c r="J28" s="148" t="str">
        <f>VLOOKUP(E28,VIP!$A$2:$O10502,8,FALSE)</f>
        <v>Si</v>
      </c>
      <c r="K28" s="148" t="str">
        <f>VLOOKUP(E28,VIP!$A$2:$O14076,6,0)</f>
        <v>NO</v>
      </c>
      <c r="L28" s="122" t="s">
        <v>2576</v>
      </c>
      <c r="M28" s="131" t="s">
        <v>2446</v>
      </c>
      <c r="N28" s="131" t="s">
        <v>2453</v>
      </c>
      <c r="O28" s="148" t="s">
        <v>2471</v>
      </c>
      <c r="P28" s="148"/>
      <c r="Q28" s="147" t="s">
        <v>2576</v>
      </c>
    </row>
    <row r="29" spans="1:17" s="93" customFormat="1" ht="18" x14ac:dyDescent="0.25">
      <c r="A29" s="148" t="str">
        <f>VLOOKUP(E29,'LISTADO ATM'!$A$2:$C$898,3,0)</f>
        <v>ESTE</v>
      </c>
      <c r="B29" s="126" t="s">
        <v>2585</v>
      </c>
      <c r="C29" s="132">
        <v>44357.470185185186</v>
      </c>
      <c r="D29" s="132" t="s">
        <v>2470</v>
      </c>
      <c r="E29" s="121">
        <v>294</v>
      </c>
      <c r="F29" s="148" t="str">
        <f>VLOOKUP(E29,VIP!$A$2:$O13723,2,0)</f>
        <v>DRBR294</v>
      </c>
      <c r="G29" s="148" t="str">
        <f>VLOOKUP(E29,'LISTADO ATM'!$A$2:$B$897,2,0)</f>
        <v xml:space="preserve">ATM Plaza Zaglul San Pedro II </v>
      </c>
      <c r="H29" s="148" t="str">
        <f>VLOOKUP(E29,VIP!$A$2:$O18586,7,FALSE)</f>
        <v>Si</v>
      </c>
      <c r="I29" s="148" t="str">
        <f>VLOOKUP(E29,VIP!$A$2:$O10551,8,FALSE)</f>
        <v>Si</v>
      </c>
      <c r="J29" s="148" t="str">
        <f>VLOOKUP(E29,VIP!$A$2:$O10501,8,FALSE)</f>
        <v>Si</v>
      </c>
      <c r="K29" s="148" t="str">
        <f>VLOOKUP(E29,VIP!$A$2:$O14075,6,0)</f>
        <v>NO</v>
      </c>
      <c r="L29" s="122" t="s">
        <v>2576</v>
      </c>
      <c r="M29" s="131" t="s">
        <v>2446</v>
      </c>
      <c r="N29" s="131" t="s">
        <v>2453</v>
      </c>
      <c r="O29" s="148" t="s">
        <v>2471</v>
      </c>
      <c r="P29" s="148"/>
      <c r="Q29" s="147" t="s">
        <v>2576</v>
      </c>
    </row>
    <row r="30" spans="1:17" s="93" customFormat="1" ht="18" x14ac:dyDescent="0.25">
      <c r="A30" s="148" t="str">
        <f>VLOOKUP(E30,'LISTADO ATM'!$A$2:$C$898,3,0)</f>
        <v>DISTRITO NACIONAL</v>
      </c>
      <c r="B30" s="126" t="s">
        <v>2584</v>
      </c>
      <c r="C30" s="132">
        <v>44357.487650462965</v>
      </c>
      <c r="D30" s="132" t="s">
        <v>2180</v>
      </c>
      <c r="E30" s="121">
        <v>839</v>
      </c>
      <c r="F30" s="148" t="str">
        <f>VLOOKUP(E30,VIP!$A$2:$O13719,2,0)</f>
        <v>DRBR839</v>
      </c>
      <c r="G30" s="148" t="str">
        <f>VLOOKUP(E30,'LISTADO ATM'!$A$2:$B$897,2,0)</f>
        <v xml:space="preserve">ATM INAPA </v>
      </c>
      <c r="H30" s="148" t="str">
        <f>VLOOKUP(E30,VIP!$A$2:$O18582,7,FALSE)</f>
        <v>Si</v>
      </c>
      <c r="I30" s="148" t="str">
        <f>VLOOKUP(E30,VIP!$A$2:$O10547,8,FALSE)</f>
        <v>Si</v>
      </c>
      <c r="J30" s="148" t="str">
        <f>VLOOKUP(E30,VIP!$A$2:$O10497,8,FALSE)</f>
        <v>Si</v>
      </c>
      <c r="K30" s="148" t="str">
        <f>VLOOKUP(E30,VIP!$A$2:$O14071,6,0)</f>
        <v>NO</v>
      </c>
      <c r="L30" s="122" t="s">
        <v>2245</v>
      </c>
      <c r="M30" s="131" t="s">
        <v>2446</v>
      </c>
      <c r="N30" s="131" t="s">
        <v>2560</v>
      </c>
      <c r="O30" s="148" t="s">
        <v>2455</v>
      </c>
      <c r="P30" s="148"/>
      <c r="Q30" s="147" t="s">
        <v>2245</v>
      </c>
    </row>
    <row r="31" spans="1:17" s="93" customFormat="1" ht="18" x14ac:dyDescent="0.25">
      <c r="A31" s="148" t="str">
        <f>VLOOKUP(E31,'LISTADO ATM'!$A$2:$C$898,3,0)</f>
        <v>DISTRITO NACIONAL</v>
      </c>
      <c r="B31" s="126" t="s">
        <v>2583</v>
      </c>
      <c r="C31" s="132">
        <v>44357.510787037034</v>
      </c>
      <c r="D31" s="132" t="s">
        <v>2180</v>
      </c>
      <c r="E31" s="121">
        <v>248</v>
      </c>
      <c r="F31" s="148" t="str">
        <f>VLOOKUP(E31,VIP!$A$2:$O13718,2,0)</f>
        <v>DRBR248</v>
      </c>
      <c r="G31" s="148" t="str">
        <f>VLOOKUP(E31,'LISTADO ATM'!$A$2:$B$897,2,0)</f>
        <v xml:space="preserve">ATM Shell Paraiso </v>
      </c>
      <c r="H31" s="148" t="str">
        <f>VLOOKUP(E31,VIP!$A$2:$O18581,7,FALSE)</f>
        <v>Si</v>
      </c>
      <c r="I31" s="148" t="str">
        <f>VLOOKUP(E31,VIP!$A$2:$O10546,8,FALSE)</f>
        <v>Si</v>
      </c>
      <c r="J31" s="148" t="str">
        <f>VLOOKUP(E31,VIP!$A$2:$O10496,8,FALSE)</f>
        <v>Si</v>
      </c>
      <c r="K31" s="148" t="str">
        <f>VLOOKUP(E31,VIP!$A$2:$O14070,6,0)</f>
        <v>NO</v>
      </c>
      <c r="L31" s="122" t="s">
        <v>2219</v>
      </c>
      <c r="M31" s="131" t="s">
        <v>2446</v>
      </c>
      <c r="N31" s="131" t="s">
        <v>2560</v>
      </c>
      <c r="O31" s="148" t="s">
        <v>2455</v>
      </c>
      <c r="P31" s="148"/>
      <c r="Q31" s="147" t="s">
        <v>2219</v>
      </c>
    </row>
    <row r="32" spans="1:17" s="93" customFormat="1" ht="18" x14ac:dyDescent="0.25">
      <c r="A32" s="148" t="str">
        <f>VLOOKUP(E32,'LISTADO ATM'!$A$2:$C$898,3,0)</f>
        <v>DISTRITO NACIONAL</v>
      </c>
      <c r="B32" s="126" t="s">
        <v>2582</v>
      </c>
      <c r="C32" s="132">
        <v>44357.582245370373</v>
      </c>
      <c r="D32" s="132" t="s">
        <v>2180</v>
      </c>
      <c r="E32" s="121">
        <v>10</v>
      </c>
      <c r="F32" s="148" t="str">
        <f>VLOOKUP(E32,VIP!$A$2:$O13712,2,0)</f>
        <v>DRBR010</v>
      </c>
      <c r="G32" s="148" t="str">
        <f>VLOOKUP(E32,'LISTADO ATM'!$A$2:$B$897,2,0)</f>
        <v xml:space="preserve">ATM Ministerio Salud Pública </v>
      </c>
      <c r="H32" s="148" t="str">
        <f>VLOOKUP(E32,VIP!$A$2:$O18575,7,FALSE)</f>
        <v>Si</v>
      </c>
      <c r="I32" s="148" t="str">
        <f>VLOOKUP(E32,VIP!$A$2:$O10540,8,FALSE)</f>
        <v>Si</v>
      </c>
      <c r="J32" s="148" t="str">
        <f>VLOOKUP(E32,VIP!$A$2:$O10490,8,FALSE)</f>
        <v>Si</v>
      </c>
      <c r="K32" s="148" t="str">
        <f>VLOOKUP(E32,VIP!$A$2:$O14064,6,0)</f>
        <v>NO</v>
      </c>
      <c r="L32" s="122" t="s">
        <v>2219</v>
      </c>
      <c r="M32" s="131" t="s">
        <v>2446</v>
      </c>
      <c r="N32" s="131" t="s">
        <v>2453</v>
      </c>
      <c r="O32" s="148" t="s">
        <v>2455</v>
      </c>
      <c r="P32" s="148"/>
      <c r="Q32" s="147" t="s">
        <v>2219</v>
      </c>
    </row>
    <row r="33" spans="1:17" s="93" customFormat="1" ht="18" x14ac:dyDescent="0.25">
      <c r="A33" s="148" t="str">
        <f>VLOOKUP(E33,'LISTADO ATM'!$A$2:$C$898,3,0)</f>
        <v>DISTRITO NACIONAL</v>
      </c>
      <c r="B33" s="126" t="s">
        <v>2587</v>
      </c>
      <c r="C33" s="132">
        <v>44357.620300925926</v>
      </c>
      <c r="D33" s="132" t="s">
        <v>2449</v>
      </c>
      <c r="E33" s="121">
        <v>745</v>
      </c>
      <c r="F33" s="148" t="str">
        <f>VLOOKUP(E33,VIP!$A$2:$O13711,2,0)</f>
        <v>DRBR027</v>
      </c>
      <c r="G33" s="148" t="str">
        <f>VLOOKUP(E33,'LISTADO ATM'!$A$2:$B$897,2,0)</f>
        <v xml:space="preserve">ATM Oficina Ave. Duarte </v>
      </c>
      <c r="H33" s="148" t="str">
        <f>VLOOKUP(E33,VIP!$A$2:$O18574,7,FALSE)</f>
        <v>No</v>
      </c>
      <c r="I33" s="148" t="str">
        <f>VLOOKUP(E33,VIP!$A$2:$O10539,8,FALSE)</f>
        <v>No</v>
      </c>
      <c r="J33" s="148" t="str">
        <f>VLOOKUP(E33,VIP!$A$2:$O10489,8,FALSE)</f>
        <v>No</v>
      </c>
      <c r="K33" s="148" t="str">
        <f>VLOOKUP(E33,VIP!$A$2:$O14063,6,0)</f>
        <v>NO</v>
      </c>
      <c r="L33" s="122" t="s">
        <v>2442</v>
      </c>
      <c r="M33" s="131" t="s">
        <v>2446</v>
      </c>
      <c r="N33" s="131" t="s">
        <v>2453</v>
      </c>
      <c r="O33" s="148" t="s">
        <v>2454</v>
      </c>
      <c r="P33" s="148"/>
      <c r="Q33" s="147" t="s">
        <v>2442</v>
      </c>
    </row>
    <row r="34" spans="1:17" s="93" customFormat="1" ht="18" x14ac:dyDescent="0.25">
      <c r="A34" s="148" t="str">
        <f>VLOOKUP(E34,'LISTADO ATM'!$A$2:$C$898,3,0)</f>
        <v>ESTE</v>
      </c>
      <c r="B34" s="126">
        <v>3335916360</v>
      </c>
      <c r="C34" s="132">
        <v>44357.638888888891</v>
      </c>
      <c r="D34" s="132" t="s">
        <v>2180</v>
      </c>
      <c r="E34" s="121">
        <v>912</v>
      </c>
      <c r="F34" s="148" t="str">
        <f>VLOOKUP(E34,VIP!$A$2:$O13712,2,0)</f>
        <v>DRBR973</v>
      </c>
      <c r="G34" s="148" t="str">
        <f>VLOOKUP(E34,'LISTADO ATM'!$A$2:$B$897,2,0)</f>
        <v xml:space="preserve">ATM Oficina San Pedro II </v>
      </c>
      <c r="H34" s="148" t="str">
        <f>VLOOKUP(E34,VIP!$A$2:$O18575,7,FALSE)</f>
        <v>Si</v>
      </c>
      <c r="I34" s="148" t="str">
        <f>VLOOKUP(E34,VIP!$A$2:$O10540,8,FALSE)</f>
        <v>Si</v>
      </c>
      <c r="J34" s="148" t="str">
        <f>VLOOKUP(E34,VIP!$A$2:$O10490,8,FALSE)</f>
        <v>Si</v>
      </c>
      <c r="K34" s="148" t="str">
        <f>VLOOKUP(E34,VIP!$A$2:$O14064,6,0)</f>
        <v>SI</v>
      </c>
      <c r="L34" s="122" t="s">
        <v>2219</v>
      </c>
      <c r="M34" s="131" t="s">
        <v>2446</v>
      </c>
      <c r="N34" s="131" t="s">
        <v>2453</v>
      </c>
      <c r="O34" s="148" t="s">
        <v>2455</v>
      </c>
      <c r="P34" s="148"/>
      <c r="Q34" s="147" t="s">
        <v>2219</v>
      </c>
    </row>
    <row r="35" spans="1:17" s="93" customFormat="1" ht="18" x14ac:dyDescent="0.25">
      <c r="A35" s="148" t="str">
        <f>VLOOKUP(E35,'LISTADO ATM'!$A$2:$C$898,3,0)</f>
        <v>DISTRITO NACIONAL</v>
      </c>
      <c r="B35" s="126" t="s">
        <v>2594</v>
      </c>
      <c r="C35" s="132">
        <v>44357.677071759259</v>
      </c>
      <c r="D35" s="132" t="s">
        <v>2449</v>
      </c>
      <c r="E35" s="121">
        <v>259</v>
      </c>
      <c r="F35" s="148" t="str">
        <f>VLOOKUP(E35,VIP!$A$2:$O13722,2,0)</f>
        <v>DRBR259</v>
      </c>
      <c r="G35" s="148" t="str">
        <f>VLOOKUP(E35,'LISTADO ATM'!$A$2:$B$897,2,0)</f>
        <v>ATM Senado de la Republica</v>
      </c>
      <c r="H35" s="148" t="str">
        <f>VLOOKUP(E35,VIP!$A$2:$O18585,7,FALSE)</f>
        <v>Si</v>
      </c>
      <c r="I35" s="148" t="str">
        <f>VLOOKUP(E35,VIP!$A$2:$O10550,8,FALSE)</f>
        <v>Si</v>
      </c>
      <c r="J35" s="148" t="str">
        <f>VLOOKUP(E35,VIP!$A$2:$O10500,8,FALSE)</f>
        <v>Si</v>
      </c>
      <c r="K35" s="148" t="str">
        <f>VLOOKUP(E35,VIP!$A$2:$O14074,6,0)</f>
        <v>NO</v>
      </c>
      <c r="L35" s="122" t="s">
        <v>2442</v>
      </c>
      <c r="M35" s="131" t="s">
        <v>2446</v>
      </c>
      <c r="N35" s="131" t="s">
        <v>2453</v>
      </c>
      <c r="O35" s="148" t="s">
        <v>2454</v>
      </c>
      <c r="P35" s="148"/>
      <c r="Q35" s="147" t="s">
        <v>2442</v>
      </c>
    </row>
    <row r="36" spans="1:17" s="93" customFormat="1" ht="18" x14ac:dyDescent="0.25">
      <c r="A36" s="148" t="str">
        <f>VLOOKUP(E36,'LISTADO ATM'!$A$2:$C$898,3,0)</f>
        <v>DISTRITO NACIONAL</v>
      </c>
      <c r="B36" s="126" t="s">
        <v>2593</v>
      </c>
      <c r="C36" s="132">
        <v>44357.680312500001</v>
      </c>
      <c r="D36" s="132" t="s">
        <v>2470</v>
      </c>
      <c r="E36" s="121">
        <v>234</v>
      </c>
      <c r="F36" s="148" t="str">
        <f>VLOOKUP(E36,VIP!$A$2:$O13720,2,0)</f>
        <v>DRBR234</v>
      </c>
      <c r="G36" s="148" t="str">
        <f>VLOOKUP(E36,'LISTADO ATM'!$A$2:$B$897,2,0)</f>
        <v xml:space="preserve">ATM Oficina Boca Chica I </v>
      </c>
      <c r="H36" s="148" t="str">
        <f>VLOOKUP(E36,VIP!$A$2:$O18583,7,FALSE)</f>
        <v>Si</v>
      </c>
      <c r="I36" s="148" t="str">
        <f>VLOOKUP(E36,VIP!$A$2:$O10548,8,FALSE)</f>
        <v>Si</v>
      </c>
      <c r="J36" s="148" t="str">
        <f>VLOOKUP(E36,VIP!$A$2:$O10498,8,FALSE)</f>
        <v>Si</v>
      </c>
      <c r="K36" s="148" t="str">
        <f>VLOOKUP(E36,VIP!$A$2:$O14072,6,0)</f>
        <v>NO</v>
      </c>
      <c r="L36" s="122" t="s">
        <v>2418</v>
      </c>
      <c r="M36" s="131" t="s">
        <v>2446</v>
      </c>
      <c r="N36" s="131" t="s">
        <v>2453</v>
      </c>
      <c r="O36" s="148" t="s">
        <v>2597</v>
      </c>
      <c r="P36" s="148"/>
      <c r="Q36" s="147" t="s">
        <v>2418</v>
      </c>
    </row>
    <row r="37" spans="1:17" s="93" customFormat="1" ht="18" x14ac:dyDescent="0.25">
      <c r="A37" s="148" t="str">
        <f>VLOOKUP(E37,'LISTADO ATM'!$A$2:$C$898,3,0)</f>
        <v>ESTE</v>
      </c>
      <c r="B37" s="126" t="s">
        <v>2592</v>
      </c>
      <c r="C37" s="132">
        <v>44357.684259259258</v>
      </c>
      <c r="D37" s="132" t="s">
        <v>2449</v>
      </c>
      <c r="E37" s="121">
        <v>429</v>
      </c>
      <c r="F37" s="148" t="str">
        <f>VLOOKUP(E37,VIP!$A$2:$O13719,2,0)</f>
        <v>DRBR429</v>
      </c>
      <c r="G37" s="148" t="str">
        <f>VLOOKUP(E37,'LISTADO ATM'!$A$2:$B$897,2,0)</f>
        <v xml:space="preserve">ATM Oficina Jumbo La Romana </v>
      </c>
      <c r="H37" s="148" t="str">
        <f>VLOOKUP(E37,VIP!$A$2:$O18582,7,FALSE)</f>
        <v>Si</v>
      </c>
      <c r="I37" s="148" t="str">
        <f>VLOOKUP(E37,VIP!$A$2:$O10547,8,FALSE)</f>
        <v>Si</v>
      </c>
      <c r="J37" s="148" t="str">
        <f>VLOOKUP(E37,VIP!$A$2:$O10497,8,FALSE)</f>
        <v>Si</v>
      </c>
      <c r="K37" s="148" t="str">
        <f>VLOOKUP(E37,VIP!$A$2:$O14071,6,0)</f>
        <v>NO</v>
      </c>
      <c r="L37" s="122" t="s">
        <v>2596</v>
      </c>
      <c r="M37" s="131" t="s">
        <v>2446</v>
      </c>
      <c r="N37" s="131" t="s">
        <v>2453</v>
      </c>
      <c r="O37" s="148" t="s">
        <v>2454</v>
      </c>
      <c r="P37" s="148"/>
      <c r="Q37" s="147" t="s">
        <v>2596</v>
      </c>
    </row>
    <row r="38" spans="1:17" s="93" customFormat="1" ht="18" x14ac:dyDescent="0.25">
      <c r="A38" s="148" t="str">
        <f>VLOOKUP(E38,'LISTADO ATM'!$A$2:$C$898,3,0)</f>
        <v>NORTE</v>
      </c>
      <c r="B38" s="126" t="s">
        <v>2591</v>
      </c>
      <c r="C38" s="132">
        <v>44357.769456018519</v>
      </c>
      <c r="D38" s="132" t="s">
        <v>2181</v>
      </c>
      <c r="E38" s="121">
        <v>888</v>
      </c>
      <c r="F38" s="148" t="str">
        <f>VLOOKUP(E38,VIP!$A$2:$O13718,2,0)</f>
        <v>DRBR888</v>
      </c>
      <c r="G38" s="148" t="str">
        <f>VLOOKUP(E38,'LISTADO ATM'!$A$2:$B$897,2,0)</f>
        <v>ATM Oficina galeria 56 II (SFM)</v>
      </c>
      <c r="H38" s="148" t="str">
        <f>VLOOKUP(E38,VIP!$A$2:$O18581,7,FALSE)</f>
        <v>Si</v>
      </c>
      <c r="I38" s="148" t="str">
        <f>VLOOKUP(E38,VIP!$A$2:$O10546,8,FALSE)</f>
        <v>Si</v>
      </c>
      <c r="J38" s="148" t="str">
        <f>VLOOKUP(E38,VIP!$A$2:$O10496,8,FALSE)</f>
        <v>Si</v>
      </c>
      <c r="K38" s="148" t="str">
        <f>VLOOKUP(E38,VIP!$A$2:$O14070,6,0)</f>
        <v>SI</v>
      </c>
      <c r="L38" s="122" t="s">
        <v>2565</v>
      </c>
      <c r="M38" s="131" t="s">
        <v>2446</v>
      </c>
      <c r="N38" s="131" t="s">
        <v>2453</v>
      </c>
      <c r="O38" s="148" t="s">
        <v>2549</v>
      </c>
      <c r="P38" s="148"/>
      <c r="Q38" s="147" t="s">
        <v>2565</v>
      </c>
    </row>
    <row r="39" spans="1:17" s="93" customFormat="1" ht="18" x14ac:dyDescent="0.25">
      <c r="A39" s="148" t="str">
        <f>VLOOKUP(E39,'LISTADO ATM'!$A$2:$C$898,3,0)</f>
        <v>DISTRITO NACIONAL</v>
      </c>
      <c r="B39" s="126" t="s">
        <v>2590</v>
      </c>
      <c r="C39" s="132">
        <v>44357.772928240738</v>
      </c>
      <c r="D39" s="132" t="s">
        <v>2449</v>
      </c>
      <c r="E39" s="121">
        <v>87</v>
      </c>
      <c r="F39" s="148" t="str">
        <f>VLOOKUP(E39,VIP!$A$2:$O13716,2,0)</f>
        <v>DRBR087</v>
      </c>
      <c r="G39" s="148" t="str">
        <f>VLOOKUP(E39,'LISTADO ATM'!$A$2:$B$897,2,0)</f>
        <v xml:space="preserve">ATM Autoservicio Sarasota </v>
      </c>
      <c r="H39" s="148" t="str">
        <f>VLOOKUP(E39,VIP!$A$2:$O18579,7,FALSE)</f>
        <v>Si</v>
      </c>
      <c r="I39" s="148" t="str">
        <f>VLOOKUP(E39,VIP!$A$2:$O10544,8,FALSE)</f>
        <v>Si</v>
      </c>
      <c r="J39" s="148" t="str">
        <f>VLOOKUP(E39,VIP!$A$2:$O10494,8,FALSE)</f>
        <v>Si</v>
      </c>
      <c r="K39" s="148" t="str">
        <f>VLOOKUP(E39,VIP!$A$2:$O14068,6,0)</f>
        <v>NO</v>
      </c>
      <c r="L39" s="122" t="s">
        <v>2596</v>
      </c>
      <c r="M39" s="131" t="s">
        <v>2446</v>
      </c>
      <c r="N39" s="131" t="s">
        <v>2453</v>
      </c>
      <c r="O39" s="148" t="s">
        <v>2454</v>
      </c>
      <c r="P39" s="148"/>
      <c r="Q39" s="147" t="s">
        <v>2596</v>
      </c>
    </row>
    <row r="40" spans="1:17" s="93" customFormat="1" ht="18" x14ac:dyDescent="0.25">
      <c r="A40" s="148" t="str">
        <f>VLOOKUP(E40,'LISTADO ATM'!$A$2:$C$898,3,0)</f>
        <v>DISTRITO NACIONAL</v>
      </c>
      <c r="B40" s="126" t="s">
        <v>2589</v>
      </c>
      <c r="C40" s="132">
        <v>44357.77447916667</v>
      </c>
      <c r="D40" s="132" t="s">
        <v>2449</v>
      </c>
      <c r="E40" s="121">
        <v>113</v>
      </c>
      <c r="F40" s="148" t="str">
        <f>VLOOKUP(E40,VIP!$A$2:$O13715,2,0)</f>
        <v>DRBR113</v>
      </c>
      <c r="G40" s="148" t="str">
        <f>VLOOKUP(E40,'LISTADO ATM'!$A$2:$B$897,2,0)</f>
        <v xml:space="preserve">ATM Autoservicio Atalaya del Mar </v>
      </c>
      <c r="H40" s="148" t="str">
        <f>VLOOKUP(E40,VIP!$A$2:$O18578,7,FALSE)</f>
        <v>Si</v>
      </c>
      <c r="I40" s="148" t="str">
        <f>VLOOKUP(E40,VIP!$A$2:$O10543,8,FALSE)</f>
        <v>No</v>
      </c>
      <c r="J40" s="148" t="str">
        <f>VLOOKUP(E40,VIP!$A$2:$O10493,8,FALSE)</f>
        <v>No</v>
      </c>
      <c r="K40" s="148" t="str">
        <f>VLOOKUP(E40,VIP!$A$2:$O14067,6,0)</f>
        <v>NO</v>
      </c>
      <c r="L40" s="149" t="s">
        <v>2595</v>
      </c>
      <c r="M40" s="131" t="s">
        <v>2446</v>
      </c>
      <c r="N40" s="131" t="s">
        <v>2453</v>
      </c>
      <c r="O40" s="148" t="s">
        <v>2454</v>
      </c>
      <c r="P40" s="148"/>
      <c r="Q40" s="147" t="s">
        <v>2595</v>
      </c>
    </row>
    <row r="41" spans="1:17" s="93" customFormat="1" ht="18" x14ac:dyDescent="0.25">
      <c r="A41" s="148" t="str">
        <f>VLOOKUP(E41,'LISTADO ATM'!$A$2:$C$898,3,0)</f>
        <v>NORTE</v>
      </c>
      <c r="B41" s="126" t="s">
        <v>2588</v>
      </c>
      <c r="C41" s="132">
        <v>44357.781134259261</v>
      </c>
      <c r="D41" s="132" t="s">
        <v>2470</v>
      </c>
      <c r="E41" s="121">
        <v>431</v>
      </c>
      <c r="F41" s="148" t="str">
        <f>VLOOKUP(E41,VIP!$A$2:$O13714,2,0)</f>
        <v>DRBR583</v>
      </c>
      <c r="G41" s="148" t="str">
        <f>VLOOKUP(E41,'LISTADO ATM'!$A$2:$B$897,2,0)</f>
        <v xml:space="preserve">ATM Autoservicio Sol (Santiago) </v>
      </c>
      <c r="H41" s="148" t="str">
        <f>VLOOKUP(E41,VIP!$A$2:$O18577,7,FALSE)</f>
        <v>Si</v>
      </c>
      <c r="I41" s="148" t="str">
        <f>VLOOKUP(E41,VIP!$A$2:$O10542,8,FALSE)</f>
        <v>Si</v>
      </c>
      <c r="J41" s="148" t="str">
        <f>VLOOKUP(E41,VIP!$A$2:$O10492,8,FALSE)</f>
        <v>Si</v>
      </c>
      <c r="K41" s="148" t="str">
        <f>VLOOKUP(E41,VIP!$A$2:$O14066,6,0)</f>
        <v>SI</v>
      </c>
      <c r="L41" s="122" t="s">
        <v>2596</v>
      </c>
      <c r="M41" s="131" t="s">
        <v>2446</v>
      </c>
      <c r="N41" s="131" t="s">
        <v>2453</v>
      </c>
      <c r="O41" s="148" t="s">
        <v>2471</v>
      </c>
      <c r="P41" s="148"/>
      <c r="Q41" s="147" t="s">
        <v>2596</v>
      </c>
    </row>
    <row r="42" spans="1:17" s="93" customFormat="1" ht="18" x14ac:dyDescent="0.25">
      <c r="A42" s="148" t="str">
        <f>VLOOKUP(E42,'LISTADO ATM'!$A$2:$C$898,3,0)</f>
        <v>NORTE</v>
      </c>
      <c r="B42" s="126" t="s">
        <v>2605</v>
      </c>
      <c r="C42" s="132">
        <v>44357.812048611115</v>
      </c>
      <c r="D42" s="132" t="s">
        <v>2181</v>
      </c>
      <c r="E42" s="121">
        <v>77</v>
      </c>
      <c r="F42" s="148" t="str">
        <f>VLOOKUP(E42,VIP!$A$2:$O13723,2,0)</f>
        <v>DRBR077</v>
      </c>
      <c r="G42" s="148" t="str">
        <f>VLOOKUP(E42,'LISTADO ATM'!$A$2:$B$897,2,0)</f>
        <v xml:space="preserve">ATM Oficina Cruce de Imbert </v>
      </c>
      <c r="H42" s="148" t="str">
        <f>VLOOKUP(E42,VIP!$A$2:$O18586,7,FALSE)</f>
        <v>Si</v>
      </c>
      <c r="I42" s="148" t="str">
        <f>VLOOKUP(E42,VIP!$A$2:$O10551,8,FALSE)</f>
        <v>Si</v>
      </c>
      <c r="J42" s="148" t="str">
        <f>VLOOKUP(E42,VIP!$A$2:$O10501,8,FALSE)</f>
        <v>Si</v>
      </c>
      <c r="K42" s="148" t="str">
        <f>VLOOKUP(E42,VIP!$A$2:$O14075,6,0)</f>
        <v>SI</v>
      </c>
      <c r="L42" s="122" t="s">
        <v>2565</v>
      </c>
      <c r="M42" s="131" t="s">
        <v>2446</v>
      </c>
      <c r="N42" s="131" t="s">
        <v>2453</v>
      </c>
      <c r="O42" s="148" t="s">
        <v>2549</v>
      </c>
      <c r="P42" s="148"/>
      <c r="Q42" s="147" t="s">
        <v>2565</v>
      </c>
    </row>
    <row r="43" spans="1:17" s="93" customFormat="1" ht="18" x14ac:dyDescent="0.25">
      <c r="A43" s="148" t="str">
        <f>VLOOKUP(E43,'LISTADO ATM'!$A$2:$C$898,3,0)</f>
        <v>ESTE</v>
      </c>
      <c r="B43" s="126" t="s">
        <v>2604</v>
      </c>
      <c r="C43" s="132">
        <v>44357.815960648149</v>
      </c>
      <c r="D43" s="132" t="s">
        <v>2180</v>
      </c>
      <c r="E43" s="121">
        <v>159</v>
      </c>
      <c r="F43" s="148" t="str">
        <f>VLOOKUP(E43,VIP!$A$2:$O13722,2,0)</f>
        <v>DRBR159</v>
      </c>
      <c r="G43" s="148" t="str">
        <f>VLOOKUP(E43,'LISTADO ATM'!$A$2:$B$897,2,0)</f>
        <v xml:space="preserve">ATM Hotel Dreams Bayahibe I </v>
      </c>
      <c r="H43" s="148" t="str">
        <f>VLOOKUP(E43,VIP!$A$2:$O18585,7,FALSE)</f>
        <v>Si</v>
      </c>
      <c r="I43" s="148" t="str">
        <f>VLOOKUP(E43,VIP!$A$2:$O10550,8,FALSE)</f>
        <v>Si</v>
      </c>
      <c r="J43" s="148" t="str">
        <f>VLOOKUP(E43,VIP!$A$2:$O10500,8,FALSE)</f>
        <v>Si</v>
      </c>
      <c r="K43" s="148" t="str">
        <f>VLOOKUP(E43,VIP!$A$2:$O14074,6,0)</f>
        <v>NO</v>
      </c>
      <c r="L43" s="122" t="s">
        <v>2245</v>
      </c>
      <c r="M43" s="131" t="s">
        <v>2446</v>
      </c>
      <c r="N43" s="131" t="s">
        <v>2453</v>
      </c>
      <c r="O43" s="148" t="s">
        <v>2455</v>
      </c>
      <c r="P43" s="148"/>
      <c r="Q43" s="147" t="s">
        <v>2245</v>
      </c>
    </row>
    <row r="44" spans="1:17" s="93" customFormat="1" ht="18" x14ac:dyDescent="0.25">
      <c r="A44" s="148" t="str">
        <f>VLOOKUP(E44,'LISTADO ATM'!$A$2:$C$898,3,0)</f>
        <v>SUR</v>
      </c>
      <c r="B44" s="126" t="s">
        <v>2603</v>
      </c>
      <c r="C44" s="132">
        <v>44357.817314814813</v>
      </c>
      <c r="D44" s="132" t="s">
        <v>2180</v>
      </c>
      <c r="E44" s="121">
        <v>871</v>
      </c>
      <c r="F44" s="148" t="str">
        <f>VLOOKUP(E44,VIP!$A$2:$O13721,2,0)</f>
        <v>DRBR871</v>
      </c>
      <c r="G44" s="148" t="str">
        <f>VLOOKUP(E44,'LISTADO ATM'!$A$2:$B$897,2,0)</f>
        <v>ATM Plaza Cultural San Juan</v>
      </c>
      <c r="H44" s="148" t="str">
        <f>VLOOKUP(E44,VIP!$A$2:$O18584,7,FALSE)</f>
        <v>N/A</v>
      </c>
      <c r="I44" s="148" t="str">
        <f>VLOOKUP(E44,VIP!$A$2:$O10549,8,FALSE)</f>
        <v>N/A</v>
      </c>
      <c r="J44" s="148" t="str">
        <f>VLOOKUP(E44,VIP!$A$2:$O10499,8,FALSE)</f>
        <v>N/A</v>
      </c>
      <c r="K44" s="148" t="str">
        <f>VLOOKUP(E44,VIP!$A$2:$O14073,6,0)</f>
        <v>N/A</v>
      </c>
      <c r="L44" s="122" t="s">
        <v>2219</v>
      </c>
      <c r="M44" s="131" t="s">
        <v>2446</v>
      </c>
      <c r="N44" s="131" t="s">
        <v>2453</v>
      </c>
      <c r="O44" s="148" t="s">
        <v>2455</v>
      </c>
      <c r="P44" s="148"/>
      <c r="Q44" s="147" t="s">
        <v>2219</v>
      </c>
    </row>
    <row r="45" spans="1:17" s="93" customFormat="1" ht="18" x14ac:dyDescent="0.25">
      <c r="A45" s="148" t="str">
        <f>VLOOKUP(E45,'LISTADO ATM'!$A$2:$C$898,3,0)</f>
        <v>DISTRITO NACIONAL</v>
      </c>
      <c r="B45" s="126" t="s">
        <v>2602</v>
      </c>
      <c r="C45" s="132">
        <v>44357.819282407407</v>
      </c>
      <c r="D45" s="132" t="s">
        <v>2180</v>
      </c>
      <c r="E45" s="121">
        <v>325</v>
      </c>
      <c r="F45" s="148" t="str">
        <f>VLOOKUP(E45,VIP!$A$2:$O13720,2,0)</f>
        <v>DRBR325</v>
      </c>
      <c r="G45" s="148" t="str">
        <f>VLOOKUP(E45,'LISTADO ATM'!$A$2:$B$897,2,0)</f>
        <v>ATM Casa Edwin</v>
      </c>
      <c r="H45" s="148" t="str">
        <f>VLOOKUP(E45,VIP!$A$2:$O18583,7,FALSE)</f>
        <v>Si</v>
      </c>
      <c r="I45" s="148" t="str">
        <f>VLOOKUP(E45,VIP!$A$2:$O10548,8,FALSE)</f>
        <v>Si</v>
      </c>
      <c r="J45" s="148" t="str">
        <f>VLOOKUP(E45,VIP!$A$2:$O10498,8,FALSE)</f>
        <v>Si</v>
      </c>
      <c r="K45" s="148" t="str">
        <f>VLOOKUP(E45,VIP!$A$2:$O14072,6,0)</f>
        <v>NO</v>
      </c>
      <c r="L45" s="122" t="s">
        <v>2565</v>
      </c>
      <c r="M45" s="131" t="s">
        <v>2446</v>
      </c>
      <c r="N45" s="131" t="s">
        <v>2453</v>
      </c>
      <c r="O45" s="148" t="s">
        <v>2455</v>
      </c>
      <c r="P45" s="148" t="s">
        <v>2607</v>
      </c>
      <c r="Q45" s="147" t="s">
        <v>2565</v>
      </c>
    </row>
    <row r="46" spans="1:17" s="93" customFormat="1" ht="18" x14ac:dyDescent="0.25">
      <c r="A46" s="148" t="str">
        <f>VLOOKUP(E46,'LISTADO ATM'!$A$2:$C$898,3,0)</f>
        <v>NORTE</v>
      </c>
      <c r="B46" s="126" t="s">
        <v>2601</v>
      </c>
      <c r="C46" s="132">
        <v>44357.843055555553</v>
      </c>
      <c r="D46" s="132" t="s">
        <v>2470</v>
      </c>
      <c r="E46" s="121">
        <v>538</v>
      </c>
      <c r="F46" s="148" t="str">
        <f>VLOOKUP(E46,VIP!$A$2:$O13719,2,0)</f>
        <v>DRBR538</v>
      </c>
      <c r="G46" s="148" t="str">
        <f>VLOOKUP(E46,'LISTADO ATM'!$A$2:$B$897,2,0)</f>
        <v>ATM  Autoservicio San Fco. Macorís</v>
      </c>
      <c r="H46" s="148" t="str">
        <f>VLOOKUP(E46,VIP!$A$2:$O18582,7,FALSE)</f>
        <v>Si</v>
      </c>
      <c r="I46" s="148" t="str">
        <f>VLOOKUP(E46,VIP!$A$2:$O10547,8,FALSE)</f>
        <v>Si</v>
      </c>
      <c r="J46" s="148" t="str">
        <f>VLOOKUP(E46,VIP!$A$2:$O10497,8,FALSE)</f>
        <v>Si</v>
      </c>
      <c r="K46" s="148" t="str">
        <f>VLOOKUP(E46,VIP!$A$2:$O14071,6,0)</f>
        <v>NO</v>
      </c>
      <c r="L46" s="122" t="s">
        <v>2606</v>
      </c>
      <c r="M46" s="131" t="s">
        <v>2446</v>
      </c>
      <c r="N46" s="131" t="s">
        <v>2453</v>
      </c>
      <c r="O46" s="148" t="s">
        <v>2471</v>
      </c>
      <c r="P46" s="148"/>
      <c r="Q46" s="147" t="s">
        <v>2606</v>
      </c>
    </row>
    <row r="47" spans="1:17" s="93" customFormat="1" ht="18" x14ac:dyDescent="0.25">
      <c r="A47" s="148" t="str">
        <f>VLOOKUP(E47,'LISTADO ATM'!$A$2:$C$898,3,0)</f>
        <v>NORTE</v>
      </c>
      <c r="B47" s="126" t="s">
        <v>2600</v>
      </c>
      <c r="C47" s="132">
        <v>44357.928020833337</v>
      </c>
      <c r="D47" s="132" t="s">
        <v>2181</v>
      </c>
      <c r="E47" s="121">
        <v>854</v>
      </c>
      <c r="F47" s="148" t="str">
        <f>VLOOKUP(E47,VIP!$A$2:$O13718,2,0)</f>
        <v>DRBR854</v>
      </c>
      <c r="G47" s="148" t="str">
        <f>VLOOKUP(E47,'LISTADO ATM'!$A$2:$B$897,2,0)</f>
        <v xml:space="preserve">ATM Centro Comercial Blanco Batista </v>
      </c>
      <c r="H47" s="148" t="str">
        <f>VLOOKUP(E47,VIP!$A$2:$O18581,7,FALSE)</f>
        <v>Si</v>
      </c>
      <c r="I47" s="148" t="str">
        <f>VLOOKUP(E47,VIP!$A$2:$O10546,8,FALSE)</f>
        <v>Si</v>
      </c>
      <c r="J47" s="148" t="str">
        <f>VLOOKUP(E47,VIP!$A$2:$O10496,8,FALSE)</f>
        <v>Si</v>
      </c>
      <c r="K47" s="148" t="str">
        <f>VLOOKUP(E47,VIP!$A$2:$O14070,6,0)</f>
        <v>NO</v>
      </c>
      <c r="L47" s="122" t="s">
        <v>2219</v>
      </c>
      <c r="M47" s="131" t="s">
        <v>2446</v>
      </c>
      <c r="N47" s="131" t="s">
        <v>2453</v>
      </c>
      <c r="O47" s="148" t="s">
        <v>2549</v>
      </c>
      <c r="P47" s="148"/>
      <c r="Q47" s="147" t="s">
        <v>2219</v>
      </c>
    </row>
    <row r="48" spans="1:17" s="93" customFormat="1" ht="18" x14ac:dyDescent="0.25">
      <c r="A48" s="148" t="str">
        <f>VLOOKUP(E48,'LISTADO ATM'!$A$2:$C$898,3,0)</f>
        <v>SUR</v>
      </c>
      <c r="B48" s="126" t="s">
        <v>2599</v>
      </c>
      <c r="C48" s="132">
        <v>44357.928877314815</v>
      </c>
      <c r="D48" s="132" t="s">
        <v>2180</v>
      </c>
      <c r="E48" s="121">
        <v>885</v>
      </c>
      <c r="F48" s="148" t="str">
        <f>VLOOKUP(E48,VIP!$A$2:$O13717,2,0)</f>
        <v>DRBR885</v>
      </c>
      <c r="G48" s="148" t="str">
        <f>VLOOKUP(E48,'LISTADO ATM'!$A$2:$B$897,2,0)</f>
        <v xml:space="preserve">ATM UNP Rancho Arriba </v>
      </c>
      <c r="H48" s="148" t="str">
        <f>VLOOKUP(E48,VIP!$A$2:$O18580,7,FALSE)</f>
        <v>Si</v>
      </c>
      <c r="I48" s="148" t="str">
        <f>VLOOKUP(E48,VIP!$A$2:$O10545,8,FALSE)</f>
        <v>Si</v>
      </c>
      <c r="J48" s="148" t="str">
        <f>VLOOKUP(E48,VIP!$A$2:$O10495,8,FALSE)</f>
        <v>Si</v>
      </c>
      <c r="K48" s="148" t="str">
        <f>VLOOKUP(E48,VIP!$A$2:$O14069,6,0)</f>
        <v>NO</v>
      </c>
      <c r="L48" s="122" t="s">
        <v>2245</v>
      </c>
      <c r="M48" s="131" t="s">
        <v>2446</v>
      </c>
      <c r="N48" s="131" t="s">
        <v>2453</v>
      </c>
      <c r="O48" s="148" t="s">
        <v>2455</v>
      </c>
      <c r="P48" s="148"/>
      <c r="Q48" s="147" t="s">
        <v>2245</v>
      </c>
    </row>
    <row r="49" spans="1:17" s="93" customFormat="1" ht="18" x14ac:dyDescent="0.25">
      <c r="A49" s="148" t="str">
        <f>VLOOKUP(E49,'LISTADO ATM'!$A$2:$C$898,3,0)</f>
        <v>ESTE</v>
      </c>
      <c r="B49" s="126" t="s">
        <v>2598</v>
      </c>
      <c r="C49" s="132">
        <v>44357.929548611108</v>
      </c>
      <c r="D49" s="132" t="s">
        <v>2180</v>
      </c>
      <c r="E49" s="121">
        <v>651</v>
      </c>
      <c r="F49" s="148" t="str">
        <f>VLOOKUP(E49,VIP!$A$2:$O13716,2,0)</f>
        <v>DRBR651</v>
      </c>
      <c r="G49" s="148" t="str">
        <f>VLOOKUP(E49,'LISTADO ATM'!$A$2:$B$897,2,0)</f>
        <v>ATM Eco Petroleo Romana</v>
      </c>
      <c r="H49" s="148" t="str">
        <f>VLOOKUP(E49,VIP!$A$2:$O18579,7,FALSE)</f>
        <v>Si</v>
      </c>
      <c r="I49" s="148" t="str">
        <f>VLOOKUP(E49,VIP!$A$2:$O10544,8,FALSE)</f>
        <v>Si</v>
      </c>
      <c r="J49" s="148" t="str">
        <f>VLOOKUP(E49,VIP!$A$2:$O10494,8,FALSE)</f>
        <v>Si</v>
      </c>
      <c r="K49" s="148" t="str">
        <f>VLOOKUP(E49,VIP!$A$2:$O14068,6,0)</f>
        <v>NO</v>
      </c>
      <c r="L49" s="122" t="s">
        <v>2245</v>
      </c>
      <c r="M49" s="131" t="s">
        <v>2446</v>
      </c>
      <c r="N49" s="131" t="s">
        <v>2453</v>
      </c>
      <c r="O49" s="148" t="s">
        <v>2455</v>
      </c>
      <c r="P49" s="148"/>
      <c r="Q49" s="147" t="s">
        <v>2245</v>
      </c>
    </row>
    <row r="50" spans="1:17" ht="18" x14ac:dyDescent="0.25">
      <c r="A50" s="148" t="str">
        <f>VLOOKUP(E50,'LISTADO ATM'!$A$2:$C$898,3,0)</f>
        <v>DISTRITO NACIONAL</v>
      </c>
      <c r="B50" s="126" t="s">
        <v>2609</v>
      </c>
      <c r="C50" s="132">
        <v>44358.140347222223</v>
      </c>
      <c r="D50" s="132" t="s">
        <v>2180</v>
      </c>
      <c r="E50" s="121">
        <v>858</v>
      </c>
      <c r="F50" s="148" t="str">
        <f>VLOOKUP(E50,VIP!$A$2:$O13717,2,0)</f>
        <v>DRBR858</v>
      </c>
      <c r="G50" s="148" t="str">
        <f>VLOOKUP(E50,'LISTADO ATM'!$A$2:$B$897,2,0)</f>
        <v xml:space="preserve">ATM Cooperativa Maestros (COOPNAMA) </v>
      </c>
      <c r="H50" s="148" t="str">
        <f>VLOOKUP(E50,VIP!$A$2:$O18580,7,FALSE)</f>
        <v>Si</v>
      </c>
      <c r="I50" s="148" t="str">
        <f>VLOOKUP(E50,VIP!$A$2:$O10545,8,FALSE)</f>
        <v>No</v>
      </c>
      <c r="J50" s="148" t="str">
        <f>VLOOKUP(E50,VIP!$A$2:$O10495,8,FALSE)</f>
        <v>No</v>
      </c>
      <c r="K50" s="148" t="str">
        <f>VLOOKUP(E50,VIP!$A$2:$O14069,6,0)</f>
        <v>NO</v>
      </c>
      <c r="L50" s="122" t="s">
        <v>2219</v>
      </c>
      <c r="M50" s="131" t="s">
        <v>2446</v>
      </c>
      <c r="N50" s="131" t="s">
        <v>2453</v>
      </c>
      <c r="O50" s="148" t="s">
        <v>2455</v>
      </c>
      <c r="P50" s="148"/>
      <c r="Q50" s="147" t="s">
        <v>2219</v>
      </c>
    </row>
    <row r="51" spans="1:17" ht="18" x14ac:dyDescent="0.25">
      <c r="A51" s="148" t="str">
        <f>VLOOKUP(E51,'LISTADO ATM'!$A$2:$C$898,3,0)</f>
        <v>ESTE</v>
      </c>
      <c r="B51" s="126" t="s">
        <v>2610</v>
      </c>
      <c r="C51" s="132">
        <v>44358.126979166664</v>
      </c>
      <c r="D51" s="132" t="s">
        <v>2180</v>
      </c>
      <c r="E51" s="121">
        <v>158</v>
      </c>
      <c r="F51" s="148" t="str">
        <f>VLOOKUP(E51,VIP!$A$2:$O13718,2,0)</f>
        <v>DRBR158</v>
      </c>
      <c r="G51" s="148" t="str">
        <f>VLOOKUP(E51,'LISTADO ATM'!$A$2:$B$897,2,0)</f>
        <v xml:space="preserve">ATM Oficina Romana Norte </v>
      </c>
      <c r="H51" s="148" t="str">
        <f>VLOOKUP(E51,VIP!$A$2:$O18581,7,FALSE)</f>
        <v>Si</v>
      </c>
      <c r="I51" s="148" t="str">
        <f>VLOOKUP(E51,VIP!$A$2:$O10546,8,FALSE)</f>
        <v>Si</v>
      </c>
      <c r="J51" s="148" t="str">
        <f>VLOOKUP(E51,VIP!$A$2:$O10496,8,FALSE)</f>
        <v>Si</v>
      </c>
      <c r="K51" s="148" t="str">
        <f>VLOOKUP(E51,VIP!$A$2:$O14070,6,0)</f>
        <v>SI</v>
      </c>
      <c r="L51" s="122" t="s">
        <v>2466</v>
      </c>
      <c r="M51" s="131" t="s">
        <v>2446</v>
      </c>
      <c r="N51" s="131" t="s">
        <v>2453</v>
      </c>
      <c r="O51" s="148" t="s">
        <v>2455</v>
      </c>
      <c r="P51" s="148"/>
      <c r="Q51" s="147" t="s">
        <v>2466</v>
      </c>
    </row>
    <row r="52" spans="1:17" ht="18" x14ac:dyDescent="0.25">
      <c r="A52" s="148" t="str">
        <f>VLOOKUP(E52,'LISTADO ATM'!$A$2:$C$898,3,0)</f>
        <v>ESTE</v>
      </c>
      <c r="B52" s="126" t="s">
        <v>2611</v>
      </c>
      <c r="C52" s="132">
        <v>44358.041909722226</v>
      </c>
      <c r="D52" s="132" t="s">
        <v>2449</v>
      </c>
      <c r="E52" s="121">
        <v>293</v>
      </c>
      <c r="F52" s="148" t="str">
        <f>VLOOKUP(E52,VIP!$A$2:$O13719,2,0)</f>
        <v>DRBR293</v>
      </c>
      <c r="G52" s="148" t="str">
        <f>VLOOKUP(E52,'LISTADO ATM'!$A$2:$B$897,2,0)</f>
        <v xml:space="preserve">ATM S/M Nueva Visión (San Pedro) </v>
      </c>
      <c r="H52" s="148" t="str">
        <f>VLOOKUP(E52,VIP!$A$2:$O18582,7,FALSE)</f>
        <v>Si</v>
      </c>
      <c r="I52" s="148" t="str">
        <f>VLOOKUP(E52,VIP!$A$2:$O10547,8,FALSE)</f>
        <v>Si</v>
      </c>
      <c r="J52" s="148" t="str">
        <f>VLOOKUP(E52,VIP!$A$2:$O10497,8,FALSE)</f>
        <v>Si</v>
      </c>
      <c r="K52" s="148" t="str">
        <f>VLOOKUP(E52,VIP!$A$2:$O14071,6,0)</f>
        <v>NO</v>
      </c>
      <c r="L52" s="122" t="s">
        <v>2442</v>
      </c>
      <c r="M52" s="131" t="s">
        <v>2446</v>
      </c>
      <c r="N52" s="131" t="s">
        <v>2453</v>
      </c>
      <c r="O52" s="148" t="s">
        <v>2454</v>
      </c>
      <c r="P52" s="148"/>
      <c r="Q52" s="147" t="s">
        <v>2442</v>
      </c>
    </row>
    <row r="53" spans="1:17" ht="18" x14ac:dyDescent="0.25">
      <c r="A53" s="148" t="str">
        <f>VLOOKUP(E53,'LISTADO ATM'!$A$2:$C$898,3,0)</f>
        <v>DISTRITO NACIONAL</v>
      </c>
      <c r="B53" s="126" t="s">
        <v>2612</v>
      </c>
      <c r="C53" s="132">
        <v>44358.011157407411</v>
      </c>
      <c r="D53" s="132" t="s">
        <v>2449</v>
      </c>
      <c r="E53" s="121">
        <v>725</v>
      </c>
      <c r="F53" s="148" t="str">
        <f>VLOOKUP(E53,VIP!$A$2:$O13720,2,0)</f>
        <v>DRBR998</v>
      </c>
      <c r="G53" s="148" t="str">
        <f>VLOOKUP(E53,'LISTADO ATM'!$A$2:$B$897,2,0)</f>
        <v xml:space="preserve">ATM El Huacal II  </v>
      </c>
      <c r="H53" s="148" t="str">
        <f>VLOOKUP(E53,VIP!$A$2:$O18583,7,FALSE)</f>
        <v>Si</v>
      </c>
      <c r="I53" s="148" t="str">
        <f>VLOOKUP(E53,VIP!$A$2:$O10548,8,FALSE)</f>
        <v>Si</v>
      </c>
      <c r="J53" s="148" t="str">
        <f>VLOOKUP(E53,VIP!$A$2:$O10498,8,FALSE)</f>
        <v>Si</v>
      </c>
      <c r="K53" s="148" t="str">
        <f>VLOOKUP(E53,VIP!$A$2:$O14072,6,0)</f>
        <v>NO</v>
      </c>
      <c r="L53" s="122" t="s">
        <v>2442</v>
      </c>
      <c r="M53" s="131" t="s">
        <v>2446</v>
      </c>
      <c r="N53" s="131" t="s">
        <v>2453</v>
      </c>
      <c r="O53" s="148" t="s">
        <v>2454</v>
      </c>
      <c r="P53" s="148"/>
      <c r="Q53" s="147" t="s">
        <v>2442</v>
      </c>
    </row>
  </sheetData>
  <autoFilter ref="A4:Q4">
    <sortState ref="A5:Q4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0:E1048576 E1:E4">
    <cfRule type="duplicateValues" dxfId="249" priority="198"/>
    <cfRule type="duplicateValues" dxfId="248" priority="212"/>
    <cfRule type="duplicateValues" dxfId="247" priority="402"/>
    <cfRule type="duplicateValues" dxfId="246" priority="406"/>
    <cfRule type="duplicateValues" dxfId="245" priority="411"/>
    <cfRule type="duplicateValues" dxfId="244" priority="413"/>
    <cfRule type="duplicateValues" dxfId="243" priority="449"/>
  </conditionalFormatting>
  <conditionalFormatting sqref="B50:B1048576 B1:B4">
    <cfRule type="duplicateValues" dxfId="242" priority="448"/>
  </conditionalFormatting>
  <conditionalFormatting sqref="B50:B1048576">
    <cfRule type="duplicateValues" dxfId="241" priority="435"/>
  </conditionalFormatting>
  <conditionalFormatting sqref="B50:B1048576 B1:B4">
    <cfRule type="duplicateValues" dxfId="240" priority="401"/>
    <cfRule type="duplicateValues" dxfId="239" priority="405"/>
  </conditionalFormatting>
  <conditionalFormatting sqref="B50:B1048576">
    <cfRule type="duplicateValues" dxfId="238" priority="197"/>
  </conditionalFormatting>
  <conditionalFormatting sqref="B50:B1048576">
    <cfRule type="duplicateValues" dxfId="237" priority="175"/>
  </conditionalFormatting>
  <conditionalFormatting sqref="E50:E1048576 E1:E4">
    <cfRule type="duplicateValues" dxfId="236" priority="174"/>
  </conditionalFormatting>
  <conditionalFormatting sqref="E50:E1048576">
    <cfRule type="duplicateValues" dxfId="235" priority="150"/>
  </conditionalFormatting>
  <conditionalFormatting sqref="B50:B1048576 B1:B8">
    <cfRule type="duplicateValues" dxfId="234" priority="134"/>
  </conditionalFormatting>
  <conditionalFormatting sqref="E9:E10">
    <cfRule type="duplicateValues" dxfId="233" priority="127"/>
    <cfRule type="duplicateValues" dxfId="232" priority="128"/>
    <cfRule type="duplicateValues" dxfId="231" priority="129"/>
    <cfRule type="duplicateValues" dxfId="230" priority="130"/>
    <cfRule type="duplicateValues" dxfId="229" priority="131"/>
    <cfRule type="duplicateValues" dxfId="228" priority="132"/>
    <cfRule type="duplicateValues" dxfId="227" priority="133"/>
  </conditionalFormatting>
  <conditionalFormatting sqref="B9:B10">
    <cfRule type="duplicateValues" dxfId="226" priority="126"/>
  </conditionalFormatting>
  <conditionalFormatting sqref="E9:E10">
    <cfRule type="duplicateValues" dxfId="225" priority="121"/>
    <cfRule type="duplicateValues" dxfId="224" priority="122"/>
    <cfRule type="duplicateValues" dxfId="223" priority="123"/>
    <cfRule type="duplicateValues" dxfId="222" priority="124"/>
    <cfRule type="duplicateValues" dxfId="221" priority="125"/>
  </conditionalFormatting>
  <conditionalFormatting sqref="E9:E10">
    <cfRule type="duplicateValues" dxfId="220" priority="120"/>
  </conditionalFormatting>
  <conditionalFormatting sqref="E9:E10">
    <cfRule type="duplicateValues" dxfId="219" priority="119"/>
  </conditionalFormatting>
  <conditionalFormatting sqref="B9:B10">
    <cfRule type="duplicateValues" dxfId="218" priority="118"/>
  </conditionalFormatting>
  <conditionalFormatting sqref="E50:E1048576 E1:E10">
    <cfRule type="duplicateValues" dxfId="217" priority="117"/>
  </conditionalFormatting>
  <conditionalFormatting sqref="E50:E1048576 E1:E24">
    <cfRule type="duplicateValues" dxfId="216" priority="99"/>
  </conditionalFormatting>
  <conditionalFormatting sqref="E25">
    <cfRule type="duplicateValues" dxfId="215" priority="92"/>
    <cfRule type="duplicateValues" dxfId="214" priority="93"/>
    <cfRule type="duplicateValues" dxfId="213" priority="94"/>
    <cfRule type="duplicateValues" dxfId="212" priority="95"/>
    <cfRule type="duplicateValues" dxfId="211" priority="96"/>
    <cfRule type="duplicateValues" dxfId="210" priority="97"/>
    <cfRule type="duplicateValues" dxfId="209" priority="98"/>
  </conditionalFormatting>
  <conditionalFormatting sqref="B25">
    <cfRule type="duplicateValues" dxfId="208" priority="91"/>
  </conditionalFormatting>
  <conditionalFormatting sqref="E25">
    <cfRule type="duplicateValues" dxfId="207" priority="86"/>
    <cfRule type="duplicateValues" dxfId="206" priority="87"/>
    <cfRule type="duplicateValues" dxfId="205" priority="88"/>
    <cfRule type="duplicateValues" dxfId="204" priority="89"/>
    <cfRule type="duplicateValues" dxfId="203" priority="90"/>
  </conditionalFormatting>
  <conditionalFormatting sqref="E25">
    <cfRule type="duplicateValues" dxfId="202" priority="85"/>
  </conditionalFormatting>
  <conditionalFormatting sqref="E25">
    <cfRule type="duplicateValues" dxfId="201" priority="84"/>
  </conditionalFormatting>
  <conditionalFormatting sqref="B25">
    <cfRule type="duplicateValues" dxfId="200" priority="83"/>
  </conditionalFormatting>
  <conditionalFormatting sqref="E25">
    <cfRule type="duplicateValues" dxfId="199" priority="82"/>
  </conditionalFormatting>
  <conditionalFormatting sqref="E25">
    <cfRule type="duplicateValues" dxfId="198" priority="81"/>
  </conditionalFormatting>
  <conditionalFormatting sqref="B50:B1048576 B1:B30">
    <cfRule type="duplicateValues" dxfId="197" priority="62"/>
  </conditionalFormatting>
  <conditionalFormatting sqref="E26:E30">
    <cfRule type="duplicateValues" dxfId="196" priority="125404"/>
    <cfRule type="duplicateValues" dxfId="195" priority="125405"/>
    <cfRule type="duplicateValues" dxfId="194" priority="125406"/>
    <cfRule type="duplicateValues" dxfId="193" priority="125407"/>
    <cfRule type="duplicateValues" dxfId="192" priority="125408"/>
    <cfRule type="duplicateValues" dxfId="191" priority="125409"/>
    <cfRule type="duplicateValues" dxfId="190" priority="125410"/>
  </conditionalFormatting>
  <conditionalFormatting sqref="B26:B30">
    <cfRule type="duplicateValues" dxfId="189" priority="125418"/>
  </conditionalFormatting>
  <conditionalFormatting sqref="E26:E30">
    <cfRule type="duplicateValues" dxfId="188" priority="125420"/>
    <cfRule type="duplicateValues" dxfId="187" priority="125421"/>
    <cfRule type="duplicateValues" dxfId="186" priority="125422"/>
    <cfRule type="duplicateValues" dxfId="185" priority="125423"/>
    <cfRule type="duplicateValues" dxfId="184" priority="125424"/>
  </conditionalFormatting>
  <conditionalFormatting sqref="E26:E30">
    <cfRule type="duplicateValues" dxfId="183" priority="125430"/>
  </conditionalFormatting>
  <conditionalFormatting sqref="E50:E1048576 E1:E30">
    <cfRule type="duplicateValues" dxfId="182" priority="61"/>
  </conditionalFormatting>
  <conditionalFormatting sqref="B31">
    <cfRule type="duplicateValues" dxfId="181" priority="60"/>
  </conditionalFormatting>
  <conditionalFormatting sqref="E31">
    <cfRule type="duplicateValues" dxfId="180" priority="53"/>
    <cfRule type="duplicateValues" dxfId="179" priority="54"/>
    <cfRule type="duplicateValues" dxfId="178" priority="55"/>
    <cfRule type="duplicateValues" dxfId="177" priority="56"/>
    <cfRule type="duplicateValues" dxfId="176" priority="57"/>
    <cfRule type="duplicateValues" dxfId="175" priority="58"/>
    <cfRule type="duplicateValues" dxfId="174" priority="59"/>
  </conditionalFormatting>
  <conditionalFormatting sqref="B31">
    <cfRule type="duplicateValues" dxfId="173" priority="52"/>
  </conditionalFormatting>
  <conditionalFormatting sqref="E31">
    <cfRule type="duplicateValues" dxfId="172" priority="47"/>
    <cfRule type="duplicateValues" dxfId="171" priority="48"/>
    <cfRule type="duplicateValues" dxfId="170" priority="49"/>
    <cfRule type="duplicateValues" dxfId="169" priority="50"/>
    <cfRule type="duplicateValues" dxfId="168" priority="51"/>
  </conditionalFormatting>
  <conditionalFormatting sqref="E31">
    <cfRule type="duplicateValues" dxfId="167" priority="46"/>
  </conditionalFormatting>
  <conditionalFormatting sqref="E31">
    <cfRule type="duplicateValues" dxfId="166" priority="45"/>
  </conditionalFormatting>
  <conditionalFormatting sqref="B32:B33 B35:B41">
    <cfRule type="duplicateValues" dxfId="165" priority="125517"/>
  </conditionalFormatting>
  <conditionalFormatting sqref="E32:E33 E35:E41">
    <cfRule type="duplicateValues" dxfId="164" priority="125518"/>
    <cfRule type="duplicateValues" dxfId="163" priority="125519"/>
    <cfRule type="duplicateValues" dxfId="162" priority="125520"/>
    <cfRule type="duplicateValues" dxfId="161" priority="125521"/>
    <cfRule type="duplicateValues" dxfId="160" priority="125522"/>
    <cfRule type="duplicateValues" dxfId="159" priority="125523"/>
    <cfRule type="duplicateValues" dxfId="158" priority="125524"/>
  </conditionalFormatting>
  <conditionalFormatting sqref="E32:E33 E35:E41">
    <cfRule type="duplicateValues" dxfId="157" priority="125525"/>
    <cfRule type="duplicateValues" dxfId="156" priority="125526"/>
    <cfRule type="duplicateValues" dxfId="155" priority="125527"/>
    <cfRule type="duplicateValues" dxfId="154" priority="125528"/>
    <cfRule type="duplicateValues" dxfId="153" priority="125529"/>
  </conditionalFormatting>
  <conditionalFormatting sqref="E32:E33 E35:E41">
    <cfRule type="duplicateValues" dxfId="152" priority="125530"/>
  </conditionalFormatting>
  <conditionalFormatting sqref="B34">
    <cfRule type="duplicateValues" dxfId="151" priority="28"/>
  </conditionalFormatting>
  <conditionalFormatting sqref="E34">
    <cfRule type="duplicateValues" dxfId="150" priority="21"/>
    <cfRule type="duplicateValues" dxfId="149" priority="22"/>
    <cfRule type="duplicateValues" dxfId="148" priority="23"/>
    <cfRule type="duplicateValues" dxfId="147" priority="24"/>
    <cfRule type="duplicateValues" dxfId="146" priority="25"/>
    <cfRule type="duplicateValues" dxfId="145" priority="26"/>
    <cfRule type="duplicateValues" dxfId="144" priority="27"/>
  </conditionalFormatting>
  <conditionalFormatting sqref="E34">
    <cfRule type="duplicateValues" dxfId="143" priority="16"/>
    <cfRule type="duplicateValues" dxfId="142" priority="17"/>
    <cfRule type="duplicateValues" dxfId="141" priority="18"/>
    <cfRule type="duplicateValues" dxfId="140" priority="19"/>
    <cfRule type="duplicateValues" dxfId="139" priority="20"/>
  </conditionalFormatting>
  <conditionalFormatting sqref="E34">
    <cfRule type="duplicateValues" dxfId="138" priority="15"/>
  </conditionalFormatting>
  <conditionalFormatting sqref="B42:B53">
    <cfRule type="duplicateValues" dxfId="137" priority="125583"/>
  </conditionalFormatting>
  <conditionalFormatting sqref="E42:E53">
    <cfRule type="duplicateValues" dxfId="136" priority="125584"/>
    <cfRule type="duplicateValues" dxfId="135" priority="125585"/>
    <cfRule type="duplicateValues" dxfId="134" priority="125586"/>
    <cfRule type="duplicateValues" dxfId="133" priority="125587"/>
    <cfRule type="duplicateValues" dxfId="132" priority="125588"/>
    <cfRule type="duplicateValues" dxfId="131" priority="125589"/>
    <cfRule type="duplicateValues" dxfId="130" priority="125590"/>
  </conditionalFormatting>
  <conditionalFormatting sqref="E42:E53">
    <cfRule type="duplicateValues" dxfId="129" priority="125591"/>
    <cfRule type="duplicateValues" dxfId="128" priority="125592"/>
    <cfRule type="duplicateValues" dxfId="127" priority="125593"/>
    <cfRule type="duplicateValues" dxfId="126" priority="125594"/>
    <cfRule type="duplicateValues" dxfId="125" priority="125595"/>
  </conditionalFormatting>
  <conditionalFormatting sqref="E42:E53">
    <cfRule type="duplicateValues" dxfId="124" priority="125596"/>
  </conditionalFormatting>
  <conditionalFormatting sqref="E5:E8">
    <cfRule type="duplicateValues" dxfId="123" priority="125611"/>
    <cfRule type="duplicateValues" dxfId="122" priority="125612"/>
    <cfRule type="duplicateValues" dxfId="121" priority="125613"/>
    <cfRule type="duplicateValues" dxfId="120" priority="125614"/>
    <cfRule type="duplicateValues" dxfId="119" priority="125615"/>
    <cfRule type="duplicateValues" dxfId="118" priority="125616"/>
    <cfRule type="duplicateValues" dxfId="117" priority="125617"/>
  </conditionalFormatting>
  <conditionalFormatting sqref="B5:B8">
    <cfRule type="duplicateValues" dxfId="116" priority="125618"/>
  </conditionalFormatting>
  <conditionalFormatting sqref="E5:E8">
    <cfRule type="duplicateValues" dxfId="115" priority="125619"/>
    <cfRule type="duplicateValues" dxfId="114" priority="125620"/>
    <cfRule type="duplicateValues" dxfId="113" priority="125621"/>
    <cfRule type="duplicateValues" dxfId="112" priority="125622"/>
    <cfRule type="duplicateValues" dxfId="111" priority="125623"/>
  </conditionalFormatting>
  <conditionalFormatting sqref="E5:E8">
    <cfRule type="duplicateValues" dxfId="110" priority="125624"/>
  </conditionalFormatting>
  <conditionalFormatting sqref="E11:E24">
    <cfRule type="duplicateValues" dxfId="13" priority="125638"/>
    <cfRule type="duplicateValues" dxfId="12" priority="125639"/>
    <cfRule type="duplicateValues" dxfId="11" priority="125640"/>
    <cfRule type="duplicateValues" dxfId="10" priority="125641"/>
    <cfRule type="duplicateValues" dxfId="9" priority="125642"/>
    <cfRule type="duplicateValues" dxfId="8" priority="125643"/>
    <cfRule type="duplicateValues" dxfId="7" priority="125644"/>
  </conditionalFormatting>
  <conditionalFormatting sqref="B11:B24">
    <cfRule type="duplicateValues" dxfId="6" priority="125652"/>
  </conditionalFormatting>
  <conditionalFormatting sqref="E11:E24">
    <cfRule type="duplicateValues" dxfId="5" priority="125654"/>
    <cfRule type="duplicateValues" dxfId="4" priority="125655"/>
    <cfRule type="duplicateValues" dxfId="3" priority="125656"/>
    <cfRule type="duplicateValues" dxfId="2" priority="125657"/>
    <cfRule type="duplicateValues" dxfId="1" priority="125658"/>
  </conditionalFormatting>
  <conditionalFormatting sqref="E11:E24">
    <cfRule type="duplicateValues" dxfId="0" priority="12566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7" zoomScale="70" zoomScaleNormal="70" workbookViewId="0">
      <selection activeCell="B16" sqref="B16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7" t="s">
        <v>2150</v>
      </c>
      <c r="B1" s="168"/>
      <c r="C1" s="168"/>
      <c r="D1" s="168"/>
      <c r="E1" s="169"/>
      <c r="F1" s="165" t="s">
        <v>2557</v>
      </c>
      <c r="G1" s="166"/>
      <c r="H1" s="146">
        <f>COUNTIF(A:E,"2 Gavetas Vacías + 1 Fallando")</f>
        <v>2</v>
      </c>
      <c r="I1" s="146">
        <f>COUNTIF(A:E,("3 Gavetas Vacías"))</f>
        <v>2</v>
      </c>
    </row>
    <row r="2" spans="1:9" ht="25.5" customHeight="1" x14ac:dyDescent="0.25">
      <c r="A2" s="170" t="s">
        <v>2451</v>
      </c>
      <c r="B2" s="171"/>
      <c r="C2" s="171"/>
      <c r="D2" s="171"/>
      <c r="E2" s="172"/>
      <c r="F2" s="139" t="s">
        <v>2556</v>
      </c>
      <c r="G2" s="138">
        <f>G3+G4</f>
        <v>49</v>
      </c>
      <c r="H2" s="139" t="s">
        <v>2570</v>
      </c>
      <c r="I2" s="138">
        <f>COUNTIF(A:E,"Abastecido")</f>
        <v>6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49</v>
      </c>
      <c r="H3" s="139" t="s">
        <v>2566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44357.25</v>
      </c>
      <c r="C4" s="95"/>
      <c r="D4" s="95"/>
      <c r="E4" s="103"/>
      <c r="F4" s="139" t="s">
        <v>2552</v>
      </c>
      <c r="G4" s="138">
        <f>COUNTIF(REPORTE!A:Q,"En Servicio")</f>
        <v>0</v>
      </c>
      <c r="H4" s="139" t="s">
        <v>2569</v>
      </c>
      <c r="I4" s="138">
        <f>COUNTIF(A:E,"Solucionado")</f>
        <v>5</v>
      </c>
    </row>
    <row r="5" spans="1:9" ht="18.75" thickBot="1" x14ac:dyDescent="0.3">
      <c r="A5" s="101" t="s">
        <v>2414</v>
      </c>
      <c r="B5" s="123">
        <v>44357.708333333336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4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2567</v>
      </c>
      <c r="I6" s="138">
        <f>COUNTIF(A:E,"GAVETA DE RECHAZO LLENA")</f>
        <v>3</v>
      </c>
    </row>
    <row r="7" spans="1:9" ht="18" customHeight="1" x14ac:dyDescent="0.25">
      <c r="A7" s="173" t="s">
        <v>2415</v>
      </c>
      <c r="B7" s="174"/>
      <c r="C7" s="174"/>
      <c r="D7" s="174"/>
      <c r="E7" s="175"/>
      <c r="F7" s="139" t="s">
        <v>2558</v>
      </c>
      <c r="G7" s="138">
        <f>COUNTIF(A:E,"Sin Efectivo")</f>
        <v>1</v>
      </c>
      <c r="H7" s="139" t="s">
        <v>2568</v>
      </c>
      <c r="I7" s="138">
        <f>COUNTIF(A:E,"GAVETA DE DEPOSITO LLENA")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24</v>
      </c>
      <c r="C9" s="124" t="str">
        <f>VLOOKUP(B9,'[1]LISTADO ATM'!$A$2:$B$822,2,0)</f>
        <v xml:space="preserve">ATM Oficina Eusebio Manzueta </v>
      </c>
      <c r="D9" s="125" t="s">
        <v>2550</v>
      </c>
      <c r="E9" s="126">
        <v>3335914963</v>
      </c>
    </row>
    <row r="10" spans="1:9" ht="18" x14ac:dyDescent="0.25">
      <c r="A10" s="137" t="str">
        <f>VLOOKUP(B10,'[1]LISTADO ATM'!$A$2:$C$822,3,0)</f>
        <v>DISTRITO NACIONAL</v>
      </c>
      <c r="B10" s="124">
        <v>139</v>
      </c>
      <c r="C10" s="124" t="str">
        <f>VLOOKUP(B10,'[1]LISTADO ATM'!$A$2:$B$822,2,0)</f>
        <v xml:space="preserve">ATM Oficina Plaza Lama Zona Oriental I </v>
      </c>
      <c r="D10" s="125" t="s">
        <v>2550</v>
      </c>
      <c r="E10" s="128">
        <v>3335915610</v>
      </c>
    </row>
    <row r="11" spans="1:9" ht="18" x14ac:dyDescent="0.25">
      <c r="A11" s="137" t="str">
        <f>VLOOKUP(B11,'[1]LISTADO ATM'!$A$2:$C$822,3,0)</f>
        <v>SUR</v>
      </c>
      <c r="B11" s="124">
        <v>45</v>
      </c>
      <c r="C11" s="124" t="str">
        <f>VLOOKUP(B11,'[1]LISTADO ATM'!$A$2:$B$822,2,0)</f>
        <v xml:space="preserve">ATM Oficina Tamayo </v>
      </c>
      <c r="D11" s="125" t="s">
        <v>2550</v>
      </c>
      <c r="E11" s="128">
        <v>3335916167</v>
      </c>
    </row>
    <row r="12" spans="1:9" ht="18" x14ac:dyDescent="0.25">
      <c r="A12" s="140" t="str">
        <f>VLOOKUP(B12,'[1]LISTADO ATM'!$A$2:$C$822,3,0)</f>
        <v>DISTRITO NACIONAL</v>
      </c>
      <c r="B12" s="144">
        <v>147</v>
      </c>
      <c r="C12" s="126" t="str">
        <f>VLOOKUP(B12,'[1]LISTADO ATM'!$A$2:$B$822,2,0)</f>
        <v xml:space="preserve">ATM Kiosco Megacentro I </v>
      </c>
      <c r="D12" s="125" t="s">
        <v>2550</v>
      </c>
      <c r="E12" s="128">
        <v>3335913803</v>
      </c>
    </row>
    <row r="13" spans="1:9" ht="18" customHeight="1" x14ac:dyDescent="0.25">
      <c r="A13" s="137" t="str">
        <f>VLOOKUP(B13,'[1]LISTADO ATM'!$A$2:$C$822,3,0)</f>
        <v>ESTE</v>
      </c>
      <c r="B13" s="124">
        <v>660</v>
      </c>
      <c r="C13" s="124" t="str">
        <f>VLOOKUP(B13,'[1]LISTADO ATM'!$A$2:$B$822,2,0)</f>
        <v>ATM Oficina Romana Norte II</v>
      </c>
      <c r="D13" s="125" t="s">
        <v>2550</v>
      </c>
      <c r="E13" s="128">
        <v>3335915598</v>
      </c>
    </row>
    <row r="14" spans="1:9" ht="18" x14ac:dyDescent="0.25">
      <c r="A14" s="137" t="str">
        <f>VLOOKUP(B14,'[1]LISTADO ATM'!$A$2:$C$822,3,0)</f>
        <v>ESTE</v>
      </c>
      <c r="B14" s="124">
        <v>399</v>
      </c>
      <c r="C14" s="124" t="str">
        <f>VLOOKUP(B14,'[1]LISTADO ATM'!$A$2:$B$822,2,0)</f>
        <v xml:space="preserve">ATM Oficina La Romana II </v>
      </c>
      <c r="D14" s="125" t="s">
        <v>2550</v>
      </c>
      <c r="E14" s="128">
        <v>3335912491</v>
      </c>
    </row>
    <row r="15" spans="1:9" ht="18.75" thickBot="1" x14ac:dyDescent="0.3">
      <c r="A15" s="97" t="s">
        <v>2473</v>
      </c>
      <c r="B15" s="143">
        <f>COUNT(B9:B14)</f>
        <v>6</v>
      </c>
      <c r="C15" s="159"/>
      <c r="D15" s="160"/>
      <c r="E15" s="161"/>
    </row>
    <row r="16" spans="1:9" x14ac:dyDescent="0.25">
      <c r="B16" s="99"/>
      <c r="E16" s="99"/>
    </row>
    <row r="17" spans="1:5" ht="18.75" customHeight="1" x14ac:dyDescent="0.25">
      <c r="A17" s="173" t="s">
        <v>2474</v>
      </c>
      <c r="B17" s="174"/>
      <c r="C17" s="174"/>
      <c r="D17" s="174"/>
      <c r="E17" s="175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94" t="str">
        <f>VLOOKUP(B19,'[1]LISTADO ATM'!$A$2:$C$822,3,0)</f>
        <v>DISTRITO NACIONAL</v>
      </c>
      <c r="B19" s="124">
        <v>793</v>
      </c>
      <c r="C19" s="126" t="str">
        <f>VLOOKUP(B19,'[1]LISTADO ATM'!$A$2:$B$822,2,0)</f>
        <v xml:space="preserve">ATM Centro de Caja Agora Mall </v>
      </c>
      <c r="D19" s="125" t="s">
        <v>2544</v>
      </c>
      <c r="E19" s="124">
        <v>3335915378</v>
      </c>
    </row>
    <row r="20" spans="1:5" ht="18.75" customHeight="1" x14ac:dyDescent="0.25">
      <c r="A20" s="94" t="str">
        <f>VLOOKUP(B20,'[1]LISTADO ATM'!$A$2:$C$822,3,0)</f>
        <v>DISTRITO NACIONAL</v>
      </c>
      <c r="B20" s="124">
        <v>589</v>
      </c>
      <c r="C20" s="126" t="str">
        <f>VLOOKUP(B20,'[1]LISTADO ATM'!$A$2:$B$822,2,0)</f>
        <v xml:space="preserve">ATM S/M Bravo San Vicente de Paul </v>
      </c>
      <c r="D20" s="125" t="s">
        <v>2544</v>
      </c>
      <c r="E20" s="124">
        <v>3335915414</v>
      </c>
    </row>
    <row r="21" spans="1:5" ht="18" x14ac:dyDescent="0.25">
      <c r="A21" s="94" t="str">
        <f>VLOOKUP(B21,'[1]LISTADO ATM'!$A$2:$C$822,3,0)</f>
        <v>DISTRITO NACIONAL</v>
      </c>
      <c r="B21" s="124">
        <v>318</v>
      </c>
      <c r="C21" s="126" t="str">
        <f>VLOOKUP(B21,'[1]LISTADO ATM'!$A$2:$B$822,2,0)</f>
        <v>ATM Autoservicio Lope de Vega</v>
      </c>
      <c r="D21" s="125" t="s">
        <v>2544</v>
      </c>
      <c r="E21" s="124">
        <v>3335915381</v>
      </c>
    </row>
    <row r="22" spans="1:5" ht="18" x14ac:dyDescent="0.25">
      <c r="A22" s="94" t="str">
        <f>VLOOKUP(B22,'[1]LISTADO ATM'!$A$2:$C$822,3,0)</f>
        <v>DISTRITO NACIONAL</v>
      </c>
      <c r="B22" s="124">
        <v>165</v>
      </c>
      <c r="C22" s="126" t="str">
        <f>VLOOKUP(B22,'[1]LISTADO ATM'!$A$2:$B$822,2,0)</f>
        <v>ATM Autoservicio Megacentro</v>
      </c>
      <c r="D22" s="125" t="s">
        <v>2544</v>
      </c>
      <c r="E22" s="124">
        <v>3335915198</v>
      </c>
    </row>
    <row r="23" spans="1:5" ht="18.75" customHeight="1" x14ac:dyDescent="0.25">
      <c r="A23" s="94" t="str">
        <f>VLOOKUP(B23,'[1]LISTADO ATM'!$A$2:$C$822,3,0)</f>
        <v>ESTE</v>
      </c>
      <c r="B23" s="124">
        <v>211</v>
      </c>
      <c r="C23" s="126" t="str">
        <f>VLOOKUP(B23,'[1]LISTADO ATM'!$A$2:$B$822,2,0)</f>
        <v xml:space="preserve">ATM Oficina La Romana I </v>
      </c>
      <c r="D23" s="125" t="s">
        <v>2544</v>
      </c>
      <c r="E23" s="124">
        <v>3335915266</v>
      </c>
    </row>
    <row r="24" spans="1:5" ht="18.75" thickBot="1" x14ac:dyDescent="0.3">
      <c r="A24" s="97" t="s">
        <v>2473</v>
      </c>
      <c r="B24" s="143">
        <f>COUNT(B19:B23)</f>
        <v>5</v>
      </c>
      <c r="C24" s="159"/>
      <c r="D24" s="160"/>
      <c r="E24" s="161"/>
    </row>
    <row r="25" spans="1:5" ht="15.75" thickBot="1" x14ac:dyDescent="0.3">
      <c r="B25" s="99"/>
      <c r="E25" s="99"/>
    </row>
    <row r="26" spans="1:5" ht="18.75" thickBot="1" x14ac:dyDescent="0.3">
      <c r="A26" s="162" t="s">
        <v>2475</v>
      </c>
      <c r="B26" s="163"/>
      <c r="C26" s="163"/>
      <c r="D26" s="163"/>
      <c r="E26" s="164"/>
    </row>
    <row r="27" spans="1:5" ht="18.75" customHeight="1" x14ac:dyDescent="0.25">
      <c r="A27" s="96" t="s">
        <v>15</v>
      </c>
      <c r="B27" s="96" t="s">
        <v>2416</v>
      </c>
      <c r="C27" s="96" t="s">
        <v>46</v>
      </c>
      <c r="D27" s="96" t="s">
        <v>2419</v>
      </c>
      <c r="E27" s="96" t="s">
        <v>2417</v>
      </c>
    </row>
    <row r="28" spans="1:5" ht="18" customHeight="1" x14ac:dyDescent="0.25">
      <c r="A28" s="137" t="str">
        <f>VLOOKUP(B28,'[1]LISTADO ATM'!$A$2:$C$822,3,0)</f>
        <v>DISTRITO NACIONAL</v>
      </c>
      <c r="B28" s="124">
        <v>354</v>
      </c>
      <c r="C28" s="124" t="str">
        <f>VLOOKUP(B28,'[1]LISTADO ATM'!$A$2:$B$822,2,0)</f>
        <v xml:space="preserve">ATM Oficina Núñez de Cáceres II </v>
      </c>
      <c r="D28" s="127" t="s">
        <v>2437</v>
      </c>
      <c r="E28" s="128">
        <v>3335915606</v>
      </c>
    </row>
    <row r="29" spans="1:5" ht="18.75" thickBot="1" x14ac:dyDescent="0.3">
      <c r="A29" s="116"/>
      <c r="B29" s="143">
        <f>COUNT(B28:B28)</f>
        <v>1</v>
      </c>
      <c r="C29" s="105"/>
      <c r="D29" s="105"/>
      <c r="E29" s="105"/>
    </row>
    <row r="30" spans="1:5" ht="15.75" thickBot="1" x14ac:dyDescent="0.3">
      <c r="B30" s="99"/>
      <c r="E30" s="99"/>
    </row>
    <row r="31" spans="1:5" ht="18.75" customHeight="1" thickBot="1" x14ac:dyDescent="0.3">
      <c r="A31" s="162" t="s">
        <v>2535</v>
      </c>
      <c r="B31" s="163"/>
      <c r="C31" s="163"/>
      <c r="D31" s="163"/>
      <c r="E31" s="164"/>
    </row>
    <row r="32" spans="1:5" ht="18" customHeight="1" x14ac:dyDescent="0.25">
      <c r="A32" s="96" t="s">
        <v>15</v>
      </c>
      <c r="B32" s="96" t="s">
        <v>2416</v>
      </c>
      <c r="C32" s="96" t="s">
        <v>46</v>
      </c>
      <c r="D32" s="96" t="s">
        <v>2419</v>
      </c>
      <c r="E32" s="96" t="s">
        <v>2417</v>
      </c>
    </row>
    <row r="33" spans="1:5" ht="18" customHeight="1" x14ac:dyDescent="0.25">
      <c r="A33" s="140" t="str">
        <f>VLOOKUP(B33,'[1]LISTADO ATM'!$A$2:$C$822,3,0)</f>
        <v>DISTRITO NACIONAL</v>
      </c>
      <c r="B33" s="144">
        <v>327</v>
      </c>
      <c r="C33" s="126" t="str">
        <f>VLOOKUP(B33,'[1]LISTADO ATM'!$A$2:$B$822,2,0)</f>
        <v xml:space="preserve">ATM UNP CCN (Nacional 27 de Febrero) </v>
      </c>
      <c r="D33" s="124" t="s">
        <v>2482</v>
      </c>
      <c r="E33" s="128">
        <v>3335915928</v>
      </c>
    </row>
    <row r="34" spans="1:5" ht="18.75" customHeight="1" x14ac:dyDescent="0.25">
      <c r="A34" s="140" t="str">
        <f>VLOOKUP(B34,'[1]LISTADO ATM'!$A$2:$C$822,3,0)</f>
        <v>DISTRITO NACIONAL</v>
      </c>
      <c r="B34" s="144">
        <v>745</v>
      </c>
      <c r="C34" s="126" t="str">
        <f>VLOOKUP(B34,'[1]LISTADO ATM'!$A$2:$B$822,2,0)</f>
        <v xml:space="preserve">ATM Oficina Ave. Duarte </v>
      </c>
      <c r="D34" s="124" t="s">
        <v>2482</v>
      </c>
      <c r="E34" s="128">
        <v>3335916280</v>
      </c>
    </row>
    <row r="35" spans="1:5" ht="18" x14ac:dyDescent="0.25">
      <c r="A35" s="140" t="str">
        <f>VLOOKUP(B35,'[1]LISTADO ATM'!$A$2:$C$822,3,0)</f>
        <v>DISTRITO NACIONAL</v>
      </c>
      <c r="B35" s="144">
        <v>160</v>
      </c>
      <c r="C35" s="126" t="str">
        <f>VLOOKUP(B35,'[1]LISTADO ATM'!$A$2:$B$822,2,0)</f>
        <v xml:space="preserve">ATM Oficina Herrera </v>
      </c>
      <c r="D35" s="124" t="s">
        <v>2482</v>
      </c>
      <c r="E35" s="128">
        <v>3335916170</v>
      </c>
    </row>
    <row r="36" spans="1:5" ht="18" x14ac:dyDescent="0.25">
      <c r="A36" s="140" t="str">
        <f>VLOOKUP(B36,'[1]LISTADO ATM'!$A$2:$C$822,3,0)</f>
        <v>DISTRITO NACIONAL</v>
      </c>
      <c r="B36" s="14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8">
        <v>3335915813</v>
      </c>
    </row>
    <row r="37" spans="1:5" ht="18.75" customHeight="1" x14ac:dyDescent="0.25">
      <c r="A37" s="116" t="s">
        <v>2473</v>
      </c>
      <c r="B37" s="145">
        <f>COUNT(B33:B36)</f>
        <v>4</v>
      </c>
      <c r="C37" s="105"/>
      <c r="D37" s="105"/>
      <c r="E37" s="105"/>
    </row>
    <row r="38" spans="1:5" ht="18.75" customHeight="1" thickBot="1" x14ac:dyDescent="0.3">
      <c r="B38" s="99"/>
      <c r="E38" s="99"/>
    </row>
    <row r="39" spans="1:5" ht="18" x14ac:dyDescent="0.25">
      <c r="A39" s="178" t="s">
        <v>2476</v>
      </c>
      <c r="B39" s="179"/>
      <c r="C39" s="179"/>
      <c r="D39" s="179"/>
      <c r="E39" s="180"/>
    </row>
    <row r="40" spans="1:5" ht="18" customHeight="1" x14ac:dyDescent="0.25">
      <c r="A40" s="96" t="s">
        <v>15</v>
      </c>
      <c r="B40" s="96" t="s">
        <v>2416</v>
      </c>
      <c r="C40" s="98" t="s">
        <v>46</v>
      </c>
      <c r="D40" s="129" t="s">
        <v>2419</v>
      </c>
      <c r="E40" s="96" t="s">
        <v>2417</v>
      </c>
    </row>
    <row r="41" spans="1:5" ht="18" customHeight="1" x14ac:dyDescent="0.25">
      <c r="A41" s="94" t="str">
        <f>VLOOKUP(B41,'[1]LISTADO ATM'!$A$2:$C$822,3,0)</f>
        <v>ESTE</v>
      </c>
      <c r="B41" s="124">
        <v>294</v>
      </c>
      <c r="C41" s="126" t="str">
        <f>VLOOKUP(B41,'[1]LISTADO ATM'!$A$2:$B$822,2,0)</f>
        <v xml:space="preserve">ATM Plaza Zaglul San Pedro II </v>
      </c>
      <c r="D41" s="122" t="s">
        <v>2576</v>
      </c>
      <c r="E41" s="124">
        <v>3335915919</v>
      </c>
    </row>
    <row r="42" spans="1:5" ht="18.75" customHeight="1" x14ac:dyDescent="0.25">
      <c r="A42" s="94" t="str">
        <f>VLOOKUP(B42,'[1]LISTADO ATM'!$A$2:$C$822,3,0)</f>
        <v>DISTRITO NACIONAL</v>
      </c>
      <c r="B42" s="124">
        <v>347</v>
      </c>
      <c r="C42" s="126" t="str">
        <f>VLOOKUP(B42,'[1]LISTADO ATM'!$A$2:$B$822,2,0)</f>
        <v>ATM Patio de Colombia</v>
      </c>
      <c r="D42" s="122" t="s">
        <v>2576</v>
      </c>
      <c r="E42" s="124">
        <v>3335915658</v>
      </c>
    </row>
    <row r="43" spans="1:5" ht="18" x14ac:dyDescent="0.25">
      <c r="A43" s="94" t="str">
        <f>VLOOKUP(B43,'[1]LISTADO ATM'!$A$2:$C$822,3,0)</f>
        <v>SUR</v>
      </c>
      <c r="B43" s="124">
        <v>297</v>
      </c>
      <c r="C43" s="126" t="str">
        <f>VLOOKUP(B43,'[1]LISTADO ATM'!$A$2:$B$822,2,0)</f>
        <v xml:space="preserve">ATM S/M Cadena Ocoa </v>
      </c>
      <c r="D43" s="122" t="s">
        <v>2576</v>
      </c>
      <c r="E43" s="124">
        <v>3335915846</v>
      </c>
    </row>
    <row r="44" spans="1:5" ht="18" customHeight="1" x14ac:dyDescent="0.25">
      <c r="A44" s="116" t="s">
        <v>2473</v>
      </c>
      <c r="B44" s="145">
        <f>COUNT(B41:B43)</f>
        <v>3</v>
      </c>
      <c r="C44" s="105"/>
      <c r="D44" s="130"/>
      <c r="E44" s="130"/>
    </row>
    <row r="45" spans="1:5" ht="15.75" thickBot="1" x14ac:dyDescent="0.3">
      <c r="B45" s="99"/>
      <c r="E45" s="99"/>
    </row>
    <row r="46" spans="1:5" ht="18.75" thickBot="1" x14ac:dyDescent="0.3">
      <c r="A46" s="181" t="s">
        <v>2477</v>
      </c>
      <c r="B46" s="182"/>
      <c r="C46" s="93" t="s">
        <v>2412</v>
      </c>
      <c r="D46" s="99"/>
      <c r="E46" s="99"/>
    </row>
    <row r="47" spans="1:5" ht="18.75" thickBot="1" x14ac:dyDescent="0.3">
      <c r="A47" s="141">
        <f>+B29+B37+B44</f>
        <v>8</v>
      </c>
      <c r="B47" s="142"/>
    </row>
    <row r="48" spans="1:5" ht="15.75" thickBot="1" x14ac:dyDescent="0.3">
      <c r="B48" s="99"/>
      <c r="E48" s="99"/>
    </row>
    <row r="49" spans="1:5" ht="18" customHeight="1" thickBot="1" x14ac:dyDescent="0.3">
      <c r="A49" s="162" t="s">
        <v>2478</v>
      </c>
      <c r="B49" s="163"/>
      <c r="C49" s="163"/>
      <c r="D49" s="163"/>
      <c r="E49" s="164"/>
    </row>
    <row r="50" spans="1:5" ht="18" x14ac:dyDescent="0.25">
      <c r="A50" s="100" t="s">
        <v>15</v>
      </c>
      <c r="B50" s="96" t="s">
        <v>2416</v>
      </c>
      <c r="C50" s="98" t="s">
        <v>46</v>
      </c>
      <c r="D50" s="183" t="s">
        <v>2419</v>
      </c>
      <c r="E50" s="184"/>
    </row>
    <row r="51" spans="1:5" ht="18" x14ac:dyDescent="0.25">
      <c r="A51" s="124" t="str">
        <f>VLOOKUP(B51,'[1]LISTADO ATM'!$A$2:$C$822,3,0)</f>
        <v>DISTRITO NACIONAL</v>
      </c>
      <c r="B51" s="124">
        <v>958</v>
      </c>
      <c r="C51" s="124" t="str">
        <f>VLOOKUP(B51,'[1]LISTADO ATM'!$A$2:$B$822,2,0)</f>
        <v xml:space="preserve">ATM Olé Aut. San Isidro </v>
      </c>
      <c r="D51" s="176" t="s">
        <v>2561</v>
      </c>
      <c r="E51" s="177"/>
    </row>
    <row r="52" spans="1:5" ht="18.75" customHeight="1" x14ac:dyDescent="0.25">
      <c r="A52" s="124" t="str">
        <f>VLOOKUP(B52,'[1]LISTADO ATM'!$A$2:$C$822,3,0)</f>
        <v>DISTRITO NACIONAL</v>
      </c>
      <c r="B52" s="124">
        <v>557</v>
      </c>
      <c r="C52" s="124" t="str">
        <f>VLOOKUP(B52,'[1]LISTADO ATM'!$A$2:$B$822,2,0)</f>
        <v xml:space="preserve">ATM Multicentro La Sirena Ave. Mella </v>
      </c>
      <c r="D52" s="176" t="s">
        <v>2561</v>
      </c>
      <c r="E52" s="177"/>
    </row>
    <row r="53" spans="1:5" ht="18" x14ac:dyDescent="0.25">
      <c r="A53" s="124" t="str">
        <f>VLOOKUP(B53,'[1]LISTADO ATM'!$A$2:$C$822,3,0)</f>
        <v>DISTRITO NACIONAL</v>
      </c>
      <c r="B53" s="124">
        <v>162</v>
      </c>
      <c r="C53" s="124" t="str">
        <f>VLOOKUP(B53,'[1]LISTADO ATM'!$A$2:$B$822,2,0)</f>
        <v xml:space="preserve">ATM Oficina Tiradentes I </v>
      </c>
      <c r="D53" s="176" t="s">
        <v>2551</v>
      </c>
      <c r="E53" s="177"/>
    </row>
    <row r="54" spans="1:5" ht="18" x14ac:dyDescent="0.25">
      <c r="A54" s="124" t="str">
        <f>VLOOKUP(B54,'[1]LISTADO ATM'!$A$2:$C$822,3,0)</f>
        <v>DISTRITO NACIONAL</v>
      </c>
      <c r="B54" s="124">
        <v>443</v>
      </c>
      <c r="C54" s="124" t="str">
        <f>VLOOKUP(B54,'[1]LISTADO ATM'!$A$2:$B$822,2,0)</f>
        <v xml:space="preserve">ATM Edificio San Rafael </v>
      </c>
      <c r="D54" s="176" t="s">
        <v>2551</v>
      </c>
      <c r="E54" s="177"/>
    </row>
    <row r="55" spans="1:5" ht="18" customHeight="1" thickBot="1" x14ac:dyDescent="0.3">
      <c r="A55" s="116" t="s">
        <v>2473</v>
      </c>
      <c r="B55" s="143">
        <f>COUNT(B51:B54)</f>
        <v>4</v>
      </c>
      <c r="C55" s="107"/>
      <c r="D55" s="107"/>
      <c r="E55" s="108"/>
    </row>
    <row r="56" spans="1:5" x14ac:dyDescent="0.25">
      <c r="B56" s="75"/>
    </row>
    <row r="57" spans="1:5" x14ac:dyDescent="0.25">
      <c r="B57" s="75"/>
    </row>
    <row r="58" spans="1:5" x14ac:dyDescent="0.25">
      <c r="B58" s="75"/>
    </row>
    <row r="59" spans="1:5" x14ac:dyDescent="0.25">
      <c r="B59" s="75"/>
    </row>
    <row r="60" spans="1:5" x14ac:dyDescent="0.25">
      <c r="B60" s="75"/>
    </row>
    <row r="61" spans="1:5" x14ac:dyDescent="0.25">
      <c r="B61" s="75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x14ac:dyDescent="0.25">
      <c r="B66" s="75"/>
    </row>
    <row r="67" spans="2:2" ht="18.75" customHeight="1" x14ac:dyDescent="0.25">
      <c r="B67" s="75"/>
    </row>
    <row r="68" spans="2:2" x14ac:dyDescent="0.25">
      <c r="B68" s="75"/>
    </row>
    <row r="69" spans="2:2" x14ac:dyDescent="0.25">
      <c r="B69" s="75"/>
    </row>
    <row r="70" spans="2:2" ht="18.75" customHeight="1" x14ac:dyDescent="0.25">
      <c r="B70" s="75"/>
    </row>
    <row r="71" spans="2:2" x14ac:dyDescent="0.25">
      <c r="B71" s="75"/>
    </row>
    <row r="72" spans="2:2" x14ac:dyDescent="0.25">
      <c r="B72" s="75"/>
    </row>
    <row r="73" spans="2:2" x14ac:dyDescent="0.25">
      <c r="B73" s="75"/>
    </row>
    <row r="74" spans="2:2" x14ac:dyDescent="0.25">
      <c r="B74" s="75"/>
    </row>
    <row r="75" spans="2:2" x14ac:dyDescent="0.25">
      <c r="B75" s="75"/>
    </row>
    <row r="76" spans="2:2" x14ac:dyDescent="0.25">
      <c r="B76" s="75"/>
    </row>
    <row r="77" spans="2:2" x14ac:dyDescent="0.25">
      <c r="B77" s="75"/>
    </row>
    <row r="78" spans="2:2" x14ac:dyDescent="0.25">
      <c r="B78" s="75"/>
    </row>
    <row r="79" spans="2:2" x14ac:dyDescent="0.25">
      <c r="B79" s="75"/>
    </row>
    <row r="80" spans="2:2" x14ac:dyDescent="0.25">
      <c r="B80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</sheetData>
  <mergeCells count="17">
    <mergeCell ref="D53:E53"/>
    <mergeCell ref="D54:E54"/>
    <mergeCell ref="A31:E31"/>
    <mergeCell ref="A39:E39"/>
    <mergeCell ref="A46:B46"/>
    <mergeCell ref="A49:E49"/>
    <mergeCell ref="D52:E52"/>
    <mergeCell ref="D50:E50"/>
    <mergeCell ref="D51:E51"/>
    <mergeCell ref="C24:E24"/>
    <mergeCell ref="A26:E26"/>
    <mergeCell ref="F1:G1"/>
    <mergeCell ref="A1:E1"/>
    <mergeCell ref="A2:E2"/>
    <mergeCell ref="A7:E7"/>
    <mergeCell ref="C15:E15"/>
    <mergeCell ref="A17:E17"/>
  </mergeCells>
  <phoneticPr fontId="46" type="noConversion"/>
  <conditionalFormatting sqref="E88:E147">
    <cfRule type="duplicateValues" dxfId="109" priority="121896"/>
  </conditionalFormatting>
  <conditionalFormatting sqref="E88:E147">
    <cfRule type="duplicateValues" dxfId="108" priority="121897"/>
  </conditionalFormatting>
  <conditionalFormatting sqref="E62:E80">
    <cfRule type="duplicateValues" dxfId="107" priority="123094"/>
  </conditionalFormatting>
  <conditionalFormatting sqref="B62:B80">
    <cfRule type="duplicateValues" dxfId="106" priority="123095"/>
  </conditionalFormatting>
  <conditionalFormatting sqref="E10">
    <cfRule type="duplicateValues" dxfId="105" priority="39"/>
  </conditionalFormatting>
  <conditionalFormatting sqref="E21">
    <cfRule type="duplicateValues" dxfId="104" priority="38"/>
  </conditionalFormatting>
  <conditionalFormatting sqref="E22">
    <cfRule type="duplicateValues" dxfId="103" priority="37"/>
  </conditionalFormatting>
  <conditionalFormatting sqref="E46">
    <cfRule type="duplicateValues" dxfId="102" priority="36"/>
  </conditionalFormatting>
  <conditionalFormatting sqref="E18">
    <cfRule type="duplicateValues" dxfId="101" priority="35"/>
  </conditionalFormatting>
  <conditionalFormatting sqref="E12:E13">
    <cfRule type="duplicateValues" dxfId="100" priority="33"/>
  </conditionalFormatting>
  <conditionalFormatting sqref="E33 E30:E31">
    <cfRule type="duplicateValues" dxfId="99" priority="32"/>
  </conditionalFormatting>
  <conditionalFormatting sqref="E11">
    <cfRule type="duplicateValues" dxfId="98" priority="41"/>
  </conditionalFormatting>
  <conditionalFormatting sqref="E24">
    <cfRule type="duplicateValues" dxfId="97" priority="30"/>
  </conditionalFormatting>
  <conditionalFormatting sqref="E24">
    <cfRule type="duplicateValues" dxfId="96" priority="28"/>
    <cfRule type="duplicateValues" dxfId="95" priority="29"/>
  </conditionalFormatting>
  <conditionalFormatting sqref="E15:E16">
    <cfRule type="duplicateValues" dxfId="94" priority="27"/>
  </conditionalFormatting>
  <conditionalFormatting sqref="E15:E16">
    <cfRule type="duplicateValues" dxfId="93" priority="25"/>
    <cfRule type="duplicateValues" dxfId="92" priority="26"/>
  </conditionalFormatting>
  <conditionalFormatting sqref="E19">
    <cfRule type="duplicateValues" dxfId="91" priority="21"/>
  </conditionalFormatting>
  <conditionalFormatting sqref="E19">
    <cfRule type="duplicateValues" dxfId="90" priority="22"/>
    <cfRule type="duplicateValues" dxfId="89" priority="23"/>
  </conditionalFormatting>
  <conditionalFormatting sqref="E20">
    <cfRule type="duplicateValues" dxfId="88" priority="18"/>
  </conditionalFormatting>
  <conditionalFormatting sqref="E20">
    <cfRule type="duplicateValues" dxfId="87" priority="19"/>
    <cfRule type="duplicateValues" dxfId="86" priority="20"/>
  </conditionalFormatting>
  <conditionalFormatting sqref="E41">
    <cfRule type="duplicateValues" dxfId="85" priority="15"/>
  </conditionalFormatting>
  <conditionalFormatting sqref="E41">
    <cfRule type="duplicateValues" dxfId="84" priority="16"/>
    <cfRule type="duplicateValues" dxfId="83" priority="17"/>
  </conditionalFormatting>
  <conditionalFormatting sqref="E23 E17">
    <cfRule type="duplicateValues" dxfId="82" priority="48"/>
  </conditionalFormatting>
  <conditionalFormatting sqref="E25">
    <cfRule type="duplicateValues" dxfId="81" priority="2"/>
  </conditionalFormatting>
  <conditionalFormatting sqref="E25">
    <cfRule type="duplicateValues" dxfId="80" priority="3"/>
    <cfRule type="duplicateValues" dxfId="79" priority="4"/>
  </conditionalFormatting>
  <conditionalFormatting sqref="B25">
    <cfRule type="duplicateValues" dxfId="78" priority="1"/>
  </conditionalFormatting>
  <conditionalFormatting sqref="E35">
    <cfRule type="duplicateValues" dxfId="77" priority="49"/>
  </conditionalFormatting>
  <conditionalFormatting sqref="E14">
    <cfRule type="duplicateValues" dxfId="76" priority="50"/>
  </conditionalFormatting>
  <conditionalFormatting sqref="B51:B53">
    <cfRule type="duplicateValues" dxfId="75" priority="125159"/>
  </conditionalFormatting>
  <conditionalFormatting sqref="E51:E53">
    <cfRule type="duplicateValues" dxfId="74" priority="125160"/>
  </conditionalFormatting>
  <conditionalFormatting sqref="E34 E42:E45 E47:E50 E32 E36:E40 E1:E9 E26:E29">
    <cfRule type="duplicateValues" dxfId="73" priority="125161"/>
  </conditionalFormatting>
  <conditionalFormatting sqref="E42:E50 E21:E23 E1:E14 E26:E40 E17:E18">
    <cfRule type="duplicateValues" dxfId="72" priority="125168"/>
    <cfRule type="duplicateValues" dxfId="71" priority="125169"/>
  </conditionalFormatting>
  <conditionalFormatting sqref="B1:B24 B26:B50">
    <cfRule type="duplicateValues" dxfId="70" priority="1251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9" priority="3"/>
  </conditionalFormatting>
  <conditionalFormatting sqref="A827">
    <cfRule type="duplicateValues" dxfId="68" priority="2"/>
  </conditionalFormatting>
  <conditionalFormatting sqref="A828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6" priority="6"/>
  </conditionalFormatting>
  <conditionalFormatting sqref="B4:B8">
    <cfRule type="duplicateValues" dxfId="65" priority="5"/>
  </conditionalFormatting>
  <conditionalFormatting sqref="A3:A8">
    <cfRule type="duplicateValues" dxfId="64" priority="3"/>
    <cfRule type="duplicateValues" dxfId="63" priority="4"/>
  </conditionalFormatting>
  <conditionalFormatting sqref="B3">
    <cfRule type="duplicateValues" dxfId="62" priority="2"/>
  </conditionalFormatting>
  <conditionalFormatting sqref="B3">
    <cfRule type="duplicateValues" dxfId="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32.8324421296275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0" priority="99275"/>
  </conditionalFormatting>
  <conditionalFormatting sqref="B7">
    <cfRule type="duplicateValues" dxfId="59" priority="59"/>
    <cfRule type="duplicateValues" dxfId="58" priority="60"/>
    <cfRule type="duplicateValues" dxfId="57" priority="61"/>
  </conditionalFormatting>
  <conditionalFormatting sqref="B7">
    <cfRule type="duplicateValues" dxfId="56" priority="58"/>
  </conditionalFormatting>
  <conditionalFormatting sqref="B7">
    <cfRule type="duplicateValues" dxfId="55" priority="56"/>
    <cfRule type="duplicateValues" dxfId="54" priority="57"/>
  </conditionalFormatting>
  <conditionalFormatting sqref="B7">
    <cfRule type="duplicateValues" dxfId="53" priority="53"/>
    <cfRule type="duplicateValues" dxfId="52" priority="54"/>
    <cfRule type="duplicateValues" dxfId="51" priority="55"/>
  </conditionalFormatting>
  <conditionalFormatting sqref="B7">
    <cfRule type="duplicateValues" dxfId="50" priority="52"/>
  </conditionalFormatting>
  <conditionalFormatting sqref="B7">
    <cfRule type="duplicateValues" dxfId="49" priority="50"/>
    <cfRule type="duplicateValues" dxfId="48" priority="51"/>
  </conditionalFormatting>
  <conditionalFormatting sqref="B7">
    <cfRule type="duplicateValues" dxfId="47" priority="49"/>
  </conditionalFormatting>
  <conditionalFormatting sqref="B7">
    <cfRule type="duplicateValues" dxfId="46" priority="46"/>
    <cfRule type="duplicateValues" dxfId="45" priority="47"/>
    <cfRule type="duplicateValues" dxfId="44" priority="48"/>
  </conditionalFormatting>
  <conditionalFormatting sqref="B7">
    <cfRule type="duplicateValues" dxfId="43" priority="45"/>
  </conditionalFormatting>
  <conditionalFormatting sqref="B7">
    <cfRule type="duplicateValues" dxfId="42" priority="44"/>
  </conditionalFormatting>
  <conditionalFormatting sqref="B9">
    <cfRule type="duplicateValues" dxfId="41" priority="43"/>
  </conditionalFormatting>
  <conditionalFormatting sqref="B9">
    <cfRule type="duplicateValues" dxfId="40" priority="40"/>
    <cfRule type="duplicateValues" dxfId="39" priority="41"/>
    <cfRule type="duplicateValues" dxfId="38" priority="42"/>
  </conditionalFormatting>
  <conditionalFormatting sqref="B9">
    <cfRule type="duplicateValues" dxfId="37" priority="38"/>
    <cfRule type="duplicateValues" dxfId="36" priority="39"/>
  </conditionalFormatting>
  <conditionalFormatting sqref="B9">
    <cfRule type="duplicateValues" dxfId="35" priority="35"/>
    <cfRule type="duplicateValues" dxfId="34" priority="36"/>
    <cfRule type="duplicateValues" dxfId="33" priority="37"/>
  </conditionalFormatting>
  <conditionalFormatting sqref="B9">
    <cfRule type="duplicateValues" dxfId="32" priority="34"/>
  </conditionalFormatting>
  <conditionalFormatting sqref="B9">
    <cfRule type="duplicateValues" dxfId="31" priority="33"/>
  </conditionalFormatting>
  <conditionalFormatting sqref="B9">
    <cfRule type="duplicateValues" dxfId="30" priority="32"/>
  </conditionalFormatting>
  <conditionalFormatting sqref="B9">
    <cfRule type="duplicateValues" dxfId="29" priority="29"/>
    <cfRule type="duplicateValues" dxfId="28" priority="30"/>
    <cfRule type="duplicateValues" dxfId="27" priority="31"/>
  </conditionalFormatting>
  <conditionalFormatting sqref="B9">
    <cfRule type="duplicateValues" dxfId="26" priority="27"/>
    <cfRule type="duplicateValues" dxfId="25" priority="28"/>
  </conditionalFormatting>
  <conditionalFormatting sqref="C9">
    <cfRule type="duplicateValues" dxfId="24" priority="26"/>
  </conditionalFormatting>
  <conditionalFormatting sqref="E3">
    <cfRule type="duplicateValues" dxfId="23" priority="121638"/>
  </conditionalFormatting>
  <conditionalFormatting sqref="E3">
    <cfRule type="duplicateValues" dxfId="22" priority="121639"/>
    <cfRule type="duplicateValues" dxfId="21" priority="121640"/>
  </conditionalFormatting>
  <conditionalFormatting sqref="E3">
    <cfRule type="duplicateValues" dxfId="20" priority="121641"/>
    <cfRule type="duplicateValues" dxfId="19" priority="121642"/>
    <cfRule type="duplicateValues" dxfId="18" priority="121643"/>
    <cfRule type="duplicateValues" dxfId="17" priority="121644"/>
  </conditionalFormatting>
  <conditionalFormatting sqref="B3">
    <cfRule type="duplicateValues" dxfId="1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5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2021-06-11T07:37:05Z</dcterms:modified>
</cp:coreProperties>
</file>