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1\"/>
    </mc:Choice>
  </mc:AlternateContent>
  <bookViews>
    <workbookView xWindow="0" yWindow="0" windowWidth="20490" windowHeight="765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REPORTE!$A$4:$Q$4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6" i="16" l="1"/>
  <c r="B37" i="16"/>
  <c r="B48" i="16"/>
  <c r="B27" i="16"/>
  <c r="A51" i="16" s="1"/>
  <c r="B13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26" i="16"/>
  <c r="A26" i="16"/>
  <c r="C25" i="16"/>
  <c r="A25" i="16"/>
  <c r="C24" i="16"/>
  <c r="A24" i="16"/>
  <c r="C23" i="16"/>
  <c r="A23" i="16"/>
  <c r="B19" i="16"/>
  <c r="C18" i="16"/>
  <c r="A18" i="16"/>
  <c r="C17" i="16"/>
  <c r="A17" i="16"/>
  <c r="C12" i="16"/>
  <c r="A12" i="16"/>
  <c r="C11" i="16"/>
  <c r="A11" i="16"/>
  <c r="C10" i="16"/>
  <c r="A10" i="16"/>
  <c r="C9" i="16"/>
  <c r="A9" i="16"/>
  <c r="F58" i="1" l="1"/>
  <c r="G58" i="1"/>
  <c r="H58" i="1"/>
  <c r="I58" i="1"/>
  <c r="J58" i="1"/>
  <c r="K58" i="1"/>
  <c r="F55" i="1"/>
  <c r="G55" i="1"/>
  <c r="H55" i="1"/>
  <c r="I55" i="1"/>
  <c r="J55" i="1"/>
  <c r="K55" i="1"/>
  <c r="F32" i="1"/>
  <c r="G32" i="1"/>
  <c r="H32" i="1"/>
  <c r="I32" i="1"/>
  <c r="J32" i="1"/>
  <c r="K32" i="1"/>
  <c r="F36" i="1"/>
  <c r="G36" i="1"/>
  <c r="H36" i="1"/>
  <c r="I36" i="1"/>
  <c r="J36" i="1"/>
  <c r="K36" i="1"/>
  <c r="F61" i="1"/>
  <c r="G61" i="1"/>
  <c r="H61" i="1"/>
  <c r="I61" i="1"/>
  <c r="J61" i="1"/>
  <c r="K61" i="1"/>
  <c r="F53" i="1"/>
  <c r="G53" i="1"/>
  <c r="H53" i="1"/>
  <c r="I53" i="1"/>
  <c r="J53" i="1"/>
  <c r="K53" i="1"/>
  <c r="F26" i="1"/>
  <c r="G26" i="1"/>
  <c r="H26" i="1"/>
  <c r="I26" i="1"/>
  <c r="J26" i="1"/>
  <c r="K26" i="1"/>
  <c r="F56" i="1"/>
  <c r="G56" i="1"/>
  <c r="H56" i="1"/>
  <c r="I56" i="1"/>
  <c r="J56" i="1"/>
  <c r="K56" i="1"/>
  <c r="F73" i="1"/>
  <c r="G73" i="1"/>
  <c r="H73" i="1"/>
  <c r="I73" i="1"/>
  <c r="J73" i="1"/>
  <c r="K73" i="1"/>
  <c r="F60" i="1"/>
  <c r="G60" i="1"/>
  <c r="H60" i="1"/>
  <c r="I60" i="1"/>
  <c r="J60" i="1"/>
  <c r="K60" i="1"/>
  <c r="F65" i="1"/>
  <c r="G65" i="1"/>
  <c r="H65" i="1"/>
  <c r="I65" i="1"/>
  <c r="J65" i="1"/>
  <c r="K65" i="1"/>
  <c r="F64" i="1"/>
  <c r="G64" i="1"/>
  <c r="H64" i="1"/>
  <c r="I64" i="1"/>
  <c r="J64" i="1"/>
  <c r="K64" i="1"/>
  <c r="F5" i="1"/>
  <c r="G5" i="1"/>
  <c r="H5" i="1"/>
  <c r="I5" i="1"/>
  <c r="J5" i="1"/>
  <c r="K5" i="1"/>
  <c r="F6" i="1"/>
  <c r="G6" i="1"/>
  <c r="H6" i="1"/>
  <c r="I6" i="1"/>
  <c r="J6" i="1"/>
  <c r="K6" i="1"/>
  <c r="A58" i="1"/>
  <c r="A55" i="1"/>
  <c r="A32" i="1"/>
  <c r="A36" i="1"/>
  <c r="A61" i="1"/>
  <c r="A53" i="1"/>
  <c r="A26" i="1"/>
  <c r="A56" i="1"/>
  <c r="A73" i="1"/>
  <c r="A60" i="1"/>
  <c r="A65" i="1"/>
  <c r="A64" i="1"/>
  <c r="A5" i="1"/>
  <c r="A6" i="1"/>
  <c r="F19" i="1" l="1"/>
  <c r="G19" i="1"/>
  <c r="H19" i="1"/>
  <c r="I19" i="1"/>
  <c r="J19" i="1"/>
  <c r="K19" i="1"/>
  <c r="F17" i="1"/>
  <c r="G17" i="1"/>
  <c r="H17" i="1"/>
  <c r="I17" i="1"/>
  <c r="J17" i="1"/>
  <c r="K17" i="1"/>
  <c r="F43" i="1"/>
  <c r="G43" i="1"/>
  <c r="H43" i="1"/>
  <c r="I43" i="1"/>
  <c r="J43" i="1"/>
  <c r="K43" i="1"/>
  <c r="F13" i="1"/>
  <c r="G13" i="1"/>
  <c r="H13" i="1"/>
  <c r="I13" i="1"/>
  <c r="J13" i="1"/>
  <c r="K13" i="1"/>
  <c r="F10" i="1"/>
  <c r="G10" i="1"/>
  <c r="H10" i="1"/>
  <c r="I10" i="1"/>
  <c r="J10" i="1"/>
  <c r="K10" i="1"/>
  <c r="F31" i="1"/>
  <c r="G31" i="1"/>
  <c r="H31" i="1"/>
  <c r="I31" i="1"/>
  <c r="J31" i="1"/>
  <c r="K31" i="1"/>
  <c r="F39" i="1"/>
  <c r="G39" i="1"/>
  <c r="H39" i="1"/>
  <c r="I39" i="1"/>
  <c r="J39" i="1"/>
  <c r="K39" i="1"/>
  <c r="F35" i="1"/>
  <c r="G35" i="1"/>
  <c r="H35" i="1"/>
  <c r="I35" i="1"/>
  <c r="J35" i="1"/>
  <c r="K35" i="1"/>
  <c r="F8" i="1"/>
  <c r="G8" i="1"/>
  <c r="H8" i="1"/>
  <c r="I8" i="1"/>
  <c r="J8" i="1"/>
  <c r="K8" i="1"/>
  <c r="F11" i="1"/>
  <c r="G11" i="1"/>
  <c r="H11" i="1"/>
  <c r="I11" i="1"/>
  <c r="J11" i="1"/>
  <c r="K11" i="1"/>
  <c r="F71" i="1"/>
  <c r="G71" i="1"/>
  <c r="H71" i="1"/>
  <c r="I71" i="1"/>
  <c r="J71" i="1"/>
  <c r="K71" i="1"/>
  <c r="A19" i="1"/>
  <c r="A17" i="1"/>
  <c r="A43" i="1"/>
  <c r="A13" i="1"/>
  <c r="A10" i="1"/>
  <c r="A31" i="1"/>
  <c r="A39" i="1"/>
  <c r="A35" i="1"/>
  <c r="A8" i="1"/>
  <c r="A11" i="1"/>
  <c r="A71" i="1"/>
  <c r="A23" i="1" l="1"/>
  <c r="A44" i="1"/>
  <c r="A62" i="1"/>
  <c r="F23" i="1"/>
  <c r="G23" i="1"/>
  <c r="H23" i="1"/>
  <c r="I23" i="1"/>
  <c r="J23" i="1"/>
  <c r="K23" i="1"/>
  <c r="F44" i="1"/>
  <c r="G44" i="1"/>
  <c r="H44" i="1"/>
  <c r="I44" i="1"/>
  <c r="J44" i="1"/>
  <c r="K44" i="1"/>
  <c r="F62" i="1"/>
  <c r="G62" i="1"/>
  <c r="H62" i="1"/>
  <c r="I62" i="1"/>
  <c r="J62" i="1"/>
  <c r="K62" i="1"/>
  <c r="A20" i="1" l="1"/>
  <c r="F20" i="1"/>
  <c r="G20" i="1"/>
  <c r="H20" i="1"/>
  <c r="I20" i="1"/>
  <c r="J20" i="1"/>
  <c r="K20" i="1"/>
  <c r="A24" i="1"/>
  <c r="F24" i="1"/>
  <c r="G24" i="1"/>
  <c r="H24" i="1"/>
  <c r="I24" i="1"/>
  <c r="J24" i="1"/>
  <c r="K24" i="1"/>
  <c r="A22" i="1"/>
  <c r="F22" i="1"/>
  <c r="G22" i="1"/>
  <c r="H22" i="1"/>
  <c r="I22" i="1"/>
  <c r="J22" i="1"/>
  <c r="K22" i="1"/>
  <c r="A18" i="1"/>
  <c r="F18" i="1"/>
  <c r="G18" i="1"/>
  <c r="H18" i="1"/>
  <c r="I18" i="1"/>
  <c r="J18" i="1"/>
  <c r="K18" i="1"/>
  <c r="A48" i="1"/>
  <c r="F48" i="1"/>
  <c r="G48" i="1"/>
  <c r="H48" i="1"/>
  <c r="I48" i="1"/>
  <c r="J48" i="1"/>
  <c r="K48" i="1"/>
  <c r="A68" i="1"/>
  <c r="F68" i="1"/>
  <c r="G68" i="1"/>
  <c r="H68" i="1"/>
  <c r="I68" i="1"/>
  <c r="J68" i="1"/>
  <c r="K68" i="1"/>
  <c r="A12" i="1"/>
  <c r="F12" i="1"/>
  <c r="G12" i="1"/>
  <c r="H12" i="1"/>
  <c r="I12" i="1"/>
  <c r="J12" i="1"/>
  <c r="K12" i="1"/>
  <c r="A9" i="1"/>
  <c r="F9" i="1"/>
  <c r="G9" i="1"/>
  <c r="H9" i="1"/>
  <c r="I9" i="1"/>
  <c r="J9" i="1"/>
  <c r="K9" i="1"/>
  <c r="A15" i="1" l="1"/>
  <c r="F15" i="1"/>
  <c r="G15" i="1"/>
  <c r="H15" i="1"/>
  <c r="I15" i="1"/>
  <c r="J15" i="1"/>
  <c r="K15" i="1"/>
  <c r="A34" i="1"/>
  <c r="F34" i="1"/>
  <c r="G34" i="1"/>
  <c r="H34" i="1"/>
  <c r="I34" i="1"/>
  <c r="J34" i="1"/>
  <c r="K34" i="1"/>
  <c r="A33" i="1"/>
  <c r="F33" i="1"/>
  <c r="G33" i="1"/>
  <c r="H33" i="1"/>
  <c r="I33" i="1"/>
  <c r="J33" i="1"/>
  <c r="K33" i="1"/>
  <c r="A25" i="1"/>
  <c r="F25" i="1"/>
  <c r="G25" i="1"/>
  <c r="H25" i="1"/>
  <c r="I25" i="1"/>
  <c r="J25" i="1"/>
  <c r="K25" i="1"/>
  <c r="A50" i="1"/>
  <c r="F50" i="1"/>
  <c r="G50" i="1"/>
  <c r="H50" i="1"/>
  <c r="I50" i="1"/>
  <c r="J50" i="1"/>
  <c r="K50" i="1"/>
  <c r="A38" i="1"/>
  <c r="F38" i="1"/>
  <c r="G38" i="1"/>
  <c r="H38" i="1"/>
  <c r="I38" i="1"/>
  <c r="J38" i="1"/>
  <c r="K38" i="1"/>
  <c r="A14" i="1"/>
  <c r="F14" i="1"/>
  <c r="G14" i="1"/>
  <c r="H14" i="1"/>
  <c r="I14" i="1"/>
  <c r="J14" i="1"/>
  <c r="K14" i="1"/>
  <c r="F7" i="1" l="1"/>
  <c r="G7" i="1"/>
  <c r="H7" i="1"/>
  <c r="I7" i="1"/>
  <c r="J7" i="1"/>
  <c r="K7" i="1"/>
  <c r="A7" i="1"/>
  <c r="F21" i="1" l="1"/>
  <c r="G21" i="1"/>
  <c r="H21" i="1"/>
  <c r="I21" i="1"/>
  <c r="J21" i="1"/>
  <c r="K21" i="1"/>
  <c r="A21" i="1"/>
  <c r="A28" i="1"/>
  <c r="A42" i="1"/>
  <c r="A67" i="1"/>
  <c r="A45" i="1"/>
  <c r="A46" i="1"/>
  <c r="F28" i="1"/>
  <c r="G28" i="1"/>
  <c r="H28" i="1"/>
  <c r="I28" i="1"/>
  <c r="J28" i="1"/>
  <c r="K28" i="1"/>
  <c r="F42" i="1"/>
  <c r="G42" i="1"/>
  <c r="H42" i="1"/>
  <c r="I42" i="1"/>
  <c r="J42" i="1"/>
  <c r="K42" i="1"/>
  <c r="F67" i="1"/>
  <c r="G67" i="1"/>
  <c r="H67" i="1"/>
  <c r="I67" i="1"/>
  <c r="J67" i="1"/>
  <c r="K67" i="1"/>
  <c r="F45" i="1"/>
  <c r="G45" i="1"/>
  <c r="H45" i="1"/>
  <c r="I45" i="1"/>
  <c r="J45" i="1"/>
  <c r="K45" i="1"/>
  <c r="F46" i="1"/>
  <c r="G46" i="1"/>
  <c r="H46" i="1"/>
  <c r="I46" i="1"/>
  <c r="J46" i="1"/>
  <c r="K46" i="1"/>
  <c r="F52" i="1" l="1"/>
  <c r="G52" i="1"/>
  <c r="H52" i="1"/>
  <c r="I52" i="1"/>
  <c r="J52" i="1"/>
  <c r="K52" i="1"/>
  <c r="F59" i="1"/>
  <c r="G59" i="1"/>
  <c r="H59" i="1"/>
  <c r="I59" i="1"/>
  <c r="J59" i="1"/>
  <c r="K59" i="1"/>
  <c r="F66" i="1"/>
  <c r="G66" i="1"/>
  <c r="H66" i="1"/>
  <c r="I66" i="1"/>
  <c r="J66" i="1"/>
  <c r="K66" i="1"/>
  <c r="F49" i="1"/>
  <c r="G49" i="1"/>
  <c r="H49" i="1"/>
  <c r="I49" i="1"/>
  <c r="J49" i="1"/>
  <c r="K49" i="1"/>
  <c r="A52" i="1"/>
  <c r="A59" i="1"/>
  <c r="A66" i="1"/>
  <c r="A49" i="1"/>
  <c r="F72" i="1" l="1"/>
  <c r="G72" i="1"/>
  <c r="H72" i="1"/>
  <c r="I72" i="1"/>
  <c r="J72" i="1"/>
  <c r="K72" i="1"/>
  <c r="F47" i="1"/>
  <c r="G47" i="1"/>
  <c r="H47" i="1"/>
  <c r="I47" i="1"/>
  <c r="J47" i="1"/>
  <c r="K47" i="1"/>
  <c r="F54" i="1"/>
  <c r="G54" i="1"/>
  <c r="H54" i="1"/>
  <c r="I54" i="1"/>
  <c r="J54" i="1"/>
  <c r="K54" i="1"/>
  <c r="A72" i="1"/>
  <c r="A47" i="1"/>
  <c r="A54" i="1"/>
  <c r="A70" i="1" l="1"/>
  <c r="F70" i="1"/>
  <c r="G70" i="1"/>
  <c r="H70" i="1"/>
  <c r="I70" i="1"/>
  <c r="J70" i="1"/>
  <c r="K70" i="1"/>
  <c r="F16" i="1" l="1"/>
  <c r="G16" i="1"/>
  <c r="H16" i="1"/>
  <c r="I16" i="1"/>
  <c r="J16" i="1"/>
  <c r="K16" i="1"/>
  <c r="F27" i="1"/>
  <c r="G27" i="1"/>
  <c r="H27" i="1"/>
  <c r="I27" i="1"/>
  <c r="J27" i="1"/>
  <c r="K27" i="1"/>
  <c r="F29" i="1"/>
  <c r="G29" i="1"/>
  <c r="H29" i="1"/>
  <c r="I29" i="1"/>
  <c r="J29" i="1"/>
  <c r="K29" i="1"/>
  <c r="A16" i="1"/>
  <c r="A27" i="1"/>
  <c r="A29" i="1"/>
  <c r="F37" i="1" l="1"/>
  <c r="G37" i="1"/>
  <c r="H37" i="1"/>
  <c r="I37" i="1"/>
  <c r="J37" i="1"/>
  <c r="K37" i="1"/>
  <c r="A37" i="1"/>
  <c r="F57" i="1" l="1"/>
  <c r="G57" i="1"/>
  <c r="H57" i="1"/>
  <c r="I57" i="1"/>
  <c r="J57" i="1"/>
  <c r="K57" i="1"/>
  <c r="F30" i="1"/>
  <c r="G30" i="1"/>
  <c r="H30" i="1"/>
  <c r="I30" i="1"/>
  <c r="J30" i="1"/>
  <c r="K30" i="1"/>
  <c r="F41" i="1"/>
  <c r="G41" i="1"/>
  <c r="H41" i="1"/>
  <c r="I41" i="1"/>
  <c r="J41" i="1"/>
  <c r="K41" i="1"/>
  <c r="A57" i="1"/>
  <c r="A30" i="1"/>
  <c r="A41" i="1"/>
  <c r="F51" i="1"/>
  <c r="G51" i="1"/>
  <c r="H51" i="1"/>
  <c r="I51" i="1"/>
  <c r="J51" i="1"/>
  <c r="K51" i="1"/>
  <c r="F40" i="1"/>
  <c r="G40" i="1"/>
  <c r="H40" i="1"/>
  <c r="I40" i="1"/>
  <c r="J40" i="1"/>
  <c r="K40" i="1"/>
  <c r="A51" i="1"/>
  <c r="A40" i="1"/>
  <c r="F69" i="1" l="1"/>
  <c r="G69" i="1"/>
  <c r="H69" i="1"/>
  <c r="I69" i="1"/>
  <c r="J69" i="1"/>
  <c r="K69" i="1"/>
  <c r="A69" i="1"/>
  <c r="I7" i="16" l="1"/>
  <c r="I2" i="16"/>
  <c r="I4" i="16"/>
  <c r="I6" i="16"/>
  <c r="H1" i="16" l="1"/>
  <c r="I1" i="16"/>
  <c r="I3" i="16"/>
  <c r="G7" i="16"/>
  <c r="A63" i="1" l="1"/>
  <c r="F63" i="1"/>
  <c r="G63" i="1"/>
  <c r="H63" i="1"/>
  <c r="I63" i="1"/>
  <c r="J63" i="1"/>
  <c r="K63" i="1"/>
  <c r="I5" i="16" l="1"/>
  <c r="G4" i="16" l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<sst xmlns="http://schemas.openxmlformats.org/spreadsheetml/2006/main" count="13425" uniqueCount="2649">
  <si>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</si>
  <si>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</si>
  <si>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</si>
  <si>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</si>
  <si>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</si>
  <si>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</si>
  <si>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</si>
  <si>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</si>
  <si>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</si>
  <si>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</si>
  <si>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</si>
  <si>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</si>
  <si>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</si>
  <si>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</si>
  <si>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</si>
  <si>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</si>
  <si>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</si>
  <si>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</si>
  <si>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</si>
  <si>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</si>
  <si>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</si>
  <si>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</si>
  <si>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</si>
  <si>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</si>
  <si>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</si>
  <si>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</si>
  <si>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</si>
  <si>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</si>
  <si>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</si>
  <si>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</si>
  <si>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</si>
  <si>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</si>
  <si>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</si>
  <si>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</si>
  <si>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</si>
  <si>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</si>
  <si>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</si>
  <si>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</si>
  <si>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</si>
  <si>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</si>
  <si>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</si>
  <si>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</si>
  <si>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</si>
  <si>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</si>
  <si>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</si>
  <si>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</si>
  <si>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</si>
  <si>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</si>
  <si>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</si>
  <si>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</si>
  <si>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</si>
  <si>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</si>
  <si>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</si>
  <si>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</si>
  <si>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</si>
  <si>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</si>
  <si>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</si>
  <si>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</si>
  <si>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</si>
  <si>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</si>
  <si>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</si>
  <si>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</si>
  <si>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</si>
  <si>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</si>
  <si>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</si>
  <si>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</si>
  <si>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</si>
  <si>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</si>
  <si>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</si>
  <si>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</si>
  <si>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</si>
  <si>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</si>
  <si>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</si>
  <si>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</si>
  <si>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</si>
  <si>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</si>
  <si>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</si>
  <si>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</si>
  <si>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</si>
  <si>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</si>
  <si>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</si>
  <si>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</si>
  <si>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</si>
  <si>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</si>
  <si>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</si>
  <si>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</si>
  <si>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</si>
  <si>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</si>
  <si>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</si>
  <si>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</si>
  <si>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</si>
  <si>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</si>
  <si>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</si>
  <si>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</si>
  <si>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</si>
  <si>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</si>
  <si>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</si>
  <si>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</si>
  <si>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</si>
  <si>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</si>
  <si>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</si>
  <si>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</si>
  <si>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</si>
  <si>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</si>
  <si>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</si>
  <si>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</si>
  <si>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</si>
  <si>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</si>
  <si>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</si>
  <si>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</si>
  <si>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</si>
  <si>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</si>
  <si>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</si>
  <si>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</si>
  <si>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</si>
  <si>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</si>
  <si>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</si>
  <si>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</si>
  <si>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</si>
  <si>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</si>
  <si>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</si>
  <si>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</si>
  <si>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</si>
  <si>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</si>
  <si>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</si>
  <si>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</si>
  <si>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</si>
  <si>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</si>
  <si>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</si>
  <si>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</si>
  <si>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</si>
  <si>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</si>
  <si>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</si>
  <si>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</si>
  <si>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</si>
  <si>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</si>
  <si>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</si>
  <si>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</si>
  <si>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</si>
  <si>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</si>
  <si>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</si>
  <si>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</si>
  <si>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</si>
  <si>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</si>
  <si>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</si>
  <si>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</si>
  <si>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</si>
  <si>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</si>
  <si>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</si>
  <si>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</si>
  <si>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</si>
  <si>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</si>
  <si>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</si>
  <si>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</si>
  <si>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</si>
  <si>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</si>
  <si>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</si>
  <si>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</si>
  <si>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</si>
  <si>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</si>
  <si>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</si>
  <si>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</si>
  <si>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</si>
  <si>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</si>
  <si>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</si>
  <si>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</si>
  <si>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</si>
  <si>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</si>
  <si>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</si>
  <si>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</si>
  <si>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</si>
  <si>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</si>
  <si>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</si>
  <si>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</si>
  <si>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</si>
  <si>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</si>
  <si>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</si>
  <si>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</si>
  <si>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</si>
  <si>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</si>
  <si>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</si>
  <si>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</si>
  <si>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</si>
  <si>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</si>
  <si>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</si>
  <si>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</si>
  <si>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</si>
  <si>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</si>
  <si>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</si>
  <si>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</si>
  <si>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</si>
  <si>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</si>
  <si>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</si>
  <si>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</si>
  <si>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</si>
  <si>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</si>
  <si>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</si>
  <si>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</si>
  <si>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</si>
  <si>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</si>
  <si>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</si>
  <si>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</si>
  <si>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</si>
  <si>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</si>
  <si>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</si>
  <si>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</si>
  <si>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</si>
  <si>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</si>
  <si>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</si>
  <si>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</si>
  <si>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</si>
  <si>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</si>
  <si>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</si>
  <si>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</si>
  <si>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</si>
  <si>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</si>
  <si>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</si>
  <si>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</si>
  <si>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</si>
  <si>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</si>
  <si>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</si>
  <si>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</si>
  <si>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</si>
  <si>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</si>
  <si>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</si>
  <si>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</si>
  <si>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</si>
  <si>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</si>
  <si>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</si>
  <si>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</si>
  <si>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</si>
  <si>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</si>
  <si>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</si>
  <si>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</si>
  <si>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</si>
  <si>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</si>
  <si>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</si>
  <si>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</si>
  <si>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</si>
  <si>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</si>
  <si>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</si>
  <si>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</si>
  <si>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</si>
  <si>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</si>
  <si>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</si>
  <si>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</si>
  <si>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</si>
  <si>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</si>
  <si>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</si>
  <si>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</si>
  <si>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</si>
  <si>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</si>
  <si>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</si>
  <si>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</si>
  <si>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</si>
  <si>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</si>
  <si>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</si>
  <si>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</si>
  <si>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</si>
  <si>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</si>
  <si>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</si>
  <si>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</si>
  <si>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</si>
  <si>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</si>
  <si>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</si>
  <si>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</si>
  <si>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</si>
  <si>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</si>
  <si>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</si>
  <si>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</si>
  <si>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</si>
  <si>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</si>
  <si>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</si>
  <si>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</si>
  <si>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</si>
  <si>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</si>
  <si>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</si>
  <si>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</si>
  <si>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</si>
  <si>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</si>
  <si>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</si>
  <si>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</si>
  <si>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</si>
  <si>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</si>
  <si>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</si>
  <si>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</si>
  <si>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</si>
  <si>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</si>
  <si>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</si>
  <si>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</si>
  <si>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</si>
  <si>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</si>
  <si>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</si>
  <si>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</si>
  <si>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</si>
  <si>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</si>
  <si>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</si>
  <si>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</si>
  <si>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</si>
  <si>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</si>
  <si>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</si>
  <si>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</si>
  <si>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</si>
  <si>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</si>
  <si>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</si>
  <si>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</si>
  <si>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</si>
  <si>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</si>
  <si>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</si>
  <si>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</si>
  <si>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</si>
  <si>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</si>
  <si>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</si>
  <si>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</si>
  <si>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</si>
  <si>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</si>
  <si>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</si>
  <si>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</si>
  <si>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</si>
  <si>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</si>
  <si>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</si>
  <si>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</si>
  <si>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</si>
  <si>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</si>
  <si>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</si>
  <si>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</si>
  <si>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</si>
  <si>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</si>
  <si>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</si>
  <si>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</si>
  <si>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</si>
  <si>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</si>
  <si>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</si>
  <si>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</si>
  <si>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</si>
  <si>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</si>
  <si>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</si>
  <si>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</si>
  <si>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</si>
  <si>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</si>
  <si>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</si>
  <si>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</si>
  <si>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</si>
  <si>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</si>
  <si>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</si>
  <si>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</si>
  <si>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</si>
  <si>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</si>
  <si>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</si>
  <si>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</si>
  <si>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</si>
  <si>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</si>
  <si>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</si>
  <si>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</si>
  <si>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</si>
  <si>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</si>
  <si>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</si>
  <si>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</si>
  <si>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</si>
  <si>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</si>
  <si>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</si>
  <si>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</si>
  <si>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</si>
  <si>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</si>
  <si>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</si>
  <si>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</si>
  <si>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</si>
  <si>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</si>
  <si>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</si>
  <si>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</si>
  <si>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</si>
  <si>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</si>
  <si>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</si>
  <si>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</si>
  <si>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</si>
  <si>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</si>
  <si>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</si>
  <si>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</si>
  <si>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</si>
  <si>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</si>
  <si>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</si>
  <si>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</si>
  <si>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</si>
  <si>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</si>
  <si>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</si>
  <si>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</si>
  <si>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</si>
  <si>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</si>
  <si>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</si>
  <si>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</si>
  <si>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</si>
  <si>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</si>
  <si>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</si>
  <si>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</si>
  <si>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</si>
  <si>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</si>
  <si>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</si>
  <si>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</si>
  <si>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</si>
  <si>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</si>
  <si>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</si>
  <si>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</si>
  <si>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</si>
  <si>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</si>
  <si>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</si>
  <si>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</si>
  <si>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</si>
  <si>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</si>
  <si>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</si>
  <si>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</si>
  <si>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</si>
  <si>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</si>
  <si>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</si>
  <si>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</si>
  <si>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</si>
  <si>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</si>
  <si>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</si>
  <si>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</si>
  <si>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</si>
  <si>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</si>
  <si>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</si>
  <si>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</si>
  <si>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</si>
  <si>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</si>
  <si>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</si>
  <si>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</si>
  <si>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</si>
  <si>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</si>
  <si>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</si>
  <si>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</si>
  <si>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</si>
  <si>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</si>
  <si>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</si>
  <si>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</si>
  <si>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</si>
  <si>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</si>
  <si>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</si>
  <si>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</si>
  <si>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</si>
  <si>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</si>
  <si>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</si>
  <si>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</si>
  <si>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</si>
  <si>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</si>
  <si>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</si>
  <si>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</si>
  <si>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</si>
  <si>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</si>
  <si>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</si>
  <si>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</si>
  <si>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</si>
  <si>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</si>
  <si>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</si>
  <si>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</si>
  <si>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</si>
  <si>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</si>
  <si>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</si>
  <si>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</si>
  <si>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</si>
  <si>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</si>
  <si>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</si>
  <si>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</si>
  <si>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</si>
  <si>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</si>
  <si>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</si>
  <si>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</si>
  <si>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</si>
  <si>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</si>
  <si>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</si>
  <si>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</si>
  <si>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</si>
  <si>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</si>
  <si>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</si>
  <si>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</si>
  <si>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</si>
  <si>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</si>
  <si>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</si>
  <si>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</si>
  <si>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</si>
  <si>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</si>
  <si>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</si>
  <si>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</si>
  <si>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</si>
  <si>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</si>
  <si>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</si>
  <si>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</si>
  <si>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</si>
  <si>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</si>
  <si>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</si>
  <si>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</si>
  <si>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</si>
  <si>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</si>
  <si>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</si>
  <si>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</si>
  <si>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</si>
  <si>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</si>
  <si>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</si>
  <si>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</si>
  <si>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</si>
  <si>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</si>
  <si>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</si>
  <si>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</si>
  <si>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</si>
  <si>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</si>
  <si>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</si>
  <si>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</si>
  <si>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</si>
  <si>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</si>
  <si>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</si>
  <si>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</si>
  <si>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</si>
  <si>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</si>
  <si>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</si>
  <si>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</si>
  <si>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</si>
  <si>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</si>
  <si>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</si>
  <si>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</si>
  <si>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</si>
  <si>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</si>
  <si>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</si>
  <si>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</si>
  <si>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</si>
  <si>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</si>
  <si>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</si>
  <si>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</si>
  <si>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</si>
  <si>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</si>
  <si>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</si>
  <si>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</si>
  <si>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</si>
  <si>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</si>
  <si>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</si>
  <si>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</si>
  <si>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</si>
  <si>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</si>
  <si>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</si>
  <si>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</si>
  <si>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</si>
  <si>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</si>
  <si>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</si>
  <si>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</si>
  <si>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</si>
  <si>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</si>
  <si>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</si>
  <si>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</si>
  <si>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</si>
  <si>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</si>
  <si>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</si>
  <si>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</si>
  <si>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</si>
  <si>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</si>
  <si>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</si>
  <si>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</si>
  <si>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</si>
  <si>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</si>
  <si>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</si>
  <si>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</si>
  <si>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</si>
  <si>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</si>
  <si>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</si>
  <si>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</si>
  <si>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</si>
  <si>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</si>
  <si>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</si>
  <si>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</si>
  <si>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</si>
  <si>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</si>
  <si>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</si>
  <si>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</si>
  <si>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</si>
  <si>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</si>
  <si>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</si>
  <si>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</si>
  <si>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</si>
  <si>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</si>
  <si>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</si>
  <si>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</si>
  <si>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</si>
  <si>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</si>
  <si>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</si>
  <si>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</si>
  <si>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</si>
  <si>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</si>
  <si>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</si>
  <si>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</si>
  <si>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</si>
  <si>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</si>
  <si>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</si>
  <si>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</si>
  <si>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</si>
  <si>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</si>
  <si>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</si>
  <si>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</si>
  <si>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</si>
  <si>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</si>
  <si>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</si>
  <si>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</si>
  <si>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</si>
  <si>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</si>
  <si>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</si>
  <si>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</si>
  <si>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</si>
  <si>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</si>
  <si>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</si>
  <si>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</si>
  <si>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</si>
  <si>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</si>
  <si>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</si>
  <si>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</si>
  <si>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</si>
  <si>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</si>
  <si>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</si>
  <si>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</si>
  <si>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</si>
  <si>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</si>
  <si>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</si>
  <si>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</si>
  <si>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</si>
  <si>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</si>
  <si>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</si>
  <si>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</si>
  <si>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</si>
  <si>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</si>
  <si>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</si>
  <si>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</si>
  <si>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</si>
  <si>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</si>
  <si>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</si>
  <si>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</si>
  <si>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</si>
  <si>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</si>
  <si>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</si>
  <si>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</si>
  <si>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</si>
  <si>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</si>
  <si>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</si>
  <si>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</si>
  <si>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</si>
  <si>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</si>
  <si>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</si>
  <si>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</si>
  <si>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</si>
  <si>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</si>
  <si>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</si>
  <si>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</si>
  <si>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</si>
  <si>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</si>
  <si>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</si>
  <si>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</si>
  <si>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</si>
  <si>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</si>
  <si>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</si>
  <si>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</si>
  <si>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</si>
  <si>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</si>
  <si>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</si>
  <si>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</si>
  <si>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</si>
  <si>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</si>
  <si>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</si>
  <si>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</si>
  <si>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</si>
  <si>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</si>
  <si>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</si>
  <si>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</si>
  <si>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</si>
  <si>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</si>
  <si>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</si>
  <si>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</si>
  <si>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</si>
  <si>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</si>
  <si>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</si>
  <si>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</si>
  <si>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</si>
  <si>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</si>
  <si>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</si>
  <si>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</si>
  <si>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</si>
  <si>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</si>
  <si>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</si>
  <si>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</si>
  <si>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</si>
  <si>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</si>
  <si>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</si>
  <si>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</si>
  <si>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</si>
  <si>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</si>
  <si>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</si>
  <si>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</si>
  <si>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</si>
  <si>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</si>
  <si>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</si>
  <si>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</si>
  <si>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</si>
  <si>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</si>
  <si>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</si>
  <si>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</si>
  <si>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</si>
  <si>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</si>
  <si>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</si>
  <si>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</si>
  <si>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</si>
  <si>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</si>
  <si>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</si>
  <si>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</si>
  <si>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</si>
  <si>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</si>
  <si>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</si>
  <si>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</si>
  <si>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</si>
  <si>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</si>
  <si>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</si>
  <si>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</si>
  <si>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</si>
  <si>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</si>
  <si>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</si>
  <si>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</si>
  <si>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</si>
  <si>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</si>
  <si>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</si>
  <si>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</si>
  <si>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</si>
  <si>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</si>
  <si>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</si>
  <si>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</si>
  <si>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</si>
  <si>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</si>
  <si>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</si>
  <si>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</si>
  <si>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</si>
  <si>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</si>
  <si>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</si>
  <si>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</si>
  <si>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</si>
  <si>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</si>
  <si>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</si>
  <si>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</si>
  <si>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</si>
  <si>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</si>
  <si>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</si>
  <si>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</si>
  <si>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</si>
  <si>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</si>
  <si>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</si>
  <si>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</si>
  <si>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</si>
  <si>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</si>
  <si>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</si>
  <si>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</si>
  <si>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</si>
  <si>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</si>
  <si>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</si>
  <si>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</si>
  <si>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</si>
  <si>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</si>
  <si>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</si>
  <si>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</si>
  <si>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</si>
  <si>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</si>
  <si>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</si>
  <si>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</si>
  <si>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</si>
  <si>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</si>
  <si>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</si>
  <si>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</si>
  <si>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</si>
  <si>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</si>
  <si>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</si>
  <si>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</si>
  <si>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</si>
  <si>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</si>
  <si>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</si>
  <si>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</si>
  <si>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</si>
  <si>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</si>
  <si>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</si>
  <si>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</si>
  <si>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</si>
  <si>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</si>
  <si>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</si>
  <si>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</si>
  <si>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</si>
  <si>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</si>
  <si>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</si>
  <si>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</si>
  <si>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</si>
  <si>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</si>
  <si>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</si>
  <si>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</si>
  <si>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</si>
  <si>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</si>
  <si>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</si>
  <si>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</si>
  <si>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</si>
  <si>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</si>
  <si>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</si>
  <si>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</si>
  <si>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</si>
  <si>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</si>
  <si>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</si>
  <si>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</si>
  <si>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</si>
  <si>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</si>
  <si>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</si>
  <si>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</si>
  <si>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</si>
  <si>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</si>
  <si>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</si>
  <si>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</si>
  <si>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</si>
  <si>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</si>
  <si>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</si>
  <si>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</si>
  <si>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</si>
  <si>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</si>
  <si>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</si>
  <si>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</si>
  <si>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</si>
  <si>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</si>
  <si>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</si>
  <si>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</si>
  <si>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</si>
  <si>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</si>
  <si>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</si>
  <si>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</si>
  <si>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</si>
  <si>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</si>
  <si>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</si>
  <si>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</si>
  <si>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</si>
  <si>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</si>
  <si>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</si>
  <si>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</si>
  <si>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</si>
  <si>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</si>
  <si>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</si>
  <si>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</si>
  <si>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</si>
  <si>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</si>
  <si>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</si>
  <si>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</si>
  <si>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</si>
  <si>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</si>
  <si>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</si>
  <si>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</si>
  <si>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</si>
  <si>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</si>
  <si>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</si>
  <si>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</si>
  <si>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</si>
  <si>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</si>
  <si>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</si>
  <si>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</si>
  <si>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</si>
  <si>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</si>
  <si>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</si>
  <si>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</si>
  <si>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</si>
  <si>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</si>
  <si>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</si>
  <si>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</si>
  <si>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</si>
  <si>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</si>
  <si>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</si>
  <si>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</si>
  <si>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</si>
  <si>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</si>
  <si>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</si>
  <si>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</si>
  <si>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</si>
  <si>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</si>
  <si>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</si>
  <si>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</si>
  <si>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</si>
  <si>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</si>
  <si>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</si>
  <si>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</si>
  <si>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</si>
  <si>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</si>
  <si>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</si>
  <si>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</si>
  <si>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</si>
  <si>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</si>
  <si>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</si>
  <si>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</si>
  <si>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</si>
  <si>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</si>
  <si>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</si>
  <si>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</si>
  <si>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</si>
  <si>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</si>
  <si>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</si>
  <si>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</si>
  <si>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</si>
  <si>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</si>
  <si>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</si>
  <si>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</si>
  <si>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</si>
  <si>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</si>
  <si>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</si>
  <si>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</si>
  <si>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</si>
  <si>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</si>
  <si>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</si>
  <si>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</si>
  <si>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</si>
  <si>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</si>
  <si>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</si>
  <si>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</si>
  <si>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</si>
  <si>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</si>
  <si>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</si>
  <si>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</si>
  <si>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</si>
  <si>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</si>
  <si>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</si>
  <si>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</si>
  <si>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</si>
  <si>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</si>
  <si>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</si>
  <si>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</si>
  <si>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</si>
  <si>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</si>
  <si>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</si>
  <si>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</si>
  <si>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</si>
  <si>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</si>
  <si>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</si>
  <si>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</si>
  <si>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</si>
  <si>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</si>
  <si>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</si>
  <si>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</si>
  <si>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</si>
  <si>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</si>
  <si>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</si>
  <si>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</si>
  <si>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</si>
  <si>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</si>
  <si>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</si>
  <si>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</si>
  <si>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</si>
  <si>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</si>
  <si>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</si>
  <si>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</si>
  <si>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</si>
  <si>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</si>
  <si>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</si>
  <si>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</si>
  <si>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</si>
  <si>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</si>
  <si>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</si>
  <si>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</si>
  <si>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</si>
  <si>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</si>
  <si>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</si>
  <si>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</si>
  <si>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</si>
  <si>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</si>
  <si>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</si>
  <si>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</si>
  <si>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</si>
  <si>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</si>
  <si>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</si>
  <si>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</si>
  <si>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</si>
  <si>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</si>
  <si>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</si>
  <si>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</si>
  <si>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</si>
  <si>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</si>
  <si>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</si>
  <si>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</si>
  <si>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</si>
  <si>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</si>
  <si>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</si>
  <si>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</si>
  <si>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</si>
  <si>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</si>
  <si>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</si>
  <si>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</si>
  <si>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</si>
  <si>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</si>
  <si>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</si>
  <si>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</si>
  <si>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</si>
  <si>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</si>
  <si>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</si>
  <si>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</si>
  <si>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</si>
  <si>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</si>
  <si>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</si>
  <si>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</si>
  <si>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</si>
  <si>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</si>
  <si>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</si>
  <si>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</si>
  <si>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</si>
  <si>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</si>
  <si>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</si>
  <si>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</si>
  <si>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</si>
  <si>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</si>
  <si>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</si>
  <si>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</si>
  <si>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</si>
  <si>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</si>
  <si>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</si>
  <si>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</si>
  <si>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</si>
  <si>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</si>
  <si>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</si>
  <si>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</si>
  <si>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</si>
  <si>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</si>
  <si>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</si>
  <si>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</si>
  <si>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</si>
  <si>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</si>
  <si>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</si>
  <si>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</si>
  <si>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</si>
  <si>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</si>
  <si>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</si>
  <si>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</si>
  <si>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</si>
  <si>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</si>
  <si>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</si>
  <si>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</si>
  <si>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</si>
  <si>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</si>
  <si>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</si>
  <si>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</si>
  <si>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</si>
  <si>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</si>
  <si>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</si>
  <si>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</si>
  <si>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</si>
  <si>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</si>
  <si>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</si>
  <si>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</si>
  <si>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</si>
  <si>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</si>
  <si>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</si>
  <si>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</si>
  <si>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</si>
  <si>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</si>
  <si>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</si>
  <si>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</si>
  <si>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</si>
  <si>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</si>
  <si>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</si>
  <si>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</si>
  <si>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</si>
  <si>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</si>
  <si>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</si>
  <si>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</si>
  <si>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</si>
  <si>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</si>
  <si>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</si>
  <si>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</si>
  <si>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</si>
  <si>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</si>
  <si>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</si>
  <si>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</si>
  <si>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</si>
  <si>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</si>
  <si>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</si>
  <si>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</si>
  <si>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</si>
  <si>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</si>
  <si>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</si>
  <si>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</si>
  <si>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</si>
  <si>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</si>
  <si>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</si>
  <si>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</si>
  <si>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</si>
  <si>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</si>
  <si>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</si>
  <si>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</si>
  <si>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</si>
  <si>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</si>
  <si>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</si>
  <si>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</si>
  <si>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</si>
  <si>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</si>
  <si>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</si>
  <si>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</si>
  <si>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</si>
  <si>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</si>
  <si>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</si>
  <si>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</si>
  <si>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</si>
  <si>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</si>
  <si>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</si>
  <si>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</si>
  <si>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</si>
  <si>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</si>
  <si>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</si>
  <si>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</si>
  <si>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</si>
  <si>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</si>
  <si>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</si>
  <si>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</si>
  <si>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</si>
  <si>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</si>
  <si>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</si>
  <si>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</si>
  <si>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</si>
  <si>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</si>
  <si>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</si>
  <si>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</si>
  <si>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</si>
  <si>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</si>
  <si>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</si>
  <si>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</si>
  <si>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</si>
  <si>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</si>
  <si>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</si>
  <si>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</si>
  <si>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</si>
  <si>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</si>
  <si>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</si>
  <si>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</si>
  <si>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</si>
  <si>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</si>
  <si>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</si>
  <si>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</si>
  <si>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</si>
  <si>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</si>
  <si>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</si>
  <si>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</si>
  <si>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</si>
  <si>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</si>
  <si>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</si>
  <si>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</si>
  <si>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</si>
  <si>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</si>
  <si>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</si>
  <si>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</si>
  <si>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</si>
  <si>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</si>
  <si>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</si>
  <si>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</si>
  <si>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</si>
  <si>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</si>
  <si>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</si>
  <si>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</si>
  <si>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</si>
  <si>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</si>
  <si>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</si>
  <si>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</si>
  <si>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</si>
  <si>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</si>
  <si>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</si>
  <si>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</si>
  <si>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</si>
  <si>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</si>
  <si>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</si>
  <si>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</si>
  <si>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</si>
  <si>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</si>
  <si>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</si>
  <si>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</si>
  <si>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</si>
  <si>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</si>
  <si>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</si>
  <si>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</si>
  <si>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</si>
  <si>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</si>
  <si>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</si>
  <si>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</si>
  <si>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</si>
  <si>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</si>
  <si>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</si>
  <si>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</si>
  <si>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</si>
  <si>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</si>
  <si>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</si>
  <si>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</si>
  <si>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</si>
  <si>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</si>
  <si>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</si>
  <si>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</si>
  <si>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</si>
  <si>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</si>
  <si>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</si>
  <si>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</si>
  <si>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</si>
  <si>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</si>
  <si>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</si>
  <si>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</si>
  <si>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</si>
  <si>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</si>
  <si>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</si>
  <si>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</si>
  <si>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</si>
  <si>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</si>
  <si>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</si>
  <si>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</si>
  <si>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</si>
  <si>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</si>
  <si>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</si>
  <si>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</si>
  <si>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</si>
  <si>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</si>
  <si>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</si>
  <si>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</si>
  <si>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</si>
  <si>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</si>
  <si>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</si>
  <si>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</si>
  <si>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</si>
  <si>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</si>
  <si>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</si>
  <si>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</si>
  <si>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</si>
  <si>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</si>
  <si>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</si>
  <si>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</si>
  <si>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</si>
  <si>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</si>
  <si>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</si>
  <si>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</si>
  <si>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</si>
  <si>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</si>
  <si>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</si>
  <si>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</si>
  <si>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</si>
  <si>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</si>
  <si>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</si>
  <si>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</si>
  <si>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</si>
  <si>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</si>
  <si>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</si>
  <si>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</si>
  <si>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</si>
  <si>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</si>
  <si>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</si>
  <si>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</si>
  <si>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</si>
  <si>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</si>
  <si>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</si>
  <si>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</si>
  <si>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</si>
  <si>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</si>
  <si>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</si>
  <si>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</si>
  <si>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</si>
  <si>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</si>
  <si>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</si>
  <si>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</si>
  <si>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</si>
  <si>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</si>
  <si>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</si>
  <si>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</si>
  <si>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</si>
  <si>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</si>
  <si>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</si>
  <si>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</si>
  <si>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</si>
  <si>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</si>
  <si>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</si>
  <si>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</si>
  <si>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</si>
  <si>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</si>
  <si>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</si>
  <si>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</si>
  <si>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</si>
  <si>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</si>
  <si>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</si>
  <si>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</si>
  <si>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</si>
  <si>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</si>
  <si>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</si>
  <si>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</si>
  <si>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</si>
  <si>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</si>
  <si>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</si>
  <si>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</si>
  <si>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</si>
  <si>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</si>
  <si>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</si>
  <si>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</si>
  <si>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</si>
  <si>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</si>
  <si>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</si>
  <si>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</si>
  <si>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</si>
  <si>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</si>
  <si>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</si>
  <si>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</si>
  <si>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</si>
  <si>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</si>
  <si>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</si>
  <si>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</si>
  <si>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</si>
  <si>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</si>
  <si>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</si>
  <si>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</si>
  <si>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</si>
  <si>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</si>
  <si>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</si>
  <si>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</si>
  <si>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</si>
  <si>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</si>
  <si>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</si>
  <si>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</si>
  <si>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</si>
  <si>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</si>
  <si>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</si>
  <si>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</si>
  <si>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</si>
  <si>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</si>
  <si>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</si>
  <si>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</si>
  <si>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</si>
  <si>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</si>
  <si>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</si>
  <si>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</si>
  <si>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</si>
  <si>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</si>
  <si>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</si>
  <si>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</si>
  <si>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</si>
  <si>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</si>
  <si>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</si>
  <si>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</si>
  <si>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</si>
  <si>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</si>
  <si>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</si>
  <si>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</si>
  <si>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</si>
  <si>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</si>
  <si>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</si>
  <si>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</si>
  <si>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</si>
  <si>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</si>
  <si>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</si>
  <si>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</si>
  <si>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</si>
  <si>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</si>
  <si>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</si>
  <si>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</si>
  <si>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</si>
  <si>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</si>
  <si>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</si>
  <si>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</si>
  <si>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</si>
  <si>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</si>
  <si>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</si>
  <si>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</si>
  <si>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</si>
  <si>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</si>
  <si>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</si>
  <si>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</si>
  <si>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</si>
  <si>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</si>
  <si>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</si>
  <si>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</si>
  <si>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</si>
  <si>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</si>
  <si>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</si>
  <si>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</si>
  <si>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</si>
  <si>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</si>
  <si>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</si>
  <si>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</si>
  <si>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</si>
  <si>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</si>
  <si>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</si>
  <si>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</si>
  <si>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</si>
  <si>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</si>
  <si>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</si>
  <si>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</si>
  <si>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</si>
  <si>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</si>
  <si>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</si>
  <si>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</si>
  <si>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</si>
  <si>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</si>
  <si>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</si>
  <si>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</si>
  <si>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</si>
  <si>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</si>
  <si>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</si>
  <si>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</si>
  <si>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</si>
  <si>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</si>
  <si>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</si>
  <si>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</si>
  <si>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</si>
  <si>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</si>
  <si>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</si>
  <si>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</si>
  <si>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</si>
  <si>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</si>
  <si>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</si>
  <si>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</si>
  <si>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</si>
  <si>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</si>
  <si>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</si>
  <si>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</si>
  <si>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</si>
  <si>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</si>
  <si>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</si>
  <si>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</si>
  <si>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</si>
  <si>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</si>
  <si>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</si>
  <si>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</si>
  <si>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</si>
  <si>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</si>
  <si>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</si>
  <si>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</si>
  <si>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</si>
  <si>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</si>
  <si>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</si>
  <si>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</si>
  <si>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</si>
  <si>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</si>
  <si>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</si>
  <si>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</si>
  <si>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</si>
  <si>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</si>
  <si>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</si>
  <si>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</si>
  <si>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</si>
  <si>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</si>
  <si>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</si>
  <si>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</si>
  <si>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</si>
  <si>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</si>
  <si>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</si>
  <si>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</si>
  <si>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</si>
  <si>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</si>
  <si>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</si>
  <si>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</si>
  <si>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</si>
  <si>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</si>
  <si>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</si>
  <si>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</si>
  <si>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</si>
  <si>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</si>
  <si>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</si>
  <si>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</si>
  <si>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</si>
  <si>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</si>
  <si>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</si>
  <si>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</si>
  <si>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</si>
  <si>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</si>
  <si>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</si>
  <si>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</si>
  <si>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</si>
  <si>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</si>
  <si>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</si>
  <si>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</si>
  <si>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</si>
  <si>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</si>
  <si>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</si>
  <si>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</si>
  <si>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</si>
  <si>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</si>
  <si>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</si>
  <si>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</si>
  <si>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</si>
  <si>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</si>
  <si>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</si>
  <si>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</si>
  <si>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</si>
  <si>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</si>
  <si>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</si>
  <si>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</si>
  <si>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</si>
  <si>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</si>
  <si>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</si>
  <si>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</si>
  <si>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</si>
  <si>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</si>
  <si>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</si>
  <si>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</si>
  <si>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</si>
  <si>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</si>
  <si>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</si>
  <si>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</si>
  <si>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</si>
  <si>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</si>
  <si>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</si>
  <si>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</si>
  <si>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</si>
  <si>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</si>
  <si>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</si>
  <si>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</si>
  <si>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</si>
  <si>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</si>
  <si>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</si>
  <si>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</si>
  <si>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</si>
  <si>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</si>
  <si>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</si>
  <si>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</si>
  <si>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</si>
  <si>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</si>
  <si>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</si>
  <si>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</si>
  <si>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</si>
  <si>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</si>
  <si>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</si>
  <si>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</si>
  <si>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</si>
  <si>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</si>
  <si>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</si>
  <si>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</si>
  <si>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</si>
  <si>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</si>
  <si>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</si>
  <si>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</si>
  <si>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</si>
  <si>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</si>
  <si>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</si>
  <si>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</si>
  <si>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</si>
  <si>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</si>
  <si>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</si>
  <si>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</si>
  <si>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</si>
  <si>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</si>
  <si>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</si>
  <si>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</si>
  <si>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</si>
  <si>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</si>
  <si>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</si>
  <si>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</si>
  <si>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</si>
  <si>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</si>
  <si>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</si>
  <si>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</si>
  <si>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</si>
  <si>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</si>
  <si>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</si>
  <si>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</si>
  <si>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</si>
  <si>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</si>
  <si>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</si>
  <si>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</si>
  <si>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</si>
  <si>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</si>
  <si>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</si>
  <si>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</si>
  <si>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</si>
  <si>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</si>
  <si>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</si>
  <si>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</si>
  <si>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</si>
  <si>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</si>
  <si>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</si>
  <si>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</si>
  <si>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</si>
  <si>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</si>
  <si>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</si>
  <si>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</si>
  <si>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</si>
  <si>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</si>
  <si>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</si>
  <si>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</si>
  <si>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</si>
  <si>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</si>
  <si>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</si>
  <si>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</si>
  <si>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</si>
  <si>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</si>
  <si>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</si>
  <si>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</si>
  <si>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</si>
  <si>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</si>
  <si>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</si>
  <si>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</si>
  <si>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</si>
  <si>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</si>
  <si>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</si>
  <si>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</si>
  <si>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</si>
  <si>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</si>
  <si>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</si>
  <si>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</si>
  <si>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</si>
  <si>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</si>
  <si>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</si>
  <si>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</si>
  <si>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</si>
  <si>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</si>
  <si>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</si>
  <si>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</si>
  <si>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</si>
  <si>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</si>
  <si>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</si>
  <si>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</si>
  <si>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</si>
  <si>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</si>
  <si>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</si>
  <si>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</si>
  <si>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</si>
  <si>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</si>
  <si>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</si>
  <si>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</si>
  <si>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</si>
  <si>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</si>
  <si>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</si>
  <si>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</si>
  <si>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</si>
  <si>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</si>
  <si>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</si>
  <si>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</si>
  <si>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</si>
  <si>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</si>
  <si>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</si>
  <si>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</si>
  <si>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</si>
  <si>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</si>
  <si>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</si>
  <si>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</si>
  <si>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</si>
  <si>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</si>
  <si>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</si>
  <si>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</si>
  <si>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</si>
  <si>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</si>
  <si>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</si>
  <si>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</si>
  <si>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</si>
  <si>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</si>
  <si>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</si>
  <si>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</si>
  <si>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</si>
  <si>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</si>
  <si>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</si>
  <si>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</si>
  <si>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</si>
  <si>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</si>
  <si>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</si>
  <si>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</si>
  <si>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</si>
  <si>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</si>
  <si>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</si>
  <si>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</si>
  <si>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</si>
  <si>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</si>
  <si>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</si>
  <si>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</si>
  <si>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</si>
  <si>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</si>
  <si>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</si>
  <si>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</si>
  <si>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</si>
  <si>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</si>
  <si>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</si>
  <si>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</si>
  <si>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</si>
  <si>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</si>
  <si>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</si>
  <si>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</si>
  <si>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</si>
  <si>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</si>
  <si>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</si>
  <si>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</si>
  <si>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</si>
  <si>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</si>
  <si>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</si>
  <si>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</si>
  <si>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</si>
  <si>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</si>
  <si>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</si>
  <si>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</si>
  <si>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</si>
  <si>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</si>
  <si>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</si>
  <si>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</si>
  <si>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</si>
  <si>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</si>
  <si>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</si>
  <si>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</si>
  <si>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</si>
  <si>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</si>
  <si>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</si>
  <si>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</si>
  <si>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</si>
  <si>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</si>
  <si>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</si>
  <si>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</si>
  <si>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</si>
  <si>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</si>
  <si>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</si>
  <si>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</si>
  <si>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</si>
  <si>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</si>
  <si>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</si>
  <si>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</si>
  <si>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</si>
  <si>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</si>
  <si>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</si>
  <si>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</si>
  <si>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</si>
  <si>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</si>
  <si>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</si>
  <si>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</si>
  <si>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</si>
  <si>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</si>
  <si>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</si>
  <si>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</si>
  <si>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</si>
  <si>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</si>
  <si>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</si>
  <si>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</si>
  <si>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</si>
  <si>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</si>
  <si>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</si>
  <si>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</si>
  <si>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</si>
  <si>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</si>
  <si>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</si>
  <si>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</si>
  <si>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</si>
  <si>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</si>
  <si>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</si>
  <si>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</si>
  <si>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</si>
  <si>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</si>
  <si>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</si>
  <si>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</si>
  <si>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</si>
  <si>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</si>
  <si>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</si>
  <si>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</si>
  <si>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</si>
  <si>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</si>
  <si>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</si>
  <si>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</si>
  <si>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</si>
  <si>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</si>
  <si>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</si>
  <si>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</si>
  <si>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</si>
  <si>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</si>
  <si>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</si>
  <si>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</si>
  <si>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</si>
  <si>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</si>
  <si>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</si>
  <si>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</si>
  <si>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</si>
  <si>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</si>
  <si>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</si>
  <si>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</si>
  <si>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</si>
  <si>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</si>
  <si>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</si>
  <si>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</si>
  <si>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</si>
  <si>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</si>
  <si>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</si>
  <si>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</si>
  <si>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</si>
  <si>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</si>
  <si>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</si>
  <si>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</si>
  <si>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</si>
  <si>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</si>
  <si>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</si>
  <si>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</si>
  <si>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</si>
  <si>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</si>
  <si>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</si>
  <si>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</si>
  <si>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</si>
  <si>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</si>
  <si>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</si>
  <si>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</si>
  <si>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</si>
  <si>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</si>
  <si>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</si>
  <si>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</si>
  <si>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</si>
  <si>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</si>
  <si>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</si>
  <si>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</si>
  <si>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</si>
  <si>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</si>
  <si>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</si>
  <si>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</si>
  <si>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</si>
  <si>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</si>
  <si>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</si>
  <si>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</si>
  <si>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</si>
  <si>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</si>
  <si>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</si>
  <si>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</si>
  <si>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</si>
  <si>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</si>
  <si>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</si>
  <si>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</si>
  <si>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</si>
  <si>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</si>
  <si>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</si>
  <si>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</si>
  <si>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</si>
  <si>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</si>
  <si>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</si>
  <si>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</si>
  <si>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</si>
  <si>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</si>
  <si>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</si>
  <si>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</si>
  <si>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</si>
  <si>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</si>
  <si>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</si>
  <si>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</si>
  <si>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</si>
  <si>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</si>
  <si>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</si>
  <si>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</si>
  <si>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</si>
  <si>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</si>
  <si>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</si>
  <si>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</si>
  <si>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</si>
  <si>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</si>
  <si>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</si>
  <si>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</si>
  <si>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</si>
  <si>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</si>
  <si>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</si>
  <si>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</si>
  <si>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</si>
  <si>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</si>
  <si>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</si>
  <si>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</si>
  <si>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</si>
  <si>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</si>
  <si>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</si>
  <si>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</si>
  <si>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</si>
  <si>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</si>
  <si>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</si>
  <si>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</si>
  <si>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</si>
  <si>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</si>
  <si>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</si>
  <si>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</si>
  <si>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</si>
  <si>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</si>
  <si>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</si>
  <si>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</si>
  <si>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</si>
  <si>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</si>
  <si>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</si>
  <si>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</si>
  <si>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</si>
  <si>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</si>
  <si>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</si>
  <si>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</si>
  <si>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</si>
  <si>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</si>
  <si>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</si>
  <si>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</si>
  <si>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</si>
  <si>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</si>
  <si>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</si>
  <si>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</si>
  <si>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</si>
  <si>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</si>
  <si>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</si>
  <si>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</si>
  <si>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</si>
  <si>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</si>
  <si>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</si>
  <si>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</si>
  <si>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</si>
  <si>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</si>
  <si>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</si>
  <si>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</si>
  <si>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</si>
  <si>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</si>
  <si>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</si>
  <si>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</si>
  <si>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</si>
  <si>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</si>
  <si>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</si>
  <si>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</si>
  <si>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</si>
  <si>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</si>
  <si>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</si>
  <si>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</si>
  <si>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</si>
  <si>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</si>
  <si>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</si>
  <si>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</si>
  <si>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</si>
  <si>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</si>
  <si>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</si>
  <si>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</si>
  <si>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</si>
  <si>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</si>
  <si>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</si>
  <si>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</si>
  <si>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</si>
  <si>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</si>
  <si>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</si>
  <si>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</si>
  <si>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</si>
  <si>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</si>
  <si>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</si>
  <si>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</si>
  <si>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</si>
  <si>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</si>
  <si>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</si>
  <si>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</si>
  <si>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</si>
  <si>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</si>
  <si>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</si>
  <si>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</si>
  <si>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</si>
  <si>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</si>
  <si>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</si>
  <si>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</si>
  <si>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</si>
  <si>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</si>
  <si>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</si>
  <si>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</si>
  <si>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</si>
  <si>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</si>
  <si>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</si>
  <si>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</si>
  <si>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</si>
  <si>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</si>
  <si>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</si>
  <si>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</si>
  <si>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</si>
  <si>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</si>
  <si>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</si>
  <si>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</si>
  <si>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</si>
  <si>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</si>
  <si>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</si>
  <si>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</si>
  <si>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</si>
  <si>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</si>
  <si>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</si>
  <si>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</si>
  <si>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</si>
  <si>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</si>
  <si>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</si>
  <si>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</si>
  <si>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</si>
  <si>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</si>
  <si>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</si>
  <si>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</si>
  <si>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</si>
  <si>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</si>
  <si>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</si>
  <si>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</si>
  <si>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</si>
  <si>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</si>
  <si>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</si>
  <si>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</si>
  <si>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</si>
  <si>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</si>
  <si>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</si>
  <si>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</si>
  <si>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</si>
  <si>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</si>
  <si>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</si>
  <si>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</si>
  <si>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</si>
  <si>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</si>
  <si>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</si>
  <si>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</si>
  <si>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</si>
  <si>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</si>
  <si>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</si>
  <si>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</si>
  <si>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</si>
  <si>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</si>
  <si>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</si>
  <si>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</si>
  <si>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</si>
  <si>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</si>
  <si>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</si>
  <si>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</si>
  <si>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</si>
  <si>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</si>
  <si>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</si>
  <si>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</si>
  <si>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</si>
  <si>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</si>
  <si>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</si>
  <si>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</si>
  <si>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</si>
  <si>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</si>
  <si>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</si>
  <si>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</si>
  <si>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</si>
  <si>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</si>
  <si>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</si>
  <si>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</si>
  <si>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</si>
  <si>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</si>
  <si>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</si>
  <si>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</si>
  <si>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</si>
  <si>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</si>
  <si>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</si>
  <si>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</si>
  <si>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</si>
  <si>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</si>
  <si>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</si>
  <si>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</si>
  <si>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</si>
  <si>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</si>
  <si>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</si>
  <si>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</si>
  <si>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</si>
  <si>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</si>
  <si>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</si>
  <si>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</si>
  <si>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</si>
  <si>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</si>
  <si>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</si>
  <si>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</si>
  <si>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</si>
  <si>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</si>
  <si>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</si>
  <si>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</si>
  <si>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</si>
  <si>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</si>
  <si>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</si>
  <si>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</si>
  <si>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</si>
  <si>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</si>
  <si>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</si>
  <si>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</si>
  <si>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</si>
  <si>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</si>
  <si>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</si>
  <si>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</si>
  <si>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</si>
  <si>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</si>
  <si>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</si>
  <si>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</si>
  <si>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</si>
  <si>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</si>
  <si>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</si>
  <si>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</si>
  <si>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</si>
  <si>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</si>
  <si>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</si>
  <si>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</si>
  <si>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</si>
  <si>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</si>
  <si>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</si>
  <si>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</si>
  <si>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</si>
  <si>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</si>
  <si>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</si>
  <si>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</si>
  <si>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</si>
  <si>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</si>
  <si>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</si>
  <si>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</si>
  <si>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</si>
  <si>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</si>
  <si>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</si>
  <si>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</si>
  <si>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</si>
  <si>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</si>
  <si>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</si>
  <si>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</si>
  <si>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</si>
  <si>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</si>
  <si>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</si>
  <si>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</si>
  <si>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</si>
  <si>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</si>
  <si>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</si>
  <si>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</si>
  <si>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</si>
  <si>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</si>
  <si>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</si>
  <si>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</si>
  <si>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</si>
  <si>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</si>
  <si>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</si>
  <si>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</si>
  <si>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</si>
  <si>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</si>
  <si>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</si>
  <si>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</si>
  <si>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</si>
  <si>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</si>
  <si>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</si>
  <si>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</si>
  <si>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</si>
  <si>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</si>
  <si>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</si>
  <si>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</si>
  <si>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</si>
  <si>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</si>
  <si>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</si>
  <si>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</si>
  <si>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</si>
  <si>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</si>
  <si>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</si>
  <si>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</si>
  <si>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</si>
  <si>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</si>
  <si>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</si>
  <si>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</si>
  <si>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</si>
  <si>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</si>
  <si>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</si>
  <si>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</si>
  <si>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</si>
  <si>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</si>
  <si>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</si>
  <si>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</si>
  <si>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</si>
  <si>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</si>
  <si>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</si>
  <si>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</si>
  <si>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</si>
  <si>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</si>
  <si>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</si>
  <si>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</si>
  <si>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</si>
  <si>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</si>
  <si>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</si>
  <si>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</si>
  <si>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</si>
  <si>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</si>
  <si>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</si>
  <si>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</si>
  <si>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</si>
  <si>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</si>
  <si>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</si>
  <si>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</si>
  <si>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</si>
  <si>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</si>
  <si>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</si>
  <si>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</si>
  <si>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</si>
  <si>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</si>
  <si>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</si>
  <si>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</si>
  <si>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</si>
  <si>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</si>
  <si>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</si>
  <si>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</si>
  <si>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</si>
  <si>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</si>
  <si>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</si>
  <si>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</si>
  <si>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</si>
  <si>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</si>
  <si>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</si>
  <si>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</si>
  <si>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</si>
  <si>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</si>
  <si>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</si>
  <si>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</si>
  <si>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</si>
  <si>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</si>
  <si>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</si>
  <si>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</si>
  <si>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</si>
  <si>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</si>
  <si>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</si>
  <si>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</si>
  <si>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</si>
  <si>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</si>
  <si>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</si>
  <si>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</si>
  <si>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</si>
  <si>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</si>
  <si>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</si>
  <si>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</si>
  <si>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</si>
  <si>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</si>
  <si>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</si>
  <si>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</si>
  <si>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</si>
  <si>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</si>
  <si>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</si>
  <si>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</si>
  <si>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</si>
  <si>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</si>
  <si>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</si>
  <si>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</si>
  <si>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</si>
  <si>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</si>
  <si>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</si>
  <si>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</si>
  <si>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</si>
  <si>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</si>
  <si>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</si>
  <si>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</si>
  <si>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</si>
  <si>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</si>
  <si>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</si>
  <si>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</si>
  <si>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</si>
  <si>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</si>
  <si>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</si>
  <si>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</si>
  <si>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</si>
  <si>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</si>
  <si>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</si>
  <si>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</si>
  <si>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</si>
  <si>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</si>
  <si>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</si>
  <si>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</si>
  <si>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</si>
  <si>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</si>
  <si>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</si>
  <si>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</si>
  <si>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</si>
  <si>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</si>
  <si>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</si>
  <si>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</si>
  <si>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</si>
  <si>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</si>
  <si>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</si>
  <si>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</si>
  <si>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</si>
  <si>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</si>
  <si>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</si>
  <si>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</si>
  <si>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</si>
  <si>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</si>
  <si>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</si>
  <si>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</si>
  <si>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</si>
  <si>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</si>
  <si>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</si>
  <si>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</si>
  <si>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</si>
  <si>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</si>
  <si>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</si>
  <si>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</si>
  <si>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</si>
  <si>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</si>
  <si>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</si>
  <si>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</si>
  <si>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</si>
  <si>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</si>
  <si>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</si>
  <si>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</si>
  <si>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</si>
  <si>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</si>
  <si>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</si>
  <si>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</si>
  <si>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</si>
  <si>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</si>
  <si>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</si>
  <si>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</si>
  <si>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</si>
  <si>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</si>
  <si>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</si>
  <si>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</si>
  <si>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</si>
  <si>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</si>
  <si>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</si>
  <si>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</si>
  <si>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</si>
  <si>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</si>
  <si>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</si>
  <si>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</si>
  <si>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</si>
  <si>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</si>
  <si>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</si>
  <si>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</si>
  <si>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</si>
  <si>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</si>
  <si>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</si>
  <si>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</si>
  <si>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</si>
  <si>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</si>
  <si>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</si>
  <si>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</si>
  <si>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</si>
  <si>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</si>
  <si>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</si>
  <si>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</si>
  <si>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</si>
  <si>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</si>
  <si>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</si>
  <si>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</si>
  <si>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</si>
  <si>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</si>
  <si>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</si>
  <si>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</si>
  <si>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</si>
  <si>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</si>
  <si>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</si>
  <si>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</si>
  <si>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</si>
  <si>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</si>
  <si>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</si>
  <si>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</si>
  <si>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</si>
  <si>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</si>
  <si>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</si>
  <si>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</si>
  <si>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</si>
  <si>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</si>
  <si>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</si>
  <si>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</si>
  <si>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</si>
  <si>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</si>
  <si>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</si>
  <si>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</si>
  <si>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</si>
  <si>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</si>
  <si>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</si>
  <si>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</si>
  <si>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</si>
  <si>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</si>
  <si>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</si>
  <si>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</si>
  <si>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</si>
  <si>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</si>
  <si>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</si>
  <si>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</si>
  <si>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</si>
  <si>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</si>
  <si>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</si>
  <si>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</si>
  <si>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</si>
  <si>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</si>
  <si>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</si>
  <si>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</si>
  <si>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</si>
  <si>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</si>
  <si>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</si>
  <si>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</si>
  <si>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</si>
  <si>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</si>
  <si>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</si>
  <si>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</si>
  <si>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</si>
  <si>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</si>
  <si>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</si>
  <si>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</si>
  <si>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</si>
  <si>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</si>
  <si>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</si>
  <si>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</si>
  <si>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</si>
  <si>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</si>
  <si>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</si>
  <si>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</si>
  <si>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</si>
  <si>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</si>
  <si>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</si>
  <si>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</si>
  <si>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</si>
  <si>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</si>
  <si>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</si>
  <si>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</si>
  <si>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</si>
  <si>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</si>
  <si>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</si>
  <si>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</si>
  <si>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</si>
  <si>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</si>
  <si>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</si>
  <si>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</si>
  <si>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</si>
  <si>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</si>
  <si>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</si>
  <si>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</si>
  <si>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</si>
  <si>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</si>
  <si>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</si>
  <si>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</si>
  <si>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</si>
  <si>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</si>
  <si>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</si>
  <si>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</si>
  <si>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</si>
  <si>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</si>
  <si>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</si>
  <si>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</si>
  <si>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</si>
  <si>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</si>
  <si>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</si>
  <si>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</si>
  <si>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</si>
  <si>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</si>
  <si>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</si>
  <si>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</si>
  <si>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</si>
  <si>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</si>
  <si>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</si>
  <si>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</si>
  <si>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</si>
  <si>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</si>
  <si>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</si>
  <si>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</si>
  <si>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</si>
  <si>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</si>
  <si>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</si>
  <si>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</si>
  <si>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</si>
  <si>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</si>
  <si>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</si>
  <si>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</si>
  <si>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</si>
  <si>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</si>
  <si>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</si>
  <si>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</si>
  <si>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</si>
  <si>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</si>
  <si>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</si>
  <si>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</si>
  <si>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</si>
  <si>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</si>
  <si>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</si>
  <si>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</si>
  <si>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</si>
  <si>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</si>
  <si>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</si>
  <si>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</si>
  <si>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</si>
  <si>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</si>
  <si>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</si>
  <si>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</si>
  <si>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</si>
  <si>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</si>
  <si>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</si>
  <si>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</si>
  <si>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</si>
  <si>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</si>
  <si>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</si>
  <si>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</si>
  <si>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</si>
  <si>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</si>
  <si>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</si>
  <si>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</si>
  <si>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</si>
  <si>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</si>
  <si>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</si>
  <si>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</si>
  <si>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</si>
  <si>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</si>
  <si>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</si>
  <si>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</si>
  <si>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</si>
  <si>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</si>
  <si>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</si>
  <si>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</si>
  <si>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</si>
  <si>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</si>
  <si>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</si>
  <si>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</si>
  <si>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</si>
  <si>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</si>
  <si>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</si>
  <si>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</si>
  <si>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</si>
  <si>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</si>
  <si>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</si>
  <si>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</si>
  <si>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</si>
  <si>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</si>
  <si>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</si>
  <si>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</si>
  <si>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</si>
  <si>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</si>
  <si>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</si>
  <si>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</si>
  <si>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</si>
  <si>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</si>
  <si>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</si>
  <si>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</si>
  <si>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</si>
  <si>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</si>
  <si>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</si>
  <si>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</si>
  <si>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</si>
  <si>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</si>
  <si>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</si>
  <si>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</si>
  <si>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</si>
  <si>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</si>
  <si>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</si>
  <si>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</si>
  <si>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</si>
  <si>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</si>
  <si>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</si>
  <si>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</si>
  <si>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</si>
  <si>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</si>
  <si>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</si>
  <si>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</si>
  <si>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</si>
  <si>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</si>
  <si>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</si>
  <si>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</si>
  <si>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</si>
  <si>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</si>
  <si>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</si>
  <si>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</si>
  <si>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</si>
  <si>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</si>
  <si>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</si>
  <si>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</si>
  <si>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</si>
  <si>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</si>
  <si>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</si>
  <si>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</si>
  <si>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</si>
  <si>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</si>
  <si>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</si>
  <si>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</si>
  <si>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</si>
  <si>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</si>
  <si>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</si>
  <si>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</si>
  <si>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</si>
  <si>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</si>
  <si>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</si>
  <si>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</si>
  <si>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</si>
  <si>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</si>
  <si>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</si>
  <si>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</si>
  <si>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</si>
  <si>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</si>
  <si>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</si>
  <si>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</si>
  <si>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</si>
  <si>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</si>
  <si>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DEPOSITO LLENA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</si>
  <si>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</si>
  <si>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</si>
  <si>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</si>
  <si>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</si>
  <si>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</si>
  <si>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</si>
  <si>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</si>
  <si>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</si>
  <si>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</si>
  <si>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</si>
  <si>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</si>
  <si>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</si>
  <si>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>2 Gavetas Vacías + 1 Fallando</t>
  </si>
  <si>
    <t xml:space="preserve">Gil Carrera, Santiago </t>
  </si>
  <si>
    <t xml:space="preserve">ATM estacion Next Cumbre </t>
  </si>
  <si>
    <t>DRBR361</t>
  </si>
  <si>
    <t>LECTOR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</si>
  <si>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</si>
  <si>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</si>
  <si>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</si>
  <si>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</si>
  <si>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</si>
  <si>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3335915443</t>
  </si>
  <si>
    <t>3335915381</t>
  </si>
  <si>
    <t>3335915370</t>
  </si>
  <si>
    <t>GAVETA DE RECHAZO LLENA</t>
  </si>
  <si>
    <t>3335915817</t>
  </si>
  <si>
    <t>3335915813</t>
  </si>
  <si>
    <t>3335915809</t>
  </si>
  <si>
    <t>3335915606</t>
  </si>
  <si>
    <t>3335916193</t>
  </si>
  <si>
    <t>3335916048</t>
  </si>
  <si>
    <t>3335915983</t>
  </si>
  <si>
    <t>3335915919</t>
  </si>
  <si>
    <t>3335915846</t>
  </si>
  <si>
    <t>3335916280</t>
  </si>
  <si>
    <t>3335916608</t>
  </si>
  <si>
    <t>3335916606</t>
  </si>
  <si>
    <t>3335916605</t>
  </si>
  <si>
    <t>3335916603</t>
  </si>
  <si>
    <t>3335916514</t>
  </si>
  <si>
    <t>3335916496</t>
  </si>
  <si>
    <t>3335916485</t>
  </si>
  <si>
    <t xml:space="preserve">GAVETA DE RECHAZO LLENA </t>
  </si>
  <si>
    <t>GAVETA DE DEPÓSITOS LLENA</t>
  </si>
  <si>
    <t>Morales Payano, Wilfredy Leandro</t>
  </si>
  <si>
    <t>3335916631</t>
  </si>
  <si>
    <t>3335916630</t>
  </si>
  <si>
    <t>3335916629</t>
  </si>
  <si>
    <t>3335916621</t>
  </si>
  <si>
    <t>3335916618</t>
  </si>
  <si>
    <t>3335916617</t>
  </si>
  <si>
    <t>3335916616</t>
  </si>
  <si>
    <t>3335916614</t>
  </si>
  <si>
    <t xml:space="preserve">GAVETA DE DEPOSITO LLENA </t>
  </si>
  <si>
    <t>11 Junio de 2021</t>
  </si>
  <si>
    <t>3335916657</t>
  </si>
  <si>
    <t>3335916654</t>
  </si>
  <si>
    <t>3335916653</t>
  </si>
  <si>
    <t>3335916677</t>
  </si>
  <si>
    <t>3335916674</t>
  </si>
  <si>
    <t>3335916673</t>
  </si>
  <si>
    <t>3335916672</t>
  </si>
  <si>
    <t>3335916671</t>
  </si>
  <si>
    <t>3335916668</t>
  </si>
  <si>
    <t>3335916667</t>
  </si>
  <si>
    <t>3335916666</t>
  </si>
  <si>
    <t>3335916665</t>
  </si>
  <si>
    <t>3335916664</t>
  </si>
  <si>
    <t>3335916663</t>
  </si>
  <si>
    <t>3335916496 </t>
  </si>
  <si>
    <t>3335916653 </t>
  </si>
  <si>
    <t>2 Gaveta Fallando + 1 Gaveta Vacias</t>
  </si>
  <si>
    <t>3335916962</t>
  </si>
  <si>
    <t>3335916953</t>
  </si>
  <si>
    <t>3335916951</t>
  </si>
  <si>
    <t>3335916903</t>
  </si>
  <si>
    <t>3335916879</t>
  </si>
  <si>
    <t>3335916867</t>
  </si>
  <si>
    <t>3335916856</t>
  </si>
  <si>
    <t>3335916828</t>
  </si>
  <si>
    <t>3335916825</t>
  </si>
  <si>
    <t>3335916819</t>
  </si>
  <si>
    <t>3335916785</t>
  </si>
  <si>
    <t>3335916782</t>
  </si>
  <si>
    <t>INHIBIDO</t>
  </si>
  <si>
    <t>Toribio Batista, Junior De Jesus</t>
  </si>
  <si>
    <t>3335916874</t>
  </si>
  <si>
    <t>3335916868</t>
  </si>
  <si>
    <t>ENVIO DE CARGA</t>
  </si>
  <si>
    <t>Closed</t>
  </si>
  <si>
    <t>Moreta, Christian Aury</t>
  </si>
  <si>
    <t>INHIBIDO REINICIO</t>
  </si>
  <si>
    <t>CARGA EXITOSA</t>
  </si>
  <si>
    <t>REINICIO EXITOSO</t>
  </si>
  <si>
    <t>3335916879 </t>
  </si>
  <si>
    <t>3335916951 </t>
  </si>
  <si>
    <t>3335916962 </t>
  </si>
  <si>
    <t>3335916825 </t>
  </si>
  <si>
    <t>3335916828 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</si>
</sst>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5" borderId="24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17"/>
      <tableStyleElement type="headerRow" dxfId="516"/>
      <tableStyleElement type="totalRow" dxfId="515"/>
      <tableStyleElement type="firstColumn" dxfId="514"/>
      <tableStyleElement type="lastColumn" dxfId="513"/>
      <tableStyleElement type="firstRowStripe" dxfId="512"/>
      <tableStyleElement type="firstColumnStripe" dxfId="51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73"/>
  <sheetViews>
    <sheetView tabSelected="1" zoomScale="85" zoomScaleNormal="85" workbookViewId="0">
      <pane ySplit="4" topLeftCell="A5" activePane="bottomLeft" state="frozen"/>
      <selection pane="bottomLeft" activeCell="Q6" sqref="Q5:Q6"/>
    </sheetView>
  </sheetViews>
  <sheetFormatPr baseColWidth="10" defaultColWidth="25.7109375" defaultRowHeight="15" x14ac:dyDescent="0.25"/>
  <cols>
    <col min="1" max="1" width="24.7109375" style="87" bestFit="1" customWidth="1"/>
    <col min="2" max="2" width="19.140625" style="106" bestFit="1" customWidth="1"/>
    <col min="3" max="3" width="17.7109375" style="44" bestFit="1" customWidth="1"/>
    <col min="4" max="4" width="29.28515625" style="87" customWidth="1"/>
    <col min="5" max="5" width="10.5703125" style="82" bestFit="1" customWidth="1"/>
    <col min="6" max="6" width="11" style="45" customWidth="1"/>
    <col min="7" max="7" width="50.85546875" style="45" customWidth="1"/>
    <col min="8" max="11" width="5.140625" style="45" customWidth="1"/>
    <col min="12" max="12" width="51.85546875" style="45" customWidth="1"/>
    <col min="13" max="13" width="20" style="87" customWidth="1"/>
    <col min="14" max="14" width="16.42578125" style="87" customWidth="1"/>
    <col min="15" max="15" width="42.5703125" style="87" customWidth="1"/>
    <col min="16" max="16" width="23.7109375" style="89" customWidth="1"/>
    <col min="17" max="17" width="51.85546875" style="75" bestFit="1" customWidth="1"/>
    <col min="18" max="18" width="5" style="43" customWidth="1"/>
    <col min="19" max="19" width="6" style="43" bestFit="1" customWidth="1"/>
    <col min="20" max="16384" width="25.7109375" style="43"/>
  </cols>
  <sheetData>
    <row r="1" spans="1:17" ht="18" x14ac:dyDescent="0.25">
      <c r="A1" s="153" t="s">
        <v>2153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5"/>
    </row>
    <row r="2" spans="1:17" ht="18" x14ac:dyDescent="0.25">
      <c r="A2" s="150" t="s">
        <v>2150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2"/>
    </row>
    <row r="3" spans="1:17" ht="18.75" thickBot="1" x14ac:dyDescent="0.3">
      <c r="A3" s="156" t="s">
        <v>2604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8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" x14ac:dyDescent="0.25">
      <c r="A5" s="148" t="str">
        <f>VLOOKUP(E5,'LISTADO ATM'!$A$2:$C$898,3,0)</f>
        <v>ESTE</v>
      </c>
      <c r="B5" s="126" t="s">
        <v>2636</v>
      </c>
      <c r="C5" s="132">
        <v>44358.390868055554</v>
      </c>
      <c r="D5" s="132" t="s">
        <v>2470</v>
      </c>
      <c r="E5" s="121">
        <v>912</v>
      </c>
      <c r="F5" s="148" t="str">
        <f>VLOOKUP(E5,VIP!$A$2:$O13731,2,0)</f>
        <v>DRBR973</v>
      </c>
      <c r="G5" s="148" t="str">
        <f>VLOOKUP(E5,'LISTADO ATM'!$A$2:$B$897,2,0)</f>
        <v xml:space="preserve">ATM Oficina San Pedro II </v>
      </c>
      <c r="H5" s="148" t="str">
        <f>VLOOKUP(E5,VIP!$A$2:$O18594,7,FALSE)</f>
        <v>Si</v>
      </c>
      <c r="I5" s="148" t="str">
        <f>VLOOKUP(E5,VIP!$A$2:$O10559,8,FALSE)</f>
        <v>Si</v>
      </c>
      <c r="J5" s="148" t="str">
        <f>VLOOKUP(E5,VIP!$A$2:$O10509,8,FALSE)</f>
        <v>Si</v>
      </c>
      <c r="K5" s="148" t="str">
        <f>VLOOKUP(E5,VIP!$A$2:$O14083,6,0)</f>
        <v>SI</v>
      </c>
      <c r="L5" s="122" t="s">
        <v>2638</v>
      </c>
      <c r="M5" s="197" t="s">
        <v>2552</v>
      </c>
      <c r="N5" s="131" t="s">
        <v>2639</v>
      </c>
      <c r="O5" s="148" t="s">
        <v>2640</v>
      </c>
      <c r="P5" s="148" t="s">
        <v>2642</v>
      </c>
      <c r="Q5" s="196" t="s">
        <v>2638</v>
      </c>
    </row>
    <row r="6" spans="1:17" s="93" customFormat="1" ht="18" x14ac:dyDescent="0.25">
      <c r="A6" s="148" t="str">
        <f>VLOOKUP(E6,'LISTADO ATM'!$A$2:$C$898,3,0)</f>
        <v>DISTRITO NACIONAL</v>
      </c>
      <c r="B6" s="126" t="s">
        <v>2637</v>
      </c>
      <c r="C6" s="132">
        <v>44358.387442129628</v>
      </c>
      <c r="D6" s="132" t="s">
        <v>2470</v>
      </c>
      <c r="E6" s="121">
        <v>436</v>
      </c>
      <c r="F6" s="148" t="str">
        <f>VLOOKUP(E6,VIP!$A$2:$O13732,2,0)</f>
        <v>DRBR436</v>
      </c>
      <c r="G6" s="148" t="str">
        <f>VLOOKUP(E6,'LISTADO ATM'!$A$2:$B$897,2,0)</f>
        <v xml:space="preserve">ATM Autobanco Torre II </v>
      </c>
      <c r="H6" s="148" t="str">
        <f>VLOOKUP(E6,VIP!$A$2:$O18595,7,FALSE)</f>
        <v>Si</v>
      </c>
      <c r="I6" s="148" t="str">
        <f>VLOOKUP(E6,VIP!$A$2:$O10560,8,FALSE)</f>
        <v>Si</v>
      </c>
      <c r="J6" s="148" t="str">
        <f>VLOOKUP(E6,VIP!$A$2:$O10510,8,FALSE)</f>
        <v>Si</v>
      </c>
      <c r="K6" s="148" t="str">
        <f>VLOOKUP(E6,VIP!$A$2:$O14084,6,0)</f>
        <v>SI</v>
      </c>
      <c r="L6" s="122" t="s">
        <v>2641</v>
      </c>
      <c r="M6" s="197" t="s">
        <v>2552</v>
      </c>
      <c r="N6" s="131" t="s">
        <v>2639</v>
      </c>
      <c r="O6" s="148" t="s">
        <v>2471</v>
      </c>
      <c r="P6" s="148" t="s">
        <v>2643</v>
      </c>
      <c r="Q6" s="196" t="s">
        <v>2641</v>
      </c>
    </row>
    <row r="7" spans="1:17" s="93" customFormat="1" ht="18" x14ac:dyDescent="0.25">
      <c r="A7" s="148" t="str">
        <f>VLOOKUP(E7,'LISTADO ATM'!$A$2:$C$898,3,0)</f>
        <v>ESTE</v>
      </c>
      <c r="B7" s="126">
        <v>3335916360</v>
      </c>
      <c r="C7" s="132">
        <v>44357.638888888891</v>
      </c>
      <c r="D7" s="132" t="s">
        <v>2180</v>
      </c>
      <c r="E7" s="121">
        <v>912</v>
      </c>
      <c r="F7" s="148" t="str">
        <f>VLOOKUP(E7,VIP!$A$2:$O13712,2,0)</f>
        <v>DRBR973</v>
      </c>
      <c r="G7" s="148" t="str">
        <f>VLOOKUP(E7,'LISTADO ATM'!$A$2:$B$897,2,0)</f>
        <v xml:space="preserve">ATM Oficina San Pedro II </v>
      </c>
      <c r="H7" s="148" t="str">
        <f>VLOOKUP(E7,VIP!$A$2:$O18575,7,FALSE)</f>
        <v>Si</v>
      </c>
      <c r="I7" s="148" t="str">
        <f>VLOOKUP(E7,VIP!$A$2:$O10540,8,FALSE)</f>
        <v>Si</v>
      </c>
      <c r="J7" s="148" t="str">
        <f>VLOOKUP(E7,VIP!$A$2:$O10490,8,FALSE)</f>
        <v>Si</v>
      </c>
      <c r="K7" s="148" t="str">
        <f>VLOOKUP(E7,VIP!$A$2:$O14064,6,0)</f>
        <v>SI</v>
      </c>
      <c r="L7" s="122" t="s">
        <v>2219</v>
      </c>
      <c r="M7" s="197" t="s">
        <v>2552</v>
      </c>
      <c r="N7" s="131" t="s">
        <v>2453</v>
      </c>
      <c r="O7" s="148" t="s">
        <v>2455</v>
      </c>
      <c r="P7" s="148"/>
      <c r="Q7" s="196">
        <v>44358.440057870372</v>
      </c>
    </row>
    <row r="8" spans="1:17" s="93" customFormat="1" ht="18" x14ac:dyDescent="0.25">
      <c r="A8" s="148" t="str">
        <f>VLOOKUP(E8,'LISTADO ATM'!$A$2:$C$898,3,0)</f>
        <v>DISTRITO NACIONAL</v>
      </c>
      <c r="B8" s="126" t="s">
        <v>2616</v>
      </c>
      <c r="C8" s="132">
        <v>44358.307719907411</v>
      </c>
      <c r="D8" s="132" t="s">
        <v>2180</v>
      </c>
      <c r="E8" s="121">
        <v>37</v>
      </c>
      <c r="F8" s="148" t="str">
        <f>VLOOKUP(E8,VIP!$A$2:$O13726,2,0)</f>
        <v>DRBR037</v>
      </c>
      <c r="G8" s="148" t="str">
        <f>VLOOKUP(E8,'LISTADO ATM'!$A$2:$B$897,2,0)</f>
        <v xml:space="preserve">ATM Oficina Villa Mella </v>
      </c>
      <c r="H8" s="148" t="str">
        <f>VLOOKUP(E8,VIP!$A$2:$O18589,7,FALSE)</f>
        <v>Si</v>
      </c>
      <c r="I8" s="148" t="str">
        <f>VLOOKUP(E8,VIP!$A$2:$O10554,8,FALSE)</f>
        <v>Si</v>
      </c>
      <c r="J8" s="148" t="str">
        <f>VLOOKUP(E8,VIP!$A$2:$O10504,8,FALSE)</f>
        <v>Si</v>
      </c>
      <c r="K8" s="148" t="str">
        <f>VLOOKUP(E8,VIP!$A$2:$O14078,6,0)</f>
        <v>SI</v>
      </c>
      <c r="L8" s="122" t="s">
        <v>2219</v>
      </c>
      <c r="M8" s="197" t="s">
        <v>2552</v>
      </c>
      <c r="N8" s="131" t="s">
        <v>2453</v>
      </c>
      <c r="O8" s="148" t="s">
        <v>2455</v>
      </c>
      <c r="P8" s="148"/>
      <c r="Q8" s="196">
        <v>44358.440057870372</v>
      </c>
    </row>
    <row r="9" spans="1:17" s="93" customFormat="1" ht="18" x14ac:dyDescent="0.25">
      <c r="A9" s="148" t="str">
        <f>VLOOKUP(E9,'LISTADO ATM'!$A$2:$C$898,3,0)</f>
        <v>NORTE</v>
      </c>
      <c r="B9" s="126" t="s">
        <v>2602</v>
      </c>
      <c r="C9" s="132">
        <v>44357.812048611115</v>
      </c>
      <c r="D9" s="132" t="s">
        <v>2181</v>
      </c>
      <c r="E9" s="121">
        <v>77</v>
      </c>
      <c r="F9" s="148" t="str">
        <f>VLOOKUP(E9,VIP!$A$2:$O13723,2,0)</f>
        <v>DRBR077</v>
      </c>
      <c r="G9" s="148" t="str">
        <f>VLOOKUP(E9,'LISTADO ATM'!$A$2:$B$897,2,0)</f>
        <v xml:space="preserve">ATM Oficina Cruce de Imbert </v>
      </c>
      <c r="H9" s="148" t="str">
        <f>VLOOKUP(E9,VIP!$A$2:$O18586,7,FALSE)</f>
        <v>Si</v>
      </c>
      <c r="I9" s="148" t="str">
        <f>VLOOKUP(E9,VIP!$A$2:$O10551,8,FALSE)</f>
        <v>Si</v>
      </c>
      <c r="J9" s="148" t="str">
        <f>VLOOKUP(E9,VIP!$A$2:$O10501,8,FALSE)</f>
        <v>Si</v>
      </c>
      <c r="K9" s="148" t="str">
        <f>VLOOKUP(E9,VIP!$A$2:$O14075,6,0)</f>
        <v>SI</v>
      </c>
      <c r="L9" s="122" t="s">
        <v>2565</v>
      </c>
      <c r="M9" s="197" t="s">
        <v>2552</v>
      </c>
      <c r="N9" s="131" t="s">
        <v>2453</v>
      </c>
      <c r="O9" s="148" t="s">
        <v>2549</v>
      </c>
      <c r="P9" s="148"/>
      <c r="Q9" s="196">
        <v>44358.440057870372</v>
      </c>
    </row>
    <row r="10" spans="1:17" s="93" customFormat="1" ht="18" x14ac:dyDescent="0.25">
      <c r="A10" s="148" t="str">
        <f>VLOOKUP(E10,'LISTADO ATM'!$A$2:$C$898,3,0)</f>
        <v>SUR</v>
      </c>
      <c r="B10" s="126" t="s">
        <v>2612</v>
      </c>
      <c r="C10" s="132">
        <v>44358.309710648151</v>
      </c>
      <c r="D10" s="132" t="s">
        <v>2180</v>
      </c>
      <c r="E10" s="121">
        <v>134</v>
      </c>
      <c r="F10" s="148" t="str">
        <f>VLOOKUP(E10,VIP!$A$2:$O13722,2,0)</f>
        <v>DRBR134</v>
      </c>
      <c r="G10" s="148" t="str">
        <f>VLOOKUP(E10,'LISTADO ATM'!$A$2:$B$897,2,0)</f>
        <v xml:space="preserve">ATM Oficina San José de Ocoa </v>
      </c>
      <c r="H10" s="148" t="str">
        <f>VLOOKUP(E10,VIP!$A$2:$O18585,7,FALSE)</f>
        <v>Si</v>
      </c>
      <c r="I10" s="148" t="str">
        <f>VLOOKUP(E10,VIP!$A$2:$O10550,8,FALSE)</f>
        <v>Si</v>
      </c>
      <c r="J10" s="148" t="str">
        <f>VLOOKUP(E10,VIP!$A$2:$O10500,8,FALSE)</f>
        <v>Si</v>
      </c>
      <c r="K10" s="148" t="str">
        <f>VLOOKUP(E10,VIP!$A$2:$O14074,6,0)</f>
        <v>SI</v>
      </c>
      <c r="L10" s="122" t="s">
        <v>2219</v>
      </c>
      <c r="M10" s="197" t="s">
        <v>2552</v>
      </c>
      <c r="N10" s="131" t="s">
        <v>2453</v>
      </c>
      <c r="O10" s="148" t="s">
        <v>2455</v>
      </c>
      <c r="P10" s="148"/>
      <c r="Q10" s="196">
        <v>44358.440057870372</v>
      </c>
    </row>
    <row r="11" spans="1:17" s="93" customFormat="1" ht="18" x14ac:dyDescent="0.25">
      <c r="A11" s="148" t="str">
        <f>VLOOKUP(E11,'LISTADO ATM'!$A$2:$C$898,3,0)</f>
        <v>ESTE</v>
      </c>
      <c r="B11" s="126" t="s">
        <v>2617</v>
      </c>
      <c r="C11" s="132">
        <v>44358.306759259256</v>
      </c>
      <c r="D11" s="132" t="s">
        <v>2180</v>
      </c>
      <c r="E11" s="121">
        <v>158</v>
      </c>
      <c r="F11" s="148" t="str">
        <f>VLOOKUP(E11,VIP!$A$2:$O13727,2,0)</f>
        <v>DRBR158</v>
      </c>
      <c r="G11" s="148" t="str">
        <f>VLOOKUP(E11,'LISTADO ATM'!$A$2:$B$897,2,0)</f>
        <v xml:space="preserve">ATM Oficina Romana Norte </v>
      </c>
      <c r="H11" s="148" t="str">
        <f>VLOOKUP(E11,VIP!$A$2:$O18590,7,FALSE)</f>
        <v>Si</v>
      </c>
      <c r="I11" s="148" t="str">
        <f>VLOOKUP(E11,VIP!$A$2:$O10555,8,FALSE)</f>
        <v>Si</v>
      </c>
      <c r="J11" s="148" t="str">
        <f>VLOOKUP(E11,VIP!$A$2:$O10505,8,FALSE)</f>
        <v>Si</v>
      </c>
      <c r="K11" s="148" t="str">
        <f>VLOOKUP(E11,VIP!$A$2:$O14079,6,0)</f>
        <v>SI</v>
      </c>
      <c r="L11" s="122" t="s">
        <v>2466</v>
      </c>
      <c r="M11" s="197" t="s">
        <v>2552</v>
      </c>
      <c r="N11" s="131" t="s">
        <v>2453</v>
      </c>
      <c r="O11" s="148" t="s">
        <v>2455</v>
      </c>
      <c r="P11" s="148"/>
      <c r="Q11" s="196">
        <v>44358.440057870372</v>
      </c>
    </row>
    <row r="12" spans="1:17" s="93" customFormat="1" ht="18" x14ac:dyDescent="0.25">
      <c r="A12" s="148" t="str">
        <f>VLOOKUP(E12,'LISTADO ATM'!$A$2:$C$898,3,0)</f>
        <v>ESTE</v>
      </c>
      <c r="B12" s="126" t="s">
        <v>2601</v>
      </c>
      <c r="C12" s="132">
        <v>44357.815960648149</v>
      </c>
      <c r="D12" s="132" t="s">
        <v>2180</v>
      </c>
      <c r="E12" s="121">
        <v>159</v>
      </c>
      <c r="F12" s="148" t="str">
        <f>VLOOKUP(E12,VIP!$A$2:$O13722,2,0)</f>
        <v>DRBR159</v>
      </c>
      <c r="G12" s="148" t="str">
        <f>VLOOKUP(E12,'LISTADO ATM'!$A$2:$B$897,2,0)</f>
        <v xml:space="preserve">ATM Hotel Dreams Bayahibe I </v>
      </c>
      <c r="H12" s="148" t="str">
        <f>VLOOKUP(E12,VIP!$A$2:$O18585,7,FALSE)</f>
        <v>Si</v>
      </c>
      <c r="I12" s="148" t="str">
        <f>VLOOKUP(E12,VIP!$A$2:$O10550,8,FALSE)</f>
        <v>Si</v>
      </c>
      <c r="J12" s="148" t="str">
        <f>VLOOKUP(E12,VIP!$A$2:$O10500,8,FALSE)</f>
        <v>Si</v>
      </c>
      <c r="K12" s="148" t="str">
        <f>VLOOKUP(E12,VIP!$A$2:$O14074,6,0)</f>
        <v>NO</v>
      </c>
      <c r="L12" s="122" t="s">
        <v>2245</v>
      </c>
      <c r="M12" s="197" t="s">
        <v>2552</v>
      </c>
      <c r="N12" s="131" t="s">
        <v>2453</v>
      </c>
      <c r="O12" s="148" t="s">
        <v>2455</v>
      </c>
      <c r="P12" s="148"/>
      <c r="Q12" s="196">
        <v>44358.440057870372</v>
      </c>
    </row>
    <row r="13" spans="1:17" s="93" customFormat="1" ht="18" x14ac:dyDescent="0.25">
      <c r="A13" s="148" t="str">
        <f>VLOOKUP(E13,'LISTADO ATM'!$A$2:$C$898,3,0)</f>
        <v>DISTRITO NACIONAL</v>
      </c>
      <c r="B13" s="126" t="s">
        <v>2611</v>
      </c>
      <c r="C13" s="132">
        <v>44358.310416666667</v>
      </c>
      <c r="D13" s="132" t="s">
        <v>2180</v>
      </c>
      <c r="E13" s="121">
        <v>232</v>
      </c>
      <c r="F13" s="148" t="str">
        <f>VLOOKUP(E13,VIP!$A$2:$O13721,2,0)</f>
        <v>DRBR232</v>
      </c>
      <c r="G13" s="148" t="str">
        <f>VLOOKUP(E13,'LISTADO ATM'!$A$2:$B$897,2,0)</f>
        <v xml:space="preserve">ATM S/M Nacional Charles de Gaulle </v>
      </c>
      <c r="H13" s="148" t="str">
        <f>VLOOKUP(E13,VIP!$A$2:$O18584,7,FALSE)</f>
        <v>Si</v>
      </c>
      <c r="I13" s="148" t="str">
        <f>VLOOKUP(E13,VIP!$A$2:$O10549,8,FALSE)</f>
        <v>Si</v>
      </c>
      <c r="J13" s="148" t="str">
        <f>VLOOKUP(E13,VIP!$A$2:$O10499,8,FALSE)</f>
        <v>Si</v>
      </c>
      <c r="K13" s="148" t="str">
        <f>VLOOKUP(E13,VIP!$A$2:$O14073,6,0)</f>
        <v>SI</v>
      </c>
      <c r="L13" s="122" t="s">
        <v>2219</v>
      </c>
      <c r="M13" s="197" t="s">
        <v>2552</v>
      </c>
      <c r="N13" s="131" t="s">
        <v>2453</v>
      </c>
      <c r="O13" s="148" t="s">
        <v>2455</v>
      </c>
      <c r="P13" s="148"/>
      <c r="Q13" s="196">
        <v>44358.440057870372</v>
      </c>
    </row>
    <row r="14" spans="1:17" s="93" customFormat="1" ht="18" x14ac:dyDescent="0.25">
      <c r="A14" s="148" t="str">
        <f>VLOOKUP(E14,'LISTADO ATM'!$A$2:$C$898,3,0)</f>
        <v>DISTRITO NACIONAL</v>
      </c>
      <c r="B14" s="126" t="s">
        <v>2591</v>
      </c>
      <c r="C14" s="132">
        <v>44357.677071759259</v>
      </c>
      <c r="D14" s="132" t="s">
        <v>2449</v>
      </c>
      <c r="E14" s="121">
        <v>259</v>
      </c>
      <c r="F14" s="148" t="str">
        <f>VLOOKUP(E14,VIP!$A$2:$O13722,2,0)</f>
        <v>DRBR259</v>
      </c>
      <c r="G14" s="148" t="str">
        <f>VLOOKUP(E14,'LISTADO ATM'!$A$2:$B$897,2,0)</f>
        <v>ATM Senado de la Republica</v>
      </c>
      <c r="H14" s="148" t="str">
        <f>VLOOKUP(E14,VIP!$A$2:$O18585,7,FALSE)</f>
        <v>Si</v>
      </c>
      <c r="I14" s="148" t="str">
        <f>VLOOKUP(E14,VIP!$A$2:$O10550,8,FALSE)</f>
        <v>Si</v>
      </c>
      <c r="J14" s="148" t="str">
        <f>VLOOKUP(E14,VIP!$A$2:$O10500,8,FALSE)</f>
        <v>Si</v>
      </c>
      <c r="K14" s="148" t="str">
        <f>VLOOKUP(E14,VIP!$A$2:$O14074,6,0)</f>
        <v>NO</v>
      </c>
      <c r="L14" s="122" t="s">
        <v>2442</v>
      </c>
      <c r="M14" s="197" t="s">
        <v>2552</v>
      </c>
      <c r="N14" s="131" t="s">
        <v>2453</v>
      </c>
      <c r="O14" s="148" t="s">
        <v>2454</v>
      </c>
      <c r="P14" s="148"/>
      <c r="Q14" s="196">
        <v>44358.440057870372</v>
      </c>
    </row>
    <row r="15" spans="1:17" s="93" customFormat="1" ht="18" x14ac:dyDescent="0.25">
      <c r="A15" s="148" t="str">
        <f>VLOOKUP(E15,'LISTADO ATM'!$A$2:$C$898,3,0)</f>
        <v>NORTE</v>
      </c>
      <c r="B15" s="126" t="s">
        <v>2585</v>
      </c>
      <c r="C15" s="132">
        <v>44357.781134259261</v>
      </c>
      <c r="D15" s="132" t="s">
        <v>2470</v>
      </c>
      <c r="E15" s="121">
        <v>431</v>
      </c>
      <c r="F15" s="148" t="str">
        <f>VLOOKUP(E15,VIP!$A$2:$O13714,2,0)</f>
        <v>DRBR583</v>
      </c>
      <c r="G15" s="148" t="str">
        <f>VLOOKUP(E15,'LISTADO ATM'!$A$2:$B$897,2,0)</f>
        <v xml:space="preserve">ATM Autoservicio Sol (Santiago) </v>
      </c>
      <c r="H15" s="148" t="str">
        <f>VLOOKUP(E15,VIP!$A$2:$O18577,7,FALSE)</f>
        <v>Si</v>
      </c>
      <c r="I15" s="148" t="str">
        <f>VLOOKUP(E15,VIP!$A$2:$O10542,8,FALSE)</f>
        <v>Si</v>
      </c>
      <c r="J15" s="148" t="str">
        <f>VLOOKUP(E15,VIP!$A$2:$O10492,8,FALSE)</f>
        <v>Si</v>
      </c>
      <c r="K15" s="148" t="str">
        <f>VLOOKUP(E15,VIP!$A$2:$O14066,6,0)</f>
        <v>SI</v>
      </c>
      <c r="L15" s="122" t="s">
        <v>2593</v>
      </c>
      <c r="M15" s="197" t="s">
        <v>2552</v>
      </c>
      <c r="N15" s="131" t="s">
        <v>2453</v>
      </c>
      <c r="O15" s="148" t="s">
        <v>2471</v>
      </c>
      <c r="P15" s="148"/>
      <c r="Q15" s="196">
        <v>44358.440057870372</v>
      </c>
    </row>
    <row r="16" spans="1:17" s="93" customFormat="1" ht="18" x14ac:dyDescent="0.25">
      <c r="A16" s="148" t="str">
        <f>VLOOKUP(E16,'LISTADO ATM'!$A$2:$C$898,3,0)</f>
        <v>ESTE</v>
      </c>
      <c r="B16" s="126">
        <v>3335915300</v>
      </c>
      <c r="C16" s="132">
        <v>44356.878136574072</v>
      </c>
      <c r="D16" s="132" t="s">
        <v>2180</v>
      </c>
      <c r="E16" s="121">
        <v>462</v>
      </c>
      <c r="F16" s="148" t="str">
        <f>VLOOKUP(E16,VIP!$A$2:$O13711,2,0)</f>
        <v>DRBR462</v>
      </c>
      <c r="G16" s="148" t="str">
        <f>VLOOKUP(E16,'LISTADO ATM'!$A$2:$B$897,2,0)</f>
        <v>ATM Agrocafe Del Caribe</v>
      </c>
      <c r="H16" s="148" t="str">
        <f>VLOOKUP(E16,VIP!$A$2:$O18574,7,FALSE)</f>
        <v>Si</v>
      </c>
      <c r="I16" s="148" t="str">
        <f>VLOOKUP(E16,VIP!$A$2:$O10539,8,FALSE)</f>
        <v>Si</v>
      </c>
      <c r="J16" s="148" t="str">
        <f>VLOOKUP(E16,VIP!$A$2:$O10489,8,FALSE)</f>
        <v>Si</v>
      </c>
      <c r="K16" s="148" t="str">
        <f>VLOOKUP(E16,VIP!$A$2:$O14063,6,0)</f>
        <v>NO</v>
      </c>
      <c r="L16" s="122" t="s">
        <v>2466</v>
      </c>
      <c r="M16" s="197" t="s">
        <v>2552</v>
      </c>
      <c r="N16" s="131" t="s">
        <v>2453</v>
      </c>
      <c r="O16" s="148" t="s">
        <v>2455</v>
      </c>
      <c r="P16" s="148"/>
      <c r="Q16" s="196">
        <v>44358.440057870372</v>
      </c>
    </row>
    <row r="17" spans="1:17" s="93" customFormat="1" ht="18" x14ac:dyDescent="0.25">
      <c r="A17" s="148" t="str">
        <f>VLOOKUP(E17,'LISTADO ATM'!$A$2:$C$898,3,0)</f>
        <v>NORTE</v>
      </c>
      <c r="B17" s="126" t="s">
        <v>2609</v>
      </c>
      <c r="C17" s="132">
        <v>44358.311481481483</v>
      </c>
      <c r="D17" s="132" t="s">
        <v>2181</v>
      </c>
      <c r="E17" s="121">
        <v>502</v>
      </c>
      <c r="F17" s="148" t="str">
        <f>VLOOKUP(E17,VIP!$A$2:$O13719,2,0)</f>
        <v>DRBR502</v>
      </c>
      <c r="G17" s="148" t="str">
        <f>VLOOKUP(E17,'LISTADO ATM'!$A$2:$B$897,2,0)</f>
        <v xml:space="preserve">ATM Materno Infantil de (Santiago) </v>
      </c>
      <c r="H17" s="148" t="str">
        <f>VLOOKUP(E17,VIP!$A$2:$O18582,7,FALSE)</f>
        <v>Si</v>
      </c>
      <c r="I17" s="148" t="str">
        <f>VLOOKUP(E17,VIP!$A$2:$O10547,8,FALSE)</f>
        <v>Si</v>
      </c>
      <c r="J17" s="148" t="str">
        <f>VLOOKUP(E17,VIP!$A$2:$O10497,8,FALSE)</f>
        <v>Si</v>
      </c>
      <c r="K17" s="148" t="str">
        <f>VLOOKUP(E17,VIP!$A$2:$O14071,6,0)</f>
        <v>NO</v>
      </c>
      <c r="L17" s="122" t="s">
        <v>2219</v>
      </c>
      <c r="M17" s="197" t="s">
        <v>2552</v>
      </c>
      <c r="N17" s="131" t="s">
        <v>2453</v>
      </c>
      <c r="O17" s="148" t="s">
        <v>2562</v>
      </c>
      <c r="P17" s="148"/>
      <c r="Q17" s="196">
        <v>44358.440057870372</v>
      </c>
    </row>
    <row r="18" spans="1:17" s="93" customFormat="1" ht="18" x14ac:dyDescent="0.25">
      <c r="A18" s="148" t="str">
        <f>VLOOKUP(E18,'LISTADO ATM'!$A$2:$C$898,3,0)</f>
        <v>NORTE</v>
      </c>
      <c r="B18" s="126" t="s">
        <v>2598</v>
      </c>
      <c r="C18" s="132">
        <v>44357.843055555553</v>
      </c>
      <c r="D18" s="132" t="s">
        <v>2470</v>
      </c>
      <c r="E18" s="121">
        <v>538</v>
      </c>
      <c r="F18" s="148" t="str">
        <f>VLOOKUP(E18,VIP!$A$2:$O13719,2,0)</f>
        <v>DRBR538</v>
      </c>
      <c r="G18" s="148" t="str">
        <f>VLOOKUP(E18,'LISTADO ATM'!$A$2:$B$897,2,0)</f>
        <v>ATM  Autoservicio San Fco. Macorís</v>
      </c>
      <c r="H18" s="148" t="str">
        <f>VLOOKUP(E18,VIP!$A$2:$O18582,7,FALSE)</f>
        <v>Si</v>
      </c>
      <c r="I18" s="148" t="str">
        <f>VLOOKUP(E18,VIP!$A$2:$O10547,8,FALSE)</f>
        <v>Si</v>
      </c>
      <c r="J18" s="148" t="str">
        <f>VLOOKUP(E18,VIP!$A$2:$O10497,8,FALSE)</f>
        <v>Si</v>
      </c>
      <c r="K18" s="148" t="str">
        <f>VLOOKUP(E18,VIP!$A$2:$O14071,6,0)</f>
        <v>NO</v>
      </c>
      <c r="L18" s="122" t="s">
        <v>2603</v>
      </c>
      <c r="M18" s="197" t="s">
        <v>2552</v>
      </c>
      <c r="N18" s="131" t="s">
        <v>2453</v>
      </c>
      <c r="O18" s="148" t="s">
        <v>2471</v>
      </c>
      <c r="P18" s="148"/>
      <c r="Q18" s="196">
        <v>44358.440057870372</v>
      </c>
    </row>
    <row r="19" spans="1:17" s="93" customFormat="1" ht="18" x14ac:dyDescent="0.25">
      <c r="A19" s="148" t="str">
        <f>VLOOKUP(E19,'LISTADO ATM'!$A$2:$C$898,3,0)</f>
        <v>DISTRITO NACIONAL</v>
      </c>
      <c r="B19" s="126" t="s">
        <v>2608</v>
      </c>
      <c r="C19" s="132">
        <v>44358.3125</v>
      </c>
      <c r="D19" s="132" t="s">
        <v>2180</v>
      </c>
      <c r="E19" s="121">
        <v>648</v>
      </c>
      <c r="F19" s="148" t="str">
        <f>VLOOKUP(E19,VIP!$A$2:$O13718,2,0)</f>
        <v>DRBR190</v>
      </c>
      <c r="G19" s="148" t="str">
        <f>VLOOKUP(E19,'LISTADO ATM'!$A$2:$B$897,2,0)</f>
        <v xml:space="preserve">ATM Hermandad de Pensionados </v>
      </c>
      <c r="H19" s="148" t="str">
        <f>VLOOKUP(E19,VIP!$A$2:$O18581,7,FALSE)</f>
        <v>Si</v>
      </c>
      <c r="I19" s="148" t="str">
        <f>VLOOKUP(E19,VIP!$A$2:$O10546,8,FALSE)</f>
        <v>No</v>
      </c>
      <c r="J19" s="148" t="str">
        <f>VLOOKUP(E19,VIP!$A$2:$O10496,8,FALSE)</f>
        <v>No</v>
      </c>
      <c r="K19" s="148" t="str">
        <f>VLOOKUP(E19,VIP!$A$2:$O14070,6,0)</f>
        <v>NO</v>
      </c>
      <c r="L19" s="122" t="s">
        <v>2219</v>
      </c>
      <c r="M19" s="197" t="s">
        <v>2552</v>
      </c>
      <c r="N19" s="131" t="s">
        <v>2453</v>
      </c>
      <c r="O19" s="148" t="s">
        <v>2455</v>
      </c>
      <c r="P19" s="148"/>
      <c r="Q19" s="196">
        <v>44358.440057870372</v>
      </c>
    </row>
    <row r="20" spans="1:17" s="93" customFormat="1" ht="18" x14ac:dyDescent="0.25">
      <c r="A20" s="148" t="str">
        <f>VLOOKUP(E20,'LISTADO ATM'!$A$2:$C$898,3,0)</f>
        <v>ESTE</v>
      </c>
      <c r="B20" s="126" t="s">
        <v>2595</v>
      </c>
      <c r="C20" s="132">
        <v>44357.929548611108</v>
      </c>
      <c r="D20" s="132" t="s">
        <v>2180</v>
      </c>
      <c r="E20" s="121">
        <v>651</v>
      </c>
      <c r="F20" s="148" t="str">
        <f>VLOOKUP(E20,VIP!$A$2:$O13716,2,0)</f>
        <v>DRBR651</v>
      </c>
      <c r="G20" s="148" t="str">
        <f>VLOOKUP(E20,'LISTADO ATM'!$A$2:$B$897,2,0)</f>
        <v>ATM Eco Petroleo Romana</v>
      </c>
      <c r="H20" s="148" t="str">
        <f>VLOOKUP(E20,VIP!$A$2:$O18579,7,FALSE)</f>
        <v>Si</v>
      </c>
      <c r="I20" s="148" t="str">
        <f>VLOOKUP(E20,VIP!$A$2:$O10544,8,FALSE)</f>
        <v>Si</v>
      </c>
      <c r="J20" s="148" t="str">
        <f>VLOOKUP(E20,VIP!$A$2:$O10494,8,FALSE)</f>
        <v>Si</v>
      </c>
      <c r="K20" s="148" t="str">
        <f>VLOOKUP(E20,VIP!$A$2:$O14068,6,0)</f>
        <v>NO</v>
      </c>
      <c r="L20" s="122" t="s">
        <v>2245</v>
      </c>
      <c r="M20" s="197" t="s">
        <v>2552</v>
      </c>
      <c r="N20" s="131" t="s">
        <v>2453</v>
      </c>
      <c r="O20" s="148" t="s">
        <v>2455</v>
      </c>
      <c r="P20" s="148"/>
      <c r="Q20" s="196">
        <v>44358.440057870372</v>
      </c>
    </row>
    <row r="21" spans="1:17" s="93" customFormat="1" ht="18" x14ac:dyDescent="0.25">
      <c r="A21" s="148" t="str">
        <f>VLOOKUP(E21,'LISTADO ATM'!$A$2:$C$898,3,0)</f>
        <v>DISTRITO NACIONAL</v>
      </c>
      <c r="B21" s="126" t="s">
        <v>2584</v>
      </c>
      <c r="C21" s="132">
        <v>44357.620300925926</v>
      </c>
      <c r="D21" s="132" t="s">
        <v>2449</v>
      </c>
      <c r="E21" s="121">
        <v>745</v>
      </c>
      <c r="F21" s="148" t="str">
        <f>VLOOKUP(E21,VIP!$A$2:$O13711,2,0)</f>
        <v>DRBR027</v>
      </c>
      <c r="G21" s="148" t="str">
        <f>VLOOKUP(E21,'LISTADO ATM'!$A$2:$B$897,2,0)</f>
        <v xml:space="preserve">ATM Oficina Ave. Duarte </v>
      </c>
      <c r="H21" s="148" t="str">
        <f>VLOOKUP(E21,VIP!$A$2:$O18574,7,FALSE)</f>
        <v>No</v>
      </c>
      <c r="I21" s="148" t="str">
        <f>VLOOKUP(E21,VIP!$A$2:$O10539,8,FALSE)</f>
        <v>No</v>
      </c>
      <c r="J21" s="148" t="str">
        <f>VLOOKUP(E21,VIP!$A$2:$O10489,8,FALSE)</f>
        <v>No</v>
      </c>
      <c r="K21" s="148" t="str">
        <f>VLOOKUP(E21,VIP!$A$2:$O14063,6,0)</f>
        <v>NO</v>
      </c>
      <c r="L21" s="122" t="s">
        <v>2442</v>
      </c>
      <c r="M21" s="197" t="s">
        <v>2552</v>
      </c>
      <c r="N21" s="131" t="s">
        <v>2453</v>
      </c>
      <c r="O21" s="148" t="s">
        <v>2454</v>
      </c>
      <c r="P21" s="148"/>
      <c r="Q21" s="196">
        <v>44358.440057870372</v>
      </c>
    </row>
    <row r="22" spans="1:17" s="93" customFormat="1" ht="18" x14ac:dyDescent="0.25">
      <c r="A22" s="148" t="str">
        <f>VLOOKUP(E22,'LISTADO ATM'!$A$2:$C$898,3,0)</f>
        <v>NORTE</v>
      </c>
      <c r="B22" s="126" t="s">
        <v>2597</v>
      </c>
      <c r="C22" s="132">
        <v>44357.928020833337</v>
      </c>
      <c r="D22" s="132" t="s">
        <v>2181</v>
      </c>
      <c r="E22" s="121">
        <v>854</v>
      </c>
      <c r="F22" s="148" t="str">
        <f>VLOOKUP(E22,VIP!$A$2:$O13718,2,0)</f>
        <v>DRBR854</v>
      </c>
      <c r="G22" s="148" t="str">
        <f>VLOOKUP(E22,'LISTADO ATM'!$A$2:$B$897,2,0)</f>
        <v xml:space="preserve">ATM Centro Comercial Blanco Batista </v>
      </c>
      <c r="H22" s="148" t="str">
        <f>VLOOKUP(E22,VIP!$A$2:$O18581,7,FALSE)</f>
        <v>Si</v>
      </c>
      <c r="I22" s="148" t="str">
        <f>VLOOKUP(E22,VIP!$A$2:$O10546,8,FALSE)</f>
        <v>Si</v>
      </c>
      <c r="J22" s="148" t="str">
        <f>VLOOKUP(E22,VIP!$A$2:$O10496,8,FALSE)</f>
        <v>Si</v>
      </c>
      <c r="K22" s="148" t="str">
        <f>VLOOKUP(E22,VIP!$A$2:$O14070,6,0)</f>
        <v>NO</v>
      </c>
      <c r="L22" s="122" t="s">
        <v>2219</v>
      </c>
      <c r="M22" s="197" t="s">
        <v>2552</v>
      </c>
      <c r="N22" s="131" t="s">
        <v>2453</v>
      </c>
      <c r="O22" s="148" t="s">
        <v>2549</v>
      </c>
      <c r="P22" s="148"/>
      <c r="Q22" s="196">
        <v>44358.440057870372</v>
      </c>
    </row>
    <row r="23" spans="1:17" s="93" customFormat="1" ht="18" x14ac:dyDescent="0.25">
      <c r="A23" s="148" t="str">
        <f>VLOOKUP(E23,'LISTADO ATM'!$A$2:$C$898,3,0)</f>
        <v>DISTRITO NACIONAL</v>
      </c>
      <c r="B23" s="126" t="s">
        <v>2605</v>
      </c>
      <c r="C23" s="132">
        <v>44358.140347222223</v>
      </c>
      <c r="D23" s="132" t="s">
        <v>2180</v>
      </c>
      <c r="E23" s="121">
        <v>858</v>
      </c>
      <c r="F23" s="148" t="str">
        <f>VLOOKUP(E23,VIP!$A$2:$O13717,2,0)</f>
        <v>DRBR858</v>
      </c>
      <c r="G23" s="148" t="str">
        <f>VLOOKUP(E23,'LISTADO ATM'!$A$2:$B$897,2,0)</f>
        <v xml:space="preserve">ATM Cooperativa Maestros (COOPNAMA) </v>
      </c>
      <c r="H23" s="148" t="str">
        <f>VLOOKUP(E23,VIP!$A$2:$O18580,7,FALSE)</f>
        <v>Si</v>
      </c>
      <c r="I23" s="148" t="str">
        <f>VLOOKUP(E23,VIP!$A$2:$O10545,8,FALSE)</f>
        <v>No</v>
      </c>
      <c r="J23" s="148" t="str">
        <f>VLOOKUP(E23,VIP!$A$2:$O10495,8,FALSE)</f>
        <v>No</v>
      </c>
      <c r="K23" s="148" t="str">
        <f>VLOOKUP(E23,VIP!$A$2:$O14069,6,0)</f>
        <v>NO</v>
      </c>
      <c r="L23" s="122" t="s">
        <v>2219</v>
      </c>
      <c r="M23" s="197" t="s">
        <v>2552</v>
      </c>
      <c r="N23" s="131" t="s">
        <v>2453</v>
      </c>
      <c r="O23" s="148" t="s">
        <v>2455</v>
      </c>
      <c r="P23" s="148"/>
      <c r="Q23" s="196">
        <v>44358.440057870372</v>
      </c>
    </row>
    <row r="24" spans="1:17" s="93" customFormat="1" ht="18" x14ac:dyDescent="0.25">
      <c r="A24" s="148" t="str">
        <f>VLOOKUP(E24,'LISTADO ATM'!$A$2:$C$898,3,0)</f>
        <v>SUR</v>
      </c>
      <c r="B24" s="126" t="s">
        <v>2596</v>
      </c>
      <c r="C24" s="132">
        <v>44357.928877314815</v>
      </c>
      <c r="D24" s="132" t="s">
        <v>2180</v>
      </c>
      <c r="E24" s="121">
        <v>885</v>
      </c>
      <c r="F24" s="148" t="str">
        <f>VLOOKUP(E24,VIP!$A$2:$O13717,2,0)</f>
        <v>DRBR885</v>
      </c>
      <c r="G24" s="148" t="str">
        <f>VLOOKUP(E24,'LISTADO ATM'!$A$2:$B$897,2,0)</f>
        <v xml:space="preserve">ATM UNP Rancho Arriba </v>
      </c>
      <c r="H24" s="148" t="str">
        <f>VLOOKUP(E24,VIP!$A$2:$O18580,7,FALSE)</f>
        <v>Si</v>
      </c>
      <c r="I24" s="148" t="str">
        <f>VLOOKUP(E24,VIP!$A$2:$O10545,8,FALSE)</f>
        <v>Si</v>
      </c>
      <c r="J24" s="148" t="str">
        <f>VLOOKUP(E24,VIP!$A$2:$O10495,8,FALSE)</f>
        <v>Si</v>
      </c>
      <c r="K24" s="148" t="str">
        <f>VLOOKUP(E24,VIP!$A$2:$O14069,6,0)</f>
        <v>NO</v>
      </c>
      <c r="L24" s="122" t="s">
        <v>2245</v>
      </c>
      <c r="M24" s="197" t="s">
        <v>2552</v>
      </c>
      <c r="N24" s="131" t="s">
        <v>2453</v>
      </c>
      <c r="O24" s="148" t="s">
        <v>2455</v>
      </c>
      <c r="P24" s="148"/>
      <c r="Q24" s="196">
        <v>44358.440057870372</v>
      </c>
    </row>
    <row r="25" spans="1:17" s="93" customFormat="1" ht="18" x14ac:dyDescent="0.25">
      <c r="A25" s="148" t="str">
        <f>VLOOKUP(E25,'LISTADO ATM'!$A$2:$C$898,3,0)</f>
        <v>NORTE</v>
      </c>
      <c r="B25" s="126" t="s">
        <v>2588</v>
      </c>
      <c r="C25" s="132">
        <v>44357.769456018519</v>
      </c>
      <c r="D25" s="132" t="s">
        <v>2181</v>
      </c>
      <c r="E25" s="121">
        <v>888</v>
      </c>
      <c r="F25" s="148" t="str">
        <f>VLOOKUP(E25,VIP!$A$2:$O13718,2,0)</f>
        <v>DRBR888</v>
      </c>
      <c r="G25" s="148" t="str">
        <f>VLOOKUP(E25,'LISTADO ATM'!$A$2:$B$897,2,0)</f>
        <v>ATM Oficina galeria 56 II (SFM)</v>
      </c>
      <c r="H25" s="148" t="str">
        <f>VLOOKUP(E25,VIP!$A$2:$O18581,7,FALSE)</f>
        <v>Si</v>
      </c>
      <c r="I25" s="148" t="str">
        <f>VLOOKUP(E25,VIP!$A$2:$O10546,8,FALSE)</f>
        <v>Si</v>
      </c>
      <c r="J25" s="148" t="str">
        <f>VLOOKUP(E25,VIP!$A$2:$O10496,8,FALSE)</f>
        <v>Si</v>
      </c>
      <c r="K25" s="148" t="str">
        <f>VLOOKUP(E25,VIP!$A$2:$O14070,6,0)</f>
        <v>SI</v>
      </c>
      <c r="L25" s="122" t="s">
        <v>2565</v>
      </c>
      <c r="M25" s="197" t="s">
        <v>2552</v>
      </c>
      <c r="N25" s="131" t="s">
        <v>2453</v>
      </c>
      <c r="O25" s="148" t="s">
        <v>2549</v>
      </c>
      <c r="P25" s="148"/>
      <c r="Q25" s="196">
        <v>44358.440057870372</v>
      </c>
    </row>
    <row r="26" spans="1:17" s="93" customFormat="1" ht="18" x14ac:dyDescent="0.25">
      <c r="A26" s="148" t="str">
        <f>VLOOKUP(E26,'LISTADO ATM'!$A$2:$C$898,3,0)</f>
        <v>DISTRITO NACIONAL</v>
      </c>
      <c r="B26" s="126" t="s">
        <v>2628</v>
      </c>
      <c r="C26" s="132">
        <v>44358.384930555556</v>
      </c>
      <c r="D26" s="132" t="s">
        <v>2180</v>
      </c>
      <c r="E26" s="121">
        <v>792</v>
      </c>
      <c r="F26" s="148" t="str">
        <f>VLOOKUP(E26,VIP!$A$2:$O13725,2,0)</f>
        <v>DRBR792</v>
      </c>
      <c r="G26" s="148" t="str">
        <f>VLOOKUP(E26,'LISTADO ATM'!$A$2:$B$897,2,0)</f>
        <v>ATM Hospital Salvador de Gautier</v>
      </c>
      <c r="H26" s="148" t="str">
        <f>VLOOKUP(E26,VIP!$A$2:$O18588,7,FALSE)</f>
        <v>Si</v>
      </c>
      <c r="I26" s="148" t="str">
        <f>VLOOKUP(E26,VIP!$A$2:$O10553,8,FALSE)</f>
        <v>Si</v>
      </c>
      <c r="J26" s="148" t="str">
        <f>VLOOKUP(E26,VIP!$A$2:$O10503,8,FALSE)</f>
        <v>Si</v>
      </c>
      <c r="K26" s="148" t="str">
        <f>VLOOKUP(E26,VIP!$A$2:$O14077,6,0)</f>
        <v>NO</v>
      </c>
      <c r="L26" s="122" t="s">
        <v>2245</v>
      </c>
      <c r="M26" s="131" t="s">
        <v>2446</v>
      </c>
      <c r="N26" s="131" t="s">
        <v>2453</v>
      </c>
      <c r="O26" s="148" t="s">
        <v>2455</v>
      </c>
      <c r="P26" s="148"/>
      <c r="Q26" s="147" t="s">
        <v>2245</v>
      </c>
    </row>
    <row r="27" spans="1:17" s="93" customFormat="1" ht="18" x14ac:dyDescent="0.25">
      <c r="A27" s="148" t="str">
        <f>VLOOKUP(E27,'LISTADO ATM'!$A$2:$C$898,3,0)</f>
        <v>SUR</v>
      </c>
      <c r="B27" s="126">
        <v>3335915276</v>
      </c>
      <c r="C27" s="132">
        <v>44356.773761574077</v>
      </c>
      <c r="D27" s="132" t="s">
        <v>2180</v>
      </c>
      <c r="E27" s="121">
        <v>5</v>
      </c>
      <c r="F27" s="148" t="str">
        <f>VLOOKUP(E27,VIP!$A$2:$O13712,2,0)</f>
        <v>DRBR005</v>
      </c>
      <c r="G27" s="148" t="str">
        <f>VLOOKUP(E27,'LISTADO ATM'!$A$2:$B$897,2,0)</f>
        <v>ATM Oficina Autoservicio Villa Ofelia (San Juan)</v>
      </c>
      <c r="H27" s="148" t="str">
        <f>VLOOKUP(E27,VIP!$A$2:$O18575,7,FALSE)</f>
        <v>Si</v>
      </c>
      <c r="I27" s="148" t="str">
        <f>VLOOKUP(E27,VIP!$A$2:$O10540,8,FALSE)</f>
        <v>Si</v>
      </c>
      <c r="J27" s="148" t="str">
        <f>VLOOKUP(E27,VIP!$A$2:$O10490,8,FALSE)</f>
        <v>Si</v>
      </c>
      <c r="K27" s="148" t="str">
        <f>VLOOKUP(E27,VIP!$A$2:$O14064,6,0)</f>
        <v>NO</v>
      </c>
      <c r="L27" s="122" t="s">
        <v>2219</v>
      </c>
      <c r="M27" s="131" t="s">
        <v>2446</v>
      </c>
      <c r="N27" s="131" t="s">
        <v>2453</v>
      </c>
      <c r="O27" s="148" t="s">
        <v>2455</v>
      </c>
      <c r="P27" s="148"/>
      <c r="Q27" s="147" t="s">
        <v>2219</v>
      </c>
    </row>
    <row r="28" spans="1:17" s="93" customFormat="1" ht="18" x14ac:dyDescent="0.25">
      <c r="A28" s="148" t="str">
        <f>VLOOKUP(E28,'LISTADO ATM'!$A$2:$C$898,3,0)</f>
        <v>DISTRITO NACIONAL</v>
      </c>
      <c r="B28" s="126" t="s">
        <v>2579</v>
      </c>
      <c r="C28" s="132">
        <v>44357.582245370373</v>
      </c>
      <c r="D28" s="132" t="s">
        <v>2180</v>
      </c>
      <c r="E28" s="121">
        <v>10</v>
      </c>
      <c r="F28" s="148" t="str">
        <f>VLOOKUP(E28,VIP!$A$2:$O13712,2,0)</f>
        <v>DRBR010</v>
      </c>
      <c r="G28" s="148" t="str">
        <f>VLOOKUP(E28,'LISTADO ATM'!$A$2:$B$897,2,0)</f>
        <v xml:space="preserve">ATM Ministerio Salud Pública </v>
      </c>
      <c r="H28" s="148" t="str">
        <f>VLOOKUP(E28,VIP!$A$2:$O18575,7,FALSE)</f>
        <v>Si</v>
      </c>
      <c r="I28" s="148" t="str">
        <f>VLOOKUP(E28,VIP!$A$2:$O10540,8,FALSE)</f>
        <v>Si</v>
      </c>
      <c r="J28" s="148" t="str">
        <f>VLOOKUP(E28,VIP!$A$2:$O10490,8,FALSE)</f>
        <v>Si</v>
      </c>
      <c r="K28" s="148" t="str">
        <f>VLOOKUP(E28,VIP!$A$2:$O14064,6,0)</f>
        <v>NO</v>
      </c>
      <c r="L28" s="122" t="s">
        <v>2219</v>
      </c>
      <c r="M28" s="131" t="s">
        <v>2446</v>
      </c>
      <c r="N28" s="131" t="s">
        <v>2453</v>
      </c>
      <c r="O28" s="148" t="s">
        <v>2455</v>
      </c>
      <c r="P28" s="148"/>
      <c r="Q28" s="147" t="s">
        <v>2219</v>
      </c>
    </row>
    <row r="29" spans="1:17" s="93" customFormat="1" ht="18" x14ac:dyDescent="0.25">
      <c r="A29" s="148" t="str">
        <f>VLOOKUP(E29,'LISTADO ATM'!$A$2:$C$898,3,0)</f>
        <v>NORTE</v>
      </c>
      <c r="B29" s="126">
        <v>3335915239</v>
      </c>
      <c r="C29" s="132">
        <v>44356.740925925929</v>
      </c>
      <c r="D29" s="132" t="s">
        <v>2181</v>
      </c>
      <c r="E29" s="121">
        <v>11</v>
      </c>
      <c r="F29" s="148" t="str">
        <f>VLOOKUP(E29,VIP!$A$2:$O13720,2,0)</f>
        <v>DRBR056</v>
      </c>
      <c r="G29" s="148" t="str">
        <f>VLOOKUP(E29,'LISTADO ATM'!$A$2:$B$897,2,0)</f>
        <v>ATM Hotel Viva Las Terrenas</v>
      </c>
      <c r="H29" s="148" t="str">
        <f>VLOOKUP(E29,VIP!$A$2:$O18583,7,FALSE)</f>
        <v>Si</v>
      </c>
      <c r="I29" s="148" t="str">
        <f>VLOOKUP(E29,VIP!$A$2:$O10548,8,FALSE)</f>
        <v>Si</v>
      </c>
      <c r="J29" s="148" t="str">
        <f>VLOOKUP(E29,VIP!$A$2:$O10498,8,FALSE)</f>
        <v>Si</v>
      </c>
      <c r="K29" s="148" t="str">
        <f>VLOOKUP(E29,VIP!$A$2:$O14072,6,0)</f>
        <v>NO</v>
      </c>
      <c r="L29" s="122" t="s">
        <v>2245</v>
      </c>
      <c r="M29" s="131" t="s">
        <v>2446</v>
      </c>
      <c r="N29" s="131" t="s">
        <v>2453</v>
      </c>
      <c r="O29" s="148" t="s">
        <v>2562</v>
      </c>
      <c r="P29" s="148"/>
      <c r="Q29" s="147" t="s">
        <v>2245</v>
      </c>
    </row>
    <row r="30" spans="1:17" s="93" customFormat="1" ht="18" x14ac:dyDescent="0.25">
      <c r="A30" s="148" t="str">
        <f>VLOOKUP(E30,'LISTADO ATM'!$A$2:$C$898,3,0)</f>
        <v>DISTRITO NACIONAL</v>
      </c>
      <c r="B30" s="126">
        <v>3335914888</v>
      </c>
      <c r="C30" s="132">
        <v>44356.609444444446</v>
      </c>
      <c r="D30" s="132" t="s">
        <v>2180</v>
      </c>
      <c r="E30" s="121">
        <v>13</v>
      </c>
      <c r="F30" s="148" t="str">
        <f>VLOOKUP(E30,VIP!$A$2:$O13706,2,0)</f>
        <v>DRBR013</v>
      </c>
      <c r="G30" s="148" t="str">
        <f>VLOOKUP(E30,'LISTADO ATM'!$A$2:$B$897,2,0)</f>
        <v xml:space="preserve">ATM CDEEE </v>
      </c>
      <c r="H30" s="148" t="str">
        <f>VLOOKUP(E30,VIP!$A$2:$O18569,7,FALSE)</f>
        <v>Si</v>
      </c>
      <c r="I30" s="148" t="str">
        <f>VLOOKUP(E30,VIP!$A$2:$O10534,8,FALSE)</f>
        <v>Si</v>
      </c>
      <c r="J30" s="148" t="str">
        <f>VLOOKUP(E30,VIP!$A$2:$O10484,8,FALSE)</f>
        <v>Si</v>
      </c>
      <c r="K30" s="148" t="str">
        <f>VLOOKUP(E30,VIP!$A$2:$O14058,6,0)</f>
        <v>NO</v>
      </c>
      <c r="L30" s="122" t="s">
        <v>2245</v>
      </c>
      <c r="M30" s="131" t="s">
        <v>2446</v>
      </c>
      <c r="N30" s="131" t="s">
        <v>2453</v>
      </c>
      <c r="O30" s="148" t="s">
        <v>2455</v>
      </c>
      <c r="P30" s="148"/>
      <c r="Q30" s="147" t="s">
        <v>2245</v>
      </c>
    </row>
    <row r="31" spans="1:17" s="93" customFormat="1" ht="18" x14ac:dyDescent="0.25">
      <c r="A31" s="148" t="str">
        <f>VLOOKUP(E31,'LISTADO ATM'!$A$2:$C$898,3,0)</f>
        <v>DISTRITO NACIONAL</v>
      </c>
      <c r="B31" s="126" t="s">
        <v>2613</v>
      </c>
      <c r="C31" s="132">
        <v>44358.308761574073</v>
      </c>
      <c r="D31" s="132" t="s">
        <v>2180</v>
      </c>
      <c r="E31" s="121">
        <v>35</v>
      </c>
      <c r="F31" s="148" t="str">
        <f>VLOOKUP(E31,VIP!$A$2:$O13723,2,0)</f>
        <v>DRBR035</v>
      </c>
      <c r="G31" s="148" t="str">
        <f>VLOOKUP(E31,'LISTADO ATM'!$A$2:$B$897,2,0)</f>
        <v xml:space="preserve">ATM Dirección General de Aduanas I </v>
      </c>
      <c r="H31" s="148" t="str">
        <f>VLOOKUP(E31,VIP!$A$2:$O18586,7,FALSE)</f>
        <v>Si</v>
      </c>
      <c r="I31" s="148" t="str">
        <f>VLOOKUP(E31,VIP!$A$2:$O10551,8,FALSE)</f>
        <v>Si</v>
      </c>
      <c r="J31" s="148" t="str">
        <f>VLOOKUP(E31,VIP!$A$2:$O10501,8,FALSE)</f>
        <v>Si</v>
      </c>
      <c r="K31" s="148" t="str">
        <f>VLOOKUP(E31,VIP!$A$2:$O14075,6,0)</f>
        <v>NO</v>
      </c>
      <c r="L31" s="122" t="s">
        <v>2219</v>
      </c>
      <c r="M31" s="131" t="s">
        <v>2446</v>
      </c>
      <c r="N31" s="131" t="s">
        <v>2453</v>
      </c>
      <c r="O31" s="148" t="s">
        <v>2455</v>
      </c>
      <c r="P31" s="148"/>
      <c r="Q31" s="147" t="s">
        <v>2219</v>
      </c>
    </row>
    <row r="32" spans="1:17" s="93" customFormat="1" ht="18" x14ac:dyDescent="0.25">
      <c r="A32" s="148" t="str">
        <f>VLOOKUP(E32,'LISTADO ATM'!$A$2:$C$898,3,0)</f>
        <v>SUR</v>
      </c>
      <c r="B32" s="126" t="s">
        <v>2624</v>
      </c>
      <c r="C32" s="132">
        <v>44358.414502314816</v>
      </c>
      <c r="D32" s="132" t="s">
        <v>2449</v>
      </c>
      <c r="E32" s="121">
        <v>44</v>
      </c>
      <c r="F32" s="148" t="str">
        <f>VLOOKUP(E32,VIP!$A$2:$O13721,2,0)</f>
        <v>DRBR044</v>
      </c>
      <c r="G32" s="148" t="str">
        <f>VLOOKUP(E32,'LISTADO ATM'!$A$2:$B$897,2,0)</f>
        <v xml:space="preserve">ATM Oficina Pedernales </v>
      </c>
      <c r="H32" s="148" t="str">
        <f>VLOOKUP(E32,VIP!$A$2:$O18584,7,FALSE)</f>
        <v>Si</v>
      </c>
      <c r="I32" s="148" t="str">
        <f>VLOOKUP(E32,VIP!$A$2:$O10549,8,FALSE)</f>
        <v>Si</v>
      </c>
      <c r="J32" s="148" t="str">
        <f>VLOOKUP(E32,VIP!$A$2:$O10499,8,FALSE)</f>
        <v>Si</v>
      </c>
      <c r="K32" s="148" t="str">
        <f>VLOOKUP(E32,VIP!$A$2:$O14073,6,0)</f>
        <v>SI</v>
      </c>
      <c r="L32" s="122" t="s">
        <v>2418</v>
      </c>
      <c r="M32" s="131" t="s">
        <v>2446</v>
      </c>
      <c r="N32" s="131" t="s">
        <v>2453</v>
      </c>
      <c r="O32" s="148" t="s">
        <v>2454</v>
      </c>
      <c r="P32" s="148"/>
      <c r="Q32" s="147" t="s">
        <v>2418</v>
      </c>
    </row>
    <row r="33" spans="1:17" s="93" customFormat="1" ht="18" x14ac:dyDescent="0.25">
      <c r="A33" s="148" t="str">
        <f>VLOOKUP(E33,'LISTADO ATM'!$A$2:$C$898,3,0)</f>
        <v>DISTRITO NACIONAL</v>
      </c>
      <c r="B33" s="126" t="s">
        <v>2587</v>
      </c>
      <c r="C33" s="132">
        <v>44357.772928240738</v>
      </c>
      <c r="D33" s="132" t="s">
        <v>2449</v>
      </c>
      <c r="E33" s="121">
        <v>87</v>
      </c>
      <c r="F33" s="148" t="str">
        <f>VLOOKUP(E33,VIP!$A$2:$O13716,2,0)</f>
        <v>DRBR087</v>
      </c>
      <c r="G33" s="148" t="str">
        <f>VLOOKUP(E33,'LISTADO ATM'!$A$2:$B$897,2,0)</f>
        <v xml:space="preserve">ATM Autoservicio Sarasota </v>
      </c>
      <c r="H33" s="148" t="str">
        <f>VLOOKUP(E33,VIP!$A$2:$O18579,7,FALSE)</f>
        <v>Si</v>
      </c>
      <c r="I33" s="148" t="str">
        <f>VLOOKUP(E33,VIP!$A$2:$O10544,8,FALSE)</f>
        <v>Si</v>
      </c>
      <c r="J33" s="148" t="str">
        <f>VLOOKUP(E33,VIP!$A$2:$O10494,8,FALSE)</f>
        <v>Si</v>
      </c>
      <c r="K33" s="148" t="str">
        <f>VLOOKUP(E33,VIP!$A$2:$O14068,6,0)</f>
        <v>NO</v>
      </c>
      <c r="L33" s="122" t="s">
        <v>2593</v>
      </c>
      <c r="M33" s="131" t="s">
        <v>2446</v>
      </c>
      <c r="N33" s="131" t="s">
        <v>2453</v>
      </c>
      <c r="O33" s="148" t="s">
        <v>2454</v>
      </c>
      <c r="P33" s="148"/>
      <c r="Q33" s="147" t="s">
        <v>2593</v>
      </c>
    </row>
    <row r="34" spans="1:17" s="93" customFormat="1" ht="18" x14ac:dyDescent="0.25">
      <c r="A34" s="148" t="str">
        <f>VLOOKUP(E34,'LISTADO ATM'!$A$2:$C$898,3,0)</f>
        <v>DISTRITO NACIONAL</v>
      </c>
      <c r="B34" s="126" t="s">
        <v>2586</v>
      </c>
      <c r="C34" s="132">
        <v>44357.77447916667</v>
      </c>
      <c r="D34" s="132" t="s">
        <v>2449</v>
      </c>
      <c r="E34" s="121">
        <v>113</v>
      </c>
      <c r="F34" s="148" t="str">
        <f>VLOOKUP(E34,VIP!$A$2:$O13715,2,0)</f>
        <v>DRBR113</v>
      </c>
      <c r="G34" s="148" t="str">
        <f>VLOOKUP(E34,'LISTADO ATM'!$A$2:$B$897,2,0)</f>
        <v xml:space="preserve">ATM Autoservicio Atalaya del Mar </v>
      </c>
      <c r="H34" s="148" t="str">
        <f>VLOOKUP(E34,VIP!$A$2:$O18578,7,FALSE)</f>
        <v>Si</v>
      </c>
      <c r="I34" s="148" t="str">
        <f>VLOOKUP(E34,VIP!$A$2:$O10543,8,FALSE)</f>
        <v>No</v>
      </c>
      <c r="J34" s="148" t="str">
        <f>VLOOKUP(E34,VIP!$A$2:$O10493,8,FALSE)</f>
        <v>No</v>
      </c>
      <c r="K34" s="148" t="str">
        <f>VLOOKUP(E34,VIP!$A$2:$O14067,6,0)</f>
        <v>NO</v>
      </c>
      <c r="L34" s="122" t="s">
        <v>2592</v>
      </c>
      <c r="M34" s="131" t="s">
        <v>2446</v>
      </c>
      <c r="N34" s="131" t="s">
        <v>2453</v>
      </c>
      <c r="O34" s="148" t="s">
        <v>2454</v>
      </c>
      <c r="P34" s="148"/>
      <c r="Q34" s="147" t="s">
        <v>2592</v>
      </c>
    </row>
    <row r="35" spans="1:17" s="93" customFormat="1" ht="18" x14ac:dyDescent="0.25">
      <c r="A35" s="148" t="str">
        <f>VLOOKUP(E35,'LISTADO ATM'!$A$2:$C$898,3,0)</f>
        <v>DISTRITO NACIONAL</v>
      </c>
      <c r="B35" s="126" t="s">
        <v>2615</v>
      </c>
      <c r="C35" s="132">
        <v>44358.308078703703</v>
      </c>
      <c r="D35" s="132" t="s">
        <v>2180</v>
      </c>
      <c r="E35" s="121">
        <v>146</v>
      </c>
      <c r="F35" s="148" t="str">
        <f>VLOOKUP(E35,VIP!$A$2:$O13725,2,0)</f>
        <v>DRBR146</v>
      </c>
      <c r="G35" s="148" t="str">
        <f>VLOOKUP(E35,'LISTADO ATM'!$A$2:$B$897,2,0)</f>
        <v xml:space="preserve">ATM Tribunal Superior Constitucional </v>
      </c>
      <c r="H35" s="148" t="str">
        <f>VLOOKUP(E35,VIP!$A$2:$O18588,7,FALSE)</f>
        <v>Si</v>
      </c>
      <c r="I35" s="148" t="str">
        <f>VLOOKUP(E35,VIP!$A$2:$O10553,8,FALSE)</f>
        <v>Si</v>
      </c>
      <c r="J35" s="148" t="str">
        <f>VLOOKUP(E35,VIP!$A$2:$O10503,8,FALSE)</f>
        <v>Si</v>
      </c>
      <c r="K35" s="148" t="str">
        <f>VLOOKUP(E35,VIP!$A$2:$O14077,6,0)</f>
        <v>NO</v>
      </c>
      <c r="L35" s="149" t="s">
        <v>2219</v>
      </c>
      <c r="M35" s="131" t="s">
        <v>2446</v>
      </c>
      <c r="N35" s="131" t="s">
        <v>2453</v>
      </c>
      <c r="O35" s="148" t="s">
        <v>2455</v>
      </c>
      <c r="P35" s="148"/>
      <c r="Q35" s="147" t="s">
        <v>2219</v>
      </c>
    </row>
    <row r="36" spans="1:17" s="93" customFormat="1" ht="18" x14ac:dyDescent="0.25">
      <c r="A36" s="148" t="str">
        <f>VLOOKUP(E36,'LISTADO ATM'!$A$2:$C$898,3,0)</f>
        <v>DISTRITO NACIONAL</v>
      </c>
      <c r="B36" s="126" t="s">
        <v>2625</v>
      </c>
      <c r="C36" s="132">
        <v>44358.400405092594</v>
      </c>
      <c r="D36" s="132" t="s">
        <v>2180</v>
      </c>
      <c r="E36" s="121">
        <v>160</v>
      </c>
      <c r="F36" s="148" t="str">
        <f>VLOOKUP(E36,VIP!$A$2:$O13722,2,0)</f>
        <v>DRBR160</v>
      </c>
      <c r="G36" s="148" t="str">
        <f>VLOOKUP(E36,'LISTADO ATM'!$A$2:$B$897,2,0)</f>
        <v xml:space="preserve">ATM Oficina Herrera </v>
      </c>
      <c r="H36" s="148" t="str">
        <f>VLOOKUP(E36,VIP!$A$2:$O18585,7,FALSE)</f>
        <v>Si</v>
      </c>
      <c r="I36" s="148" t="str">
        <f>VLOOKUP(E36,VIP!$A$2:$O10550,8,FALSE)</f>
        <v>Si</v>
      </c>
      <c r="J36" s="148" t="str">
        <f>VLOOKUP(E36,VIP!$A$2:$O10500,8,FALSE)</f>
        <v>Si</v>
      </c>
      <c r="K36" s="148" t="str">
        <f>VLOOKUP(E36,VIP!$A$2:$O14074,6,0)</f>
        <v>NO</v>
      </c>
      <c r="L36" s="122" t="s">
        <v>2219</v>
      </c>
      <c r="M36" s="131" t="s">
        <v>2446</v>
      </c>
      <c r="N36" s="131" t="s">
        <v>2453</v>
      </c>
      <c r="O36" s="148" t="s">
        <v>2455</v>
      </c>
      <c r="P36" s="148"/>
      <c r="Q36" s="147" t="s">
        <v>2219</v>
      </c>
    </row>
    <row r="37" spans="1:17" s="93" customFormat="1" ht="18" x14ac:dyDescent="0.25">
      <c r="A37" s="148" t="str">
        <f>VLOOKUP(E37,'LISTADO ATM'!$A$2:$C$898,3,0)</f>
        <v>DISTRITO NACIONAL</v>
      </c>
      <c r="B37" s="126">
        <v>3335915198</v>
      </c>
      <c r="C37" s="132">
        <v>44356.704560185186</v>
      </c>
      <c r="D37" s="132" t="s">
        <v>2449</v>
      </c>
      <c r="E37" s="121">
        <v>165</v>
      </c>
      <c r="F37" s="148" t="str">
        <f>VLOOKUP(E37,VIP!$A$2:$O13714,2,0)</f>
        <v>DRBR165</v>
      </c>
      <c r="G37" s="148" t="str">
        <f>VLOOKUP(E37,'LISTADO ATM'!$A$2:$B$897,2,0)</f>
        <v>ATM Autoservicio Megacentro</v>
      </c>
      <c r="H37" s="148" t="str">
        <f>VLOOKUP(E37,VIP!$A$2:$O18577,7,FALSE)</f>
        <v>Si</v>
      </c>
      <c r="I37" s="148" t="str">
        <f>VLOOKUP(E37,VIP!$A$2:$O10542,8,FALSE)</f>
        <v>Si</v>
      </c>
      <c r="J37" s="148" t="str">
        <f>VLOOKUP(E37,VIP!$A$2:$O10492,8,FALSE)</f>
        <v>Si</v>
      </c>
      <c r="K37" s="148" t="str">
        <f>VLOOKUP(E37,VIP!$A$2:$O14066,6,0)</f>
        <v>SI</v>
      </c>
      <c r="L37" s="122" t="s">
        <v>2548</v>
      </c>
      <c r="M37" s="131" t="s">
        <v>2446</v>
      </c>
      <c r="N37" s="131" t="s">
        <v>2453</v>
      </c>
      <c r="O37" s="148" t="s">
        <v>2454</v>
      </c>
      <c r="P37" s="148"/>
      <c r="Q37" s="147" t="s">
        <v>2548</v>
      </c>
    </row>
    <row r="38" spans="1:17" s="93" customFormat="1" ht="18" x14ac:dyDescent="0.25">
      <c r="A38" s="148" t="str">
        <f>VLOOKUP(E38,'LISTADO ATM'!$A$2:$C$898,3,0)</f>
        <v>DISTRITO NACIONAL</v>
      </c>
      <c r="B38" s="126" t="s">
        <v>2590</v>
      </c>
      <c r="C38" s="132">
        <v>44357.680312500001</v>
      </c>
      <c r="D38" s="132" t="s">
        <v>2470</v>
      </c>
      <c r="E38" s="121">
        <v>234</v>
      </c>
      <c r="F38" s="148" t="str">
        <f>VLOOKUP(E38,VIP!$A$2:$O13720,2,0)</f>
        <v>DRBR234</v>
      </c>
      <c r="G38" s="148" t="str">
        <f>VLOOKUP(E38,'LISTADO ATM'!$A$2:$B$897,2,0)</f>
        <v xml:space="preserve">ATM Oficina Boca Chica I </v>
      </c>
      <c r="H38" s="148" t="str">
        <f>VLOOKUP(E38,VIP!$A$2:$O18583,7,FALSE)</f>
        <v>Si</v>
      </c>
      <c r="I38" s="148" t="str">
        <f>VLOOKUP(E38,VIP!$A$2:$O10548,8,FALSE)</f>
        <v>Si</v>
      </c>
      <c r="J38" s="148" t="str">
        <f>VLOOKUP(E38,VIP!$A$2:$O10498,8,FALSE)</f>
        <v>Si</v>
      </c>
      <c r="K38" s="148" t="str">
        <f>VLOOKUP(E38,VIP!$A$2:$O14072,6,0)</f>
        <v>NO</v>
      </c>
      <c r="L38" s="122" t="s">
        <v>2418</v>
      </c>
      <c r="M38" s="131" t="s">
        <v>2446</v>
      </c>
      <c r="N38" s="131" t="s">
        <v>2453</v>
      </c>
      <c r="O38" s="148" t="s">
        <v>2594</v>
      </c>
      <c r="P38" s="148"/>
      <c r="Q38" s="147" t="s">
        <v>2418</v>
      </c>
    </row>
    <row r="39" spans="1:17" s="93" customFormat="1" ht="18" x14ac:dyDescent="0.25">
      <c r="A39" s="148" t="str">
        <f>VLOOKUP(E39,'LISTADO ATM'!$A$2:$C$898,3,0)</f>
        <v>DISTRITO NACIONAL</v>
      </c>
      <c r="B39" s="126" t="s">
        <v>2614</v>
      </c>
      <c r="C39" s="132">
        <v>44358.308425925927</v>
      </c>
      <c r="D39" s="132" t="s">
        <v>2180</v>
      </c>
      <c r="E39" s="121">
        <v>237</v>
      </c>
      <c r="F39" s="148" t="str">
        <f>VLOOKUP(E39,VIP!$A$2:$O13724,2,0)</f>
        <v>DRBR237</v>
      </c>
      <c r="G39" s="148" t="str">
        <f>VLOOKUP(E39,'LISTADO ATM'!$A$2:$B$897,2,0)</f>
        <v xml:space="preserve">ATM UNP Plaza Vásquez </v>
      </c>
      <c r="H39" s="148" t="str">
        <f>VLOOKUP(E39,VIP!$A$2:$O18587,7,FALSE)</f>
        <v>Si</v>
      </c>
      <c r="I39" s="148" t="str">
        <f>VLOOKUP(E39,VIP!$A$2:$O10552,8,FALSE)</f>
        <v>Si</v>
      </c>
      <c r="J39" s="148" t="str">
        <f>VLOOKUP(E39,VIP!$A$2:$O10502,8,FALSE)</f>
        <v>Si</v>
      </c>
      <c r="K39" s="148" t="str">
        <f>VLOOKUP(E39,VIP!$A$2:$O14076,6,0)</f>
        <v>SI</v>
      </c>
      <c r="L39" s="122" t="s">
        <v>2219</v>
      </c>
      <c r="M39" s="131" t="s">
        <v>2446</v>
      </c>
      <c r="N39" s="131" t="s">
        <v>2453</v>
      </c>
      <c r="O39" s="148" t="s">
        <v>2455</v>
      </c>
      <c r="P39" s="148"/>
      <c r="Q39" s="147" t="s">
        <v>2219</v>
      </c>
    </row>
    <row r="40" spans="1:17" s="93" customFormat="1" ht="18" x14ac:dyDescent="0.25">
      <c r="A40" s="148" t="str">
        <f>VLOOKUP(E40,'LISTADO ATM'!$A$2:$C$898,3,0)</f>
        <v>DISTRITO NACIONAL</v>
      </c>
      <c r="B40" s="126">
        <v>3335914272</v>
      </c>
      <c r="C40" s="132">
        <v>44356.393865740742</v>
      </c>
      <c r="D40" s="132" t="s">
        <v>2180</v>
      </c>
      <c r="E40" s="121">
        <v>238</v>
      </c>
      <c r="F40" s="148" t="str">
        <f>VLOOKUP(E40,VIP!$A$2:$O13710,2,0)</f>
        <v>DRBR238</v>
      </c>
      <c r="G40" s="148" t="str">
        <f>VLOOKUP(E40,'LISTADO ATM'!$A$2:$B$897,2,0)</f>
        <v xml:space="preserve">ATM Multicentro La Sirena Charles de Gaulle </v>
      </c>
      <c r="H40" s="148" t="str">
        <f>VLOOKUP(E40,VIP!$A$2:$O18573,7,FALSE)</f>
        <v>Si</v>
      </c>
      <c r="I40" s="148" t="str">
        <f>VLOOKUP(E40,VIP!$A$2:$O10538,8,FALSE)</f>
        <v>Si</v>
      </c>
      <c r="J40" s="148" t="str">
        <f>VLOOKUP(E40,VIP!$A$2:$O10488,8,FALSE)</f>
        <v>Si</v>
      </c>
      <c r="K40" s="148" t="str">
        <f>VLOOKUP(E40,VIP!$A$2:$O14062,6,0)</f>
        <v>No</v>
      </c>
      <c r="L40" s="122" t="s">
        <v>2466</v>
      </c>
      <c r="M40" s="131" t="s">
        <v>2446</v>
      </c>
      <c r="N40" s="131" t="s">
        <v>2453</v>
      </c>
      <c r="O40" s="148" t="s">
        <v>2455</v>
      </c>
      <c r="P40" s="148"/>
      <c r="Q40" s="147" t="s">
        <v>2466</v>
      </c>
    </row>
    <row r="41" spans="1:17" s="93" customFormat="1" ht="18" x14ac:dyDescent="0.25">
      <c r="A41" s="148" t="str">
        <f>VLOOKUP(E41,'LISTADO ATM'!$A$2:$C$898,3,0)</f>
        <v>DISTRITO NACIONAL</v>
      </c>
      <c r="B41" s="126">
        <v>3335914880</v>
      </c>
      <c r="C41" s="132">
        <v>44356.606111111112</v>
      </c>
      <c r="D41" s="132" t="s">
        <v>2180</v>
      </c>
      <c r="E41" s="121">
        <v>240</v>
      </c>
      <c r="F41" s="148" t="str">
        <f>VLOOKUP(E41,VIP!$A$2:$O13707,2,0)</f>
        <v>DRBR24D</v>
      </c>
      <c r="G41" s="148" t="str">
        <f>VLOOKUP(E41,'LISTADO ATM'!$A$2:$B$897,2,0)</f>
        <v xml:space="preserve">ATM Oficina Carrefour I </v>
      </c>
      <c r="H41" s="148" t="str">
        <f>VLOOKUP(E41,VIP!$A$2:$O18570,7,FALSE)</f>
        <v>Si</v>
      </c>
      <c r="I41" s="148" t="str">
        <f>VLOOKUP(E41,VIP!$A$2:$O10535,8,FALSE)</f>
        <v>Si</v>
      </c>
      <c r="J41" s="148" t="str">
        <f>VLOOKUP(E41,VIP!$A$2:$O10485,8,FALSE)</f>
        <v>Si</v>
      </c>
      <c r="K41" s="148" t="str">
        <f>VLOOKUP(E41,VIP!$A$2:$O14059,6,0)</f>
        <v>SI</v>
      </c>
      <c r="L41" s="122" t="s">
        <v>2565</v>
      </c>
      <c r="M41" s="131" t="s">
        <v>2446</v>
      </c>
      <c r="N41" s="131" t="s">
        <v>2453</v>
      </c>
      <c r="O41" s="148" t="s">
        <v>2455</v>
      </c>
      <c r="P41" s="148"/>
      <c r="Q41" s="147" t="s">
        <v>2565</v>
      </c>
    </row>
    <row r="42" spans="1:17" s="93" customFormat="1" ht="18" x14ac:dyDescent="0.25">
      <c r="A42" s="148" t="str">
        <f>VLOOKUP(E42,'LISTADO ATM'!$A$2:$C$898,3,0)</f>
        <v>DISTRITO NACIONAL</v>
      </c>
      <c r="B42" s="126" t="s">
        <v>2580</v>
      </c>
      <c r="C42" s="132">
        <v>44357.510787037034</v>
      </c>
      <c r="D42" s="132" t="s">
        <v>2180</v>
      </c>
      <c r="E42" s="121">
        <v>248</v>
      </c>
      <c r="F42" s="148" t="str">
        <f>VLOOKUP(E42,VIP!$A$2:$O13718,2,0)</f>
        <v>DRBR248</v>
      </c>
      <c r="G42" s="148" t="str">
        <f>VLOOKUP(E42,'LISTADO ATM'!$A$2:$B$897,2,0)</f>
        <v xml:space="preserve">ATM Shell Paraiso </v>
      </c>
      <c r="H42" s="148" t="str">
        <f>VLOOKUP(E42,VIP!$A$2:$O18581,7,FALSE)</f>
        <v>Si</v>
      </c>
      <c r="I42" s="148" t="str">
        <f>VLOOKUP(E42,VIP!$A$2:$O10546,8,FALSE)</f>
        <v>Si</v>
      </c>
      <c r="J42" s="148" t="str">
        <f>VLOOKUP(E42,VIP!$A$2:$O10496,8,FALSE)</f>
        <v>Si</v>
      </c>
      <c r="K42" s="148" t="str">
        <f>VLOOKUP(E42,VIP!$A$2:$O14070,6,0)</f>
        <v>NO</v>
      </c>
      <c r="L42" s="122" t="s">
        <v>2219</v>
      </c>
      <c r="M42" s="131" t="s">
        <v>2446</v>
      </c>
      <c r="N42" s="131" t="s">
        <v>2560</v>
      </c>
      <c r="O42" s="148" t="s">
        <v>2455</v>
      </c>
      <c r="P42" s="148"/>
      <c r="Q42" s="147" t="s">
        <v>2219</v>
      </c>
    </row>
    <row r="43" spans="1:17" s="93" customFormat="1" ht="18" x14ac:dyDescent="0.25">
      <c r="A43" s="148" t="str">
        <f>VLOOKUP(E43,'LISTADO ATM'!$A$2:$C$898,3,0)</f>
        <v>DISTRITO NACIONAL</v>
      </c>
      <c r="B43" s="126" t="s">
        <v>2610</v>
      </c>
      <c r="C43" s="132">
        <v>44358.310868055552</v>
      </c>
      <c r="D43" s="132" t="s">
        <v>2180</v>
      </c>
      <c r="E43" s="121">
        <v>280</v>
      </c>
      <c r="F43" s="148" t="str">
        <f>VLOOKUP(E43,VIP!$A$2:$O13720,2,0)</f>
        <v>DRBR752</v>
      </c>
      <c r="G43" s="148" t="str">
        <f>VLOOKUP(E43,'LISTADO ATM'!$A$2:$B$897,2,0)</f>
        <v xml:space="preserve">ATM Cooperativa BR </v>
      </c>
      <c r="H43" s="148" t="str">
        <f>VLOOKUP(E43,VIP!$A$2:$O18583,7,FALSE)</f>
        <v>Si</v>
      </c>
      <c r="I43" s="148" t="str">
        <f>VLOOKUP(E43,VIP!$A$2:$O10548,8,FALSE)</f>
        <v>Si</v>
      </c>
      <c r="J43" s="148" t="str">
        <f>VLOOKUP(E43,VIP!$A$2:$O10498,8,FALSE)</f>
        <v>Si</v>
      </c>
      <c r="K43" s="148" t="str">
        <f>VLOOKUP(E43,VIP!$A$2:$O14072,6,0)</f>
        <v>NO</v>
      </c>
      <c r="L43" s="122" t="s">
        <v>2219</v>
      </c>
      <c r="M43" s="131" t="s">
        <v>2446</v>
      </c>
      <c r="N43" s="131" t="s">
        <v>2453</v>
      </c>
      <c r="O43" s="148" t="s">
        <v>2455</v>
      </c>
      <c r="P43" s="148"/>
      <c r="Q43" s="147" t="s">
        <v>2219</v>
      </c>
    </row>
    <row r="44" spans="1:17" s="93" customFormat="1" ht="18" x14ac:dyDescent="0.25">
      <c r="A44" s="148" t="str">
        <f>VLOOKUP(E44,'LISTADO ATM'!$A$2:$C$898,3,0)</f>
        <v>ESTE</v>
      </c>
      <c r="B44" s="126" t="s">
        <v>2606</v>
      </c>
      <c r="C44" s="132">
        <v>44358.041909722226</v>
      </c>
      <c r="D44" s="132" t="s">
        <v>2449</v>
      </c>
      <c r="E44" s="121">
        <v>293</v>
      </c>
      <c r="F44" s="148" t="str">
        <f>VLOOKUP(E44,VIP!$A$2:$O13719,2,0)</f>
        <v>DRBR293</v>
      </c>
      <c r="G44" s="148" t="str">
        <f>VLOOKUP(E44,'LISTADO ATM'!$A$2:$B$897,2,0)</f>
        <v xml:space="preserve">ATM S/M Nueva Visión (San Pedro) </v>
      </c>
      <c r="H44" s="148" t="str">
        <f>VLOOKUP(E44,VIP!$A$2:$O18582,7,FALSE)</f>
        <v>Si</v>
      </c>
      <c r="I44" s="148" t="str">
        <f>VLOOKUP(E44,VIP!$A$2:$O10547,8,FALSE)</f>
        <v>Si</v>
      </c>
      <c r="J44" s="148" t="str">
        <f>VLOOKUP(E44,VIP!$A$2:$O10497,8,FALSE)</f>
        <v>Si</v>
      </c>
      <c r="K44" s="148" t="str">
        <f>VLOOKUP(E44,VIP!$A$2:$O14071,6,0)</f>
        <v>NO</v>
      </c>
      <c r="L44" s="122" t="s">
        <v>2442</v>
      </c>
      <c r="M44" s="131" t="s">
        <v>2446</v>
      </c>
      <c r="N44" s="131" t="s">
        <v>2453</v>
      </c>
      <c r="O44" s="148" t="s">
        <v>2454</v>
      </c>
      <c r="P44" s="148"/>
      <c r="Q44" s="147" t="s">
        <v>2442</v>
      </c>
    </row>
    <row r="45" spans="1:17" ht="18" x14ac:dyDescent="0.25">
      <c r="A45" s="148" t="str">
        <f>VLOOKUP(E45,'LISTADO ATM'!$A$2:$C$898,3,0)</f>
        <v>ESTE</v>
      </c>
      <c r="B45" s="126" t="s">
        <v>2582</v>
      </c>
      <c r="C45" s="132">
        <v>44357.470185185186</v>
      </c>
      <c r="D45" s="132" t="s">
        <v>2470</v>
      </c>
      <c r="E45" s="121">
        <v>294</v>
      </c>
      <c r="F45" s="148" t="str">
        <f>VLOOKUP(E45,VIP!$A$2:$O13723,2,0)</f>
        <v>DRBR294</v>
      </c>
      <c r="G45" s="148" t="str">
        <f>VLOOKUP(E45,'LISTADO ATM'!$A$2:$B$897,2,0)</f>
        <v xml:space="preserve">ATM Plaza Zaglul San Pedro II </v>
      </c>
      <c r="H45" s="148" t="str">
        <f>VLOOKUP(E45,VIP!$A$2:$O18586,7,FALSE)</f>
        <v>Si</v>
      </c>
      <c r="I45" s="148" t="str">
        <f>VLOOKUP(E45,VIP!$A$2:$O10551,8,FALSE)</f>
        <v>Si</v>
      </c>
      <c r="J45" s="148" t="str">
        <f>VLOOKUP(E45,VIP!$A$2:$O10501,8,FALSE)</f>
        <v>Si</v>
      </c>
      <c r="K45" s="148" t="str">
        <f>VLOOKUP(E45,VIP!$A$2:$O14075,6,0)</f>
        <v>NO</v>
      </c>
      <c r="L45" s="122" t="s">
        <v>2574</v>
      </c>
      <c r="M45" s="131" t="s">
        <v>2446</v>
      </c>
      <c r="N45" s="131" t="s">
        <v>2453</v>
      </c>
      <c r="O45" s="148" t="s">
        <v>2471</v>
      </c>
      <c r="P45" s="148"/>
      <c r="Q45" s="147" t="s">
        <v>2574</v>
      </c>
    </row>
    <row r="46" spans="1:17" ht="18" x14ac:dyDescent="0.25">
      <c r="A46" s="148" t="str">
        <f>VLOOKUP(E46,'LISTADO ATM'!$A$2:$C$898,3,0)</f>
        <v>SUR</v>
      </c>
      <c r="B46" s="126" t="s">
        <v>2583</v>
      </c>
      <c r="C46" s="132">
        <v>44357.449837962966</v>
      </c>
      <c r="D46" s="132" t="s">
        <v>2470</v>
      </c>
      <c r="E46" s="121">
        <v>297</v>
      </c>
      <c r="F46" s="148" t="str">
        <f>VLOOKUP(E46,VIP!$A$2:$O13724,2,0)</f>
        <v>DRBR297</v>
      </c>
      <c r="G46" s="148" t="str">
        <f>VLOOKUP(E46,'LISTADO ATM'!$A$2:$B$897,2,0)</f>
        <v xml:space="preserve">ATM S/M Cadena Ocoa </v>
      </c>
      <c r="H46" s="148" t="str">
        <f>VLOOKUP(E46,VIP!$A$2:$O18587,7,FALSE)</f>
        <v>Si</v>
      </c>
      <c r="I46" s="148" t="str">
        <f>VLOOKUP(E46,VIP!$A$2:$O10552,8,FALSE)</f>
        <v>Si</v>
      </c>
      <c r="J46" s="148" t="str">
        <f>VLOOKUP(E46,VIP!$A$2:$O10502,8,FALSE)</f>
        <v>Si</v>
      </c>
      <c r="K46" s="148" t="str">
        <f>VLOOKUP(E46,VIP!$A$2:$O14076,6,0)</f>
        <v>NO</v>
      </c>
      <c r="L46" s="122" t="s">
        <v>2574</v>
      </c>
      <c r="M46" s="131" t="s">
        <v>2446</v>
      </c>
      <c r="N46" s="131" t="s">
        <v>2453</v>
      </c>
      <c r="O46" s="148" t="s">
        <v>2471</v>
      </c>
      <c r="P46" s="148"/>
      <c r="Q46" s="147" t="s">
        <v>2574</v>
      </c>
    </row>
    <row r="47" spans="1:17" ht="18" x14ac:dyDescent="0.25">
      <c r="A47" s="148" t="str">
        <f>VLOOKUP(E47,'LISTADO ATM'!$A$2:$C$898,3,0)</f>
        <v>DISTRITO NACIONAL</v>
      </c>
      <c r="B47" s="126" t="s">
        <v>2572</v>
      </c>
      <c r="C47" s="132">
        <v>44357.33048611111</v>
      </c>
      <c r="D47" s="132" t="s">
        <v>2449</v>
      </c>
      <c r="E47" s="121">
        <v>318</v>
      </c>
      <c r="F47" s="148" t="str">
        <f>VLOOKUP(E47,VIP!$A$2:$O13712,2,0)</f>
        <v>DRBR318</v>
      </c>
      <c r="G47" s="148" t="str">
        <f>VLOOKUP(E47,'LISTADO ATM'!$A$2:$B$897,2,0)</f>
        <v>ATM Autoservicio Lope de Vega</v>
      </c>
      <c r="H47" s="148" t="str">
        <f>VLOOKUP(E47,VIP!$A$2:$O18575,7,FALSE)</f>
        <v>Si</v>
      </c>
      <c r="I47" s="148" t="str">
        <f>VLOOKUP(E47,VIP!$A$2:$O10540,8,FALSE)</f>
        <v>Si</v>
      </c>
      <c r="J47" s="148" t="str">
        <f>VLOOKUP(E47,VIP!$A$2:$O10490,8,FALSE)</f>
        <v>Si</v>
      </c>
      <c r="K47" s="148" t="str">
        <f>VLOOKUP(E47,VIP!$A$2:$O14064,6,0)</f>
        <v>NO</v>
      </c>
      <c r="L47" s="122" t="s">
        <v>2548</v>
      </c>
      <c r="M47" s="131" t="s">
        <v>2446</v>
      </c>
      <c r="N47" s="131" t="s">
        <v>2453</v>
      </c>
      <c r="O47" s="148" t="s">
        <v>2454</v>
      </c>
      <c r="P47" s="148"/>
      <c r="Q47" s="147" t="s">
        <v>2548</v>
      </c>
    </row>
    <row r="48" spans="1:17" ht="18" x14ac:dyDescent="0.25">
      <c r="A48" s="148" t="str">
        <f>VLOOKUP(E48,'LISTADO ATM'!$A$2:$C$898,3,0)</f>
        <v>DISTRITO NACIONAL</v>
      </c>
      <c r="B48" s="126" t="s">
        <v>2599</v>
      </c>
      <c r="C48" s="132">
        <v>44357.819282407407</v>
      </c>
      <c r="D48" s="132" t="s">
        <v>2180</v>
      </c>
      <c r="E48" s="121">
        <v>325</v>
      </c>
      <c r="F48" s="148" t="str">
        <f>VLOOKUP(E48,VIP!$A$2:$O13720,2,0)</f>
        <v>DRBR325</v>
      </c>
      <c r="G48" s="148" t="str">
        <f>VLOOKUP(E48,'LISTADO ATM'!$A$2:$B$897,2,0)</f>
        <v>ATM Casa Edwin</v>
      </c>
      <c r="H48" s="148" t="str">
        <f>VLOOKUP(E48,VIP!$A$2:$O18583,7,FALSE)</f>
        <v>Si</v>
      </c>
      <c r="I48" s="148" t="str">
        <f>VLOOKUP(E48,VIP!$A$2:$O10548,8,FALSE)</f>
        <v>Si</v>
      </c>
      <c r="J48" s="148" t="str">
        <f>VLOOKUP(E48,VIP!$A$2:$O10498,8,FALSE)</f>
        <v>Si</v>
      </c>
      <c r="K48" s="148" t="str">
        <f>VLOOKUP(E48,VIP!$A$2:$O14072,6,0)</f>
        <v>NO</v>
      </c>
      <c r="L48" s="122" t="s">
        <v>2565</v>
      </c>
      <c r="M48" s="131" t="s">
        <v>2446</v>
      </c>
      <c r="N48" s="131" t="s">
        <v>2453</v>
      </c>
      <c r="O48" s="148" t="s">
        <v>2455</v>
      </c>
      <c r="P48" s="148"/>
      <c r="Q48" s="147" t="s">
        <v>2565</v>
      </c>
    </row>
    <row r="49" spans="1:17" s="93" customFormat="1" ht="18" x14ac:dyDescent="0.25">
      <c r="A49" s="148" t="str">
        <f>VLOOKUP(E49,'LISTADO ATM'!$A$2:$C$898,3,0)</f>
        <v>DISTRITO NACIONAL</v>
      </c>
      <c r="B49" s="126" t="s">
        <v>2578</v>
      </c>
      <c r="C49" s="132">
        <v>44357.385196759256</v>
      </c>
      <c r="D49" s="132" t="s">
        <v>2449</v>
      </c>
      <c r="E49" s="121">
        <v>354</v>
      </c>
      <c r="F49" s="148" t="str">
        <f>VLOOKUP(E49,VIP!$A$2:$O13719,2,0)</f>
        <v>DRBR354</v>
      </c>
      <c r="G49" s="148" t="str">
        <f>VLOOKUP(E49,'LISTADO ATM'!$A$2:$B$897,2,0)</f>
        <v xml:space="preserve">ATM Oficina Núñez de Cáceres II </v>
      </c>
      <c r="H49" s="148" t="str">
        <f>VLOOKUP(E49,VIP!$A$2:$O18582,7,FALSE)</f>
        <v>Si</v>
      </c>
      <c r="I49" s="148" t="str">
        <f>VLOOKUP(E49,VIP!$A$2:$O10547,8,FALSE)</f>
        <v>Si</v>
      </c>
      <c r="J49" s="148" t="str">
        <f>VLOOKUP(E49,VIP!$A$2:$O10497,8,FALSE)</f>
        <v>Si</v>
      </c>
      <c r="K49" s="148" t="str">
        <f>VLOOKUP(E49,VIP!$A$2:$O14071,6,0)</f>
        <v>NO</v>
      </c>
      <c r="L49" s="122" t="s">
        <v>2418</v>
      </c>
      <c r="M49" s="131" t="s">
        <v>2446</v>
      </c>
      <c r="N49" s="131" t="s">
        <v>2453</v>
      </c>
      <c r="O49" s="148" t="s">
        <v>2454</v>
      </c>
      <c r="P49" s="148"/>
      <c r="Q49" s="147" t="s">
        <v>2418</v>
      </c>
    </row>
    <row r="50" spans="1:17" s="93" customFormat="1" ht="18" x14ac:dyDescent="0.25">
      <c r="A50" s="148" t="str">
        <f>VLOOKUP(E50,'LISTADO ATM'!$A$2:$C$898,3,0)</f>
        <v>ESTE</v>
      </c>
      <c r="B50" s="126" t="s">
        <v>2589</v>
      </c>
      <c r="C50" s="132">
        <v>44357.684259259258</v>
      </c>
      <c r="D50" s="132" t="s">
        <v>2449</v>
      </c>
      <c r="E50" s="121">
        <v>429</v>
      </c>
      <c r="F50" s="148" t="str">
        <f>VLOOKUP(E50,VIP!$A$2:$O13719,2,0)</f>
        <v>DRBR429</v>
      </c>
      <c r="G50" s="148" t="str">
        <f>VLOOKUP(E50,'LISTADO ATM'!$A$2:$B$897,2,0)</f>
        <v xml:space="preserve">ATM Oficina Jumbo La Romana </v>
      </c>
      <c r="H50" s="148" t="str">
        <f>VLOOKUP(E50,VIP!$A$2:$O18582,7,FALSE)</f>
        <v>Si</v>
      </c>
      <c r="I50" s="148" t="str">
        <f>VLOOKUP(E50,VIP!$A$2:$O10547,8,FALSE)</f>
        <v>Si</v>
      </c>
      <c r="J50" s="148" t="str">
        <f>VLOOKUP(E50,VIP!$A$2:$O10497,8,FALSE)</f>
        <v>Si</v>
      </c>
      <c r="K50" s="148" t="str">
        <f>VLOOKUP(E50,VIP!$A$2:$O14071,6,0)</f>
        <v>NO</v>
      </c>
      <c r="L50" s="122" t="s">
        <v>2593</v>
      </c>
      <c r="M50" s="131" t="s">
        <v>2446</v>
      </c>
      <c r="N50" s="131" t="s">
        <v>2453</v>
      </c>
      <c r="O50" s="148" t="s">
        <v>2454</v>
      </c>
      <c r="P50" s="148"/>
      <c r="Q50" s="147" t="s">
        <v>2593</v>
      </c>
    </row>
    <row r="51" spans="1:17" s="93" customFormat="1" ht="18" x14ac:dyDescent="0.25">
      <c r="A51" s="148" t="str">
        <f>VLOOKUP(E51,'LISTADO ATM'!$A$2:$C$898,3,0)</f>
        <v>DISTRITO NACIONAL</v>
      </c>
      <c r="B51" s="126">
        <v>3335914362</v>
      </c>
      <c r="C51" s="132">
        <v>44356.420567129629</v>
      </c>
      <c r="D51" s="132" t="s">
        <v>2180</v>
      </c>
      <c r="E51" s="121">
        <v>441</v>
      </c>
      <c r="F51" s="148" t="str">
        <f>VLOOKUP(E51,VIP!$A$2:$O13705,2,0)</f>
        <v>DRBR441</v>
      </c>
      <c r="G51" s="148" t="str">
        <f>VLOOKUP(E51,'LISTADO ATM'!$A$2:$B$897,2,0)</f>
        <v>ATM Estacion de Servicio Romulo Betancour</v>
      </c>
      <c r="H51" s="148" t="str">
        <f>VLOOKUP(E51,VIP!$A$2:$O18568,7,FALSE)</f>
        <v>NO</v>
      </c>
      <c r="I51" s="148" t="str">
        <f>VLOOKUP(E51,VIP!$A$2:$O10533,8,FALSE)</f>
        <v>NO</v>
      </c>
      <c r="J51" s="148" t="str">
        <f>VLOOKUP(E51,VIP!$A$2:$O10483,8,FALSE)</f>
        <v>NO</v>
      </c>
      <c r="K51" s="148" t="str">
        <f>VLOOKUP(E51,VIP!$A$2:$O14057,6,0)</f>
        <v>NO</v>
      </c>
      <c r="L51" s="122" t="s">
        <v>2219</v>
      </c>
      <c r="M51" s="131" t="s">
        <v>2446</v>
      </c>
      <c r="N51" s="131" t="s">
        <v>2453</v>
      </c>
      <c r="O51" s="148" t="s">
        <v>2455</v>
      </c>
      <c r="P51" s="148"/>
      <c r="Q51" s="147" t="s">
        <v>2219</v>
      </c>
    </row>
    <row r="52" spans="1:17" s="93" customFormat="1" ht="18" x14ac:dyDescent="0.25">
      <c r="A52" s="148" t="str">
        <f>VLOOKUP(E52,'LISTADO ATM'!$A$2:$C$898,3,0)</f>
        <v>DISTRITO NACIONAL</v>
      </c>
      <c r="B52" s="126" t="s">
        <v>2575</v>
      </c>
      <c r="C52" s="132">
        <v>44357.443287037036</v>
      </c>
      <c r="D52" s="132" t="s">
        <v>2180</v>
      </c>
      <c r="E52" s="121">
        <v>473</v>
      </c>
      <c r="F52" s="148" t="str">
        <f>VLOOKUP(E52,VIP!$A$2:$O13709,2,0)</f>
        <v>DRBR473</v>
      </c>
      <c r="G52" s="148" t="str">
        <f>VLOOKUP(E52,'LISTADO ATM'!$A$2:$B$897,2,0)</f>
        <v xml:space="preserve">ATM Oficina Carrefour II </v>
      </c>
      <c r="H52" s="148" t="str">
        <f>VLOOKUP(E52,VIP!$A$2:$O18572,7,FALSE)</f>
        <v>Si</v>
      </c>
      <c r="I52" s="148" t="str">
        <f>VLOOKUP(E52,VIP!$A$2:$O10537,8,FALSE)</f>
        <v>Si</v>
      </c>
      <c r="J52" s="148" t="str">
        <f>VLOOKUP(E52,VIP!$A$2:$O10487,8,FALSE)</f>
        <v>Si</v>
      </c>
      <c r="K52" s="148" t="str">
        <f>VLOOKUP(E52,VIP!$A$2:$O14061,6,0)</f>
        <v>NO</v>
      </c>
      <c r="L52" s="122" t="s">
        <v>2245</v>
      </c>
      <c r="M52" s="131" t="s">
        <v>2446</v>
      </c>
      <c r="N52" s="131" t="s">
        <v>2453</v>
      </c>
      <c r="O52" s="148" t="s">
        <v>2455</v>
      </c>
      <c r="P52" s="148"/>
      <c r="Q52" s="147" t="s">
        <v>2245</v>
      </c>
    </row>
    <row r="53" spans="1:17" s="93" customFormat="1" ht="18" x14ac:dyDescent="0.25">
      <c r="A53" s="148" t="str">
        <f>VLOOKUP(E53,'LISTADO ATM'!$A$2:$C$898,3,0)</f>
        <v>DISTRITO NACIONAL</v>
      </c>
      <c r="B53" s="126" t="s">
        <v>2627</v>
      </c>
      <c r="C53" s="132">
        <v>44358.387094907404</v>
      </c>
      <c r="D53" s="132" t="s">
        <v>2180</v>
      </c>
      <c r="E53" s="121">
        <v>476</v>
      </c>
      <c r="F53" s="148" t="str">
        <f>VLOOKUP(E53,VIP!$A$2:$O13724,2,0)</f>
        <v>DRBR476</v>
      </c>
      <c r="G53" s="148" t="str">
        <f>VLOOKUP(E53,'LISTADO ATM'!$A$2:$B$897,2,0)</f>
        <v xml:space="preserve">ATM Multicentro La Sirena Las Caobas </v>
      </c>
      <c r="H53" s="148" t="str">
        <f>VLOOKUP(E53,VIP!$A$2:$O18587,7,FALSE)</f>
        <v>Si</v>
      </c>
      <c r="I53" s="148" t="str">
        <f>VLOOKUP(E53,VIP!$A$2:$O10552,8,FALSE)</f>
        <v>Si</v>
      </c>
      <c r="J53" s="148" t="str">
        <f>VLOOKUP(E53,VIP!$A$2:$O10502,8,FALSE)</f>
        <v>Si</v>
      </c>
      <c r="K53" s="148" t="str">
        <f>VLOOKUP(E53,VIP!$A$2:$O14076,6,0)</f>
        <v>SI</v>
      </c>
      <c r="L53" s="122" t="s">
        <v>2565</v>
      </c>
      <c r="M53" s="131" t="s">
        <v>2446</v>
      </c>
      <c r="N53" s="131" t="s">
        <v>2453</v>
      </c>
      <c r="O53" s="148" t="s">
        <v>2455</v>
      </c>
      <c r="P53" s="148"/>
      <c r="Q53" s="147" t="s">
        <v>2565</v>
      </c>
    </row>
    <row r="54" spans="1:17" s="93" customFormat="1" ht="18" x14ac:dyDescent="0.25">
      <c r="A54" s="148" t="str">
        <f>VLOOKUP(E54,'LISTADO ATM'!$A$2:$C$898,3,0)</f>
        <v>DISTRITO NACIONAL</v>
      </c>
      <c r="B54" s="126" t="s">
        <v>2573</v>
      </c>
      <c r="C54" s="132">
        <v>44357.324988425928</v>
      </c>
      <c r="D54" s="132" t="s">
        <v>2180</v>
      </c>
      <c r="E54" s="121">
        <v>487</v>
      </c>
      <c r="F54" s="148" t="str">
        <f>VLOOKUP(E54,VIP!$A$2:$O13716,2,0)</f>
        <v>DRBR487</v>
      </c>
      <c r="G54" s="148" t="str">
        <f>VLOOKUP(E54,'LISTADO ATM'!$A$2:$B$897,2,0)</f>
        <v xml:space="preserve">ATM Olé Hainamosa </v>
      </c>
      <c r="H54" s="148" t="str">
        <f>VLOOKUP(E54,VIP!$A$2:$O18579,7,FALSE)</f>
        <v>Si</v>
      </c>
      <c r="I54" s="148" t="str">
        <f>VLOOKUP(E54,VIP!$A$2:$O10544,8,FALSE)</f>
        <v>Si</v>
      </c>
      <c r="J54" s="148" t="str">
        <f>VLOOKUP(E54,VIP!$A$2:$O10494,8,FALSE)</f>
        <v>Si</v>
      </c>
      <c r="K54" s="148" t="str">
        <f>VLOOKUP(E54,VIP!$A$2:$O14068,6,0)</f>
        <v>SI</v>
      </c>
      <c r="L54" s="122" t="s">
        <v>2219</v>
      </c>
      <c r="M54" s="131" t="s">
        <v>2446</v>
      </c>
      <c r="N54" s="131" t="s">
        <v>2560</v>
      </c>
      <c r="O54" s="148" t="s">
        <v>2455</v>
      </c>
      <c r="P54" s="148"/>
      <c r="Q54" s="147" t="s">
        <v>2219</v>
      </c>
    </row>
    <row r="55" spans="1:17" s="93" customFormat="1" ht="18" x14ac:dyDescent="0.25">
      <c r="A55" s="148" t="str">
        <f>VLOOKUP(E55,'LISTADO ATM'!$A$2:$C$898,3,0)</f>
        <v>DISTRITO NACIONAL</v>
      </c>
      <c r="B55" s="126" t="s">
        <v>2623</v>
      </c>
      <c r="C55" s="132">
        <v>44358.415011574078</v>
      </c>
      <c r="D55" s="132" t="s">
        <v>2180</v>
      </c>
      <c r="E55" s="121">
        <v>490</v>
      </c>
      <c r="F55" s="148" t="str">
        <f>VLOOKUP(E55,VIP!$A$2:$O13720,2,0)</f>
        <v>DRBR490</v>
      </c>
      <c r="G55" s="148" t="str">
        <f>VLOOKUP(E55,'LISTADO ATM'!$A$2:$B$897,2,0)</f>
        <v xml:space="preserve">ATM Hospital Ney Arias Lora </v>
      </c>
      <c r="H55" s="148" t="str">
        <f>VLOOKUP(E55,VIP!$A$2:$O18583,7,FALSE)</f>
        <v>Si</v>
      </c>
      <c r="I55" s="148" t="str">
        <f>VLOOKUP(E55,VIP!$A$2:$O10548,8,FALSE)</f>
        <v>Si</v>
      </c>
      <c r="J55" s="148" t="str">
        <f>VLOOKUP(E55,VIP!$A$2:$O10498,8,FALSE)</f>
        <v>Si</v>
      </c>
      <c r="K55" s="148" t="str">
        <f>VLOOKUP(E55,VIP!$A$2:$O14072,6,0)</f>
        <v>NO</v>
      </c>
      <c r="L55" s="122" t="s">
        <v>2219</v>
      </c>
      <c r="M55" s="131" t="s">
        <v>2446</v>
      </c>
      <c r="N55" s="131" t="s">
        <v>2453</v>
      </c>
      <c r="O55" s="148" t="s">
        <v>2455</v>
      </c>
      <c r="P55" s="148"/>
      <c r="Q55" s="147" t="s">
        <v>2219</v>
      </c>
    </row>
    <row r="56" spans="1:17" s="93" customFormat="1" ht="18" x14ac:dyDescent="0.25">
      <c r="A56" s="148" t="str">
        <f>VLOOKUP(E56,'LISTADO ATM'!$A$2:$C$898,3,0)</f>
        <v>DISTRITO NACIONAL</v>
      </c>
      <c r="B56" s="126" t="s">
        <v>2629</v>
      </c>
      <c r="C56" s="132">
        <v>44358.374976851854</v>
      </c>
      <c r="D56" s="132" t="s">
        <v>2449</v>
      </c>
      <c r="E56" s="121">
        <v>494</v>
      </c>
      <c r="F56" s="148" t="str">
        <f>VLOOKUP(E56,VIP!$A$2:$O13726,2,0)</f>
        <v>DRBR494</v>
      </c>
      <c r="G56" s="148" t="str">
        <f>VLOOKUP(E56,'LISTADO ATM'!$A$2:$B$897,2,0)</f>
        <v xml:space="preserve">ATM Oficina Blue Mall </v>
      </c>
      <c r="H56" s="148" t="str">
        <f>VLOOKUP(E56,VIP!$A$2:$O18589,7,FALSE)</f>
        <v>Si</v>
      </c>
      <c r="I56" s="148" t="str">
        <f>VLOOKUP(E56,VIP!$A$2:$O10554,8,FALSE)</f>
        <v>Si</v>
      </c>
      <c r="J56" s="148" t="str">
        <f>VLOOKUP(E56,VIP!$A$2:$O10504,8,FALSE)</f>
        <v>Si</v>
      </c>
      <c r="K56" s="148" t="str">
        <f>VLOOKUP(E56,VIP!$A$2:$O14078,6,0)</f>
        <v>SI</v>
      </c>
      <c r="L56" s="122" t="s">
        <v>2548</v>
      </c>
      <c r="M56" s="131" t="s">
        <v>2446</v>
      </c>
      <c r="N56" s="131" t="s">
        <v>2453</v>
      </c>
      <c r="O56" s="148" t="s">
        <v>2454</v>
      </c>
      <c r="P56" s="148"/>
      <c r="Q56" s="147" t="s">
        <v>2548</v>
      </c>
    </row>
    <row r="57" spans="1:17" s="93" customFormat="1" ht="18" x14ac:dyDescent="0.25">
      <c r="A57" s="148" t="str">
        <f>VLOOKUP(E57,'LISTADO ATM'!$A$2:$C$898,3,0)</f>
        <v>DISTRITO NACIONAL</v>
      </c>
      <c r="B57" s="126">
        <v>3335914939</v>
      </c>
      <c r="C57" s="132">
        <v>44356.620636574073</v>
      </c>
      <c r="D57" s="132" t="s">
        <v>2180</v>
      </c>
      <c r="E57" s="121">
        <v>517</v>
      </c>
      <c r="F57" s="148" t="str">
        <f>VLOOKUP(E57,VIP!$A$2:$O13702,2,0)</f>
        <v>DRBR517</v>
      </c>
      <c r="G57" s="148" t="str">
        <f>VLOOKUP(E57,'LISTADO ATM'!$A$2:$B$897,2,0)</f>
        <v xml:space="preserve">ATM Autobanco Oficina Sans Soucí </v>
      </c>
      <c r="H57" s="148" t="str">
        <f>VLOOKUP(E57,VIP!$A$2:$O18565,7,FALSE)</f>
        <v>Si</v>
      </c>
      <c r="I57" s="148" t="str">
        <f>VLOOKUP(E57,VIP!$A$2:$O10530,8,FALSE)</f>
        <v>Si</v>
      </c>
      <c r="J57" s="148" t="str">
        <f>VLOOKUP(E57,VIP!$A$2:$O10480,8,FALSE)</f>
        <v>Si</v>
      </c>
      <c r="K57" s="148" t="str">
        <f>VLOOKUP(E57,VIP!$A$2:$O14054,6,0)</f>
        <v>SI</v>
      </c>
      <c r="L57" s="122" t="s">
        <v>2219</v>
      </c>
      <c r="M57" s="131" t="s">
        <v>2446</v>
      </c>
      <c r="N57" s="131" t="s">
        <v>2453</v>
      </c>
      <c r="O57" s="148" t="s">
        <v>2455</v>
      </c>
      <c r="P57" s="148"/>
      <c r="Q57" s="147" t="s">
        <v>2219</v>
      </c>
    </row>
    <row r="58" spans="1:17" s="93" customFormat="1" ht="18" x14ac:dyDescent="0.25">
      <c r="A58" s="148" t="str">
        <f>VLOOKUP(E58,'LISTADO ATM'!$A$2:$C$898,3,0)</f>
        <v>SUR</v>
      </c>
      <c r="B58" s="126" t="s">
        <v>2622</v>
      </c>
      <c r="C58" s="132">
        <v>44358.41710648148</v>
      </c>
      <c r="D58" s="132" t="s">
        <v>2449</v>
      </c>
      <c r="E58" s="121">
        <v>537</v>
      </c>
      <c r="F58" s="148" t="str">
        <f>VLOOKUP(E58,VIP!$A$2:$O13719,2,0)</f>
        <v>DRBR537</v>
      </c>
      <c r="G58" s="148" t="str">
        <f>VLOOKUP(E58,'LISTADO ATM'!$A$2:$B$897,2,0)</f>
        <v xml:space="preserve">ATM Estación Texaco Enriquillo (Barahona) </v>
      </c>
      <c r="H58" s="148" t="str">
        <f>VLOOKUP(E58,VIP!$A$2:$O18582,7,FALSE)</f>
        <v>Si</v>
      </c>
      <c r="I58" s="148" t="str">
        <f>VLOOKUP(E58,VIP!$A$2:$O10547,8,FALSE)</f>
        <v>Si</v>
      </c>
      <c r="J58" s="148" t="str">
        <f>VLOOKUP(E58,VIP!$A$2:$O10497,8,FALSE)</f>
        <v>Si</v>
      </c>
      <c r="K58" s="148" t="str">
        <f>VLOOKUP(E58,VIP!$A$2:$O14071,6,0)</f>
        <v>NO</v>
      </c>
      <c r="L58" s="122" t="s">
        <v>2442</v>
      </c>
      <c r="M58" s="131" t="s">
        <v>2446</v>
      </c>
      <c r="N58" s="131" t="s">
        <v>2453</v>
      </c>
      <c r="O58" s="148" t="s">
        <v>2454</v>
      </c>
      <c r="P58" s="148"/>
      <c r="Q58" s="147" t="s">
        <v>2442</v>
      </c>
    </row>
    <row r="59" spans="1:17" s="93" customFormat="1" ht="18" x14ac:dyDescent="0.25">
      <c r="A59" s="148" t="str">
        <f>VLOOKUP(E59,'LISTADO ATM'!$A$2:$C$898,3,0)</f>
        <v>DISTRITO NACIONAL</v>
      </c>
      <c r="B59" s="126" t="s">
        <v>2576</v>
      </c>
      <c r="C59" s="132">
        <v>44357.441469907404</v>
      </c>
      <c r="D59" s="132" t="s">
        <v>2449</v>
      </c>
      <c r="E59" s="121">
        <v>577</v>
      </c>
      <c r="F59" s="148" t="str">
        <f>VLOOKUP(E59,VIP!$A$2:$O13710,2,0)</f>
        <v>DRBR173</v>
      </c>
      <c r="G59" s="148" t="str">
        <f>VLOOKUP(E59,'LISTADO ATM'!$A$2:$B$897,2,0)</f>
        <v xml:space="preserve">ATM Olé Ave. Duarte </v>
      </c>
      <c r="H59" s="148" t="str">
        <f>VLOOKUP(E59,VIP!$A$2:$O18573,7,FALSE)</f>
        <v>Si</v>
      </c>
      <c r="I59" s="148" t="str">
        <f>VLOOKUP(E59,VIP!$A$2:$O10538,8,FALSE)</f>
        <v>Si</v>
      </c>
      <c r="J59" s="148" t="str">
        <f>VLOOKUP(E59,VIP!$A$2:$O10488,8,FALSE)</f>
        <v>Si</v>
      </c>
      <c r="K59" s="148" t="str">
        <f>VLOOKUP(E59,VIP!$A$2:$O14062,6,0)</f>
        <v>SI</v>
      </c>
      <c r="L59" s="122" t="s">
        <v>2442</v>
      </c>
      <c r="M59" s="131" t="s">
        <v>2446</v>
      </c>
      <c r="N59" s="131" t="s">
        <v>2453</v>
      </c>
      <c r="O59" s="148" t="s">
        <v>2454</v>
      </c>
      <c r="P59" s="148"/>
      <c r="Q59" s="147" t="s">
        <v>2442</v>
      </c>
    </row>
    <row r="60" spans="1:17" s="93" customFormat="1" ht="18" x14ac:dyDescent="0.25">
      <c r="A60" s="148" t="str">
        <f>VLOOKUP(E60,'LISTADO ATM'!$A$2:$C$898,3,0)</f>
        <v>NORTE</v>
      </c>
      <c r="B60" s="126" t="s">
        <v>2631</v>
      </c>
      <c r="C60" s="132">
        <v>44358.371562499997</v>
      </c>
      <c r="D60" s="132" t="s">
        <v>2181</v>
      </c>
      <c r="E60" s="121">
        <v>601</v>
      </c>
      <c r="F60" s="148" t="str">
        <f>VLOOKUP(E60,VIP!$A$2:$O13728,2,0)</f>
        <v>DRBR255</v>
      </c>
      <c r="G60" s="148" t="str">
        <f>VLOOKUP(E60,'LISTADO ATM'!$A$2:$B$897,2,0)</f>
        <v xml:space="preserve">ATM Plaza Haché (Santiago) </v>
      </c>
      <c r="H60" s="148" t="str">
        <f>VLOOKUP(E60,VIP!$A$2:$O18591,7,FALSE)</f>
        <v>Si</v>
      </c>
      <c r="I60" s="148" t="str">
        <f>VLOOKUP(E60,VIP!$A$2:$O10556,8,FALSE)</f>
        <v>Si</v>
      </c>
      <c r="J60" s="148" t="str">
        <f>VLOOKUP(E60,VIP!$A$2:$O10506,8,FALSE)</f>
        <v>Si</v>
      </c>
      <c r="K60" s="148" t="str">
        <f>VLOOKUP(E60,VIP!$A$2:$O14080,6,0)</f>
        <v>NO</v>
      </c>
      <c r="L60" s="122" t="s">
        <v>2634</v>
      </c>
      <c r="M60" s="131" t="s">
        <v>2446</v>
      </c>
      <c r="N60" s="131" t="s">
        <v>2453</v>
      </c>
      <c r="O60" s="148" t="s">
        <v>2635</v>
      </c>
      <c r="P60" s="148"/>
      <c r="Q60" s="147" t="s">
        <v>2634</v>
      </c>
    </row>
    <row r="61" spans="1:17" s="93" customFormat="1" ht="18" x14ac:dyDescent="0.25">
      <c r="A61" s="148" t="str">
        <f>VLOOKUP(E61,'LISTADO ATM'!$A$2:$C$898,3,0)</f>
        <v>ESTE</v>
      </c>
      <c r="B61" s="126" t="s">
        <v>2626</v>
      </c>
      <c r="C61" s="132">
        <v>44358.392245370371</v>
      </c>
      <c r="D61" s="132" t="s">
        <v>2449</v>
      </c>
      <c r="E61" s="121">
        <v>630</v>
      </c>
      <c r="F61" s="148" t="str">
        <f>VLOOKUP(E61,VIP!$A$2:$O13723,2,0)</f>
        <v>DRBR112</v>
      </c>
      <c r="G61" s="148" t="str">
        <f>VLOOKUP(E61,'LISTADO ATM'!$A$2:$B$897,2,0)</f>
        <v xml:space="preserve">ATM Oficina Plaza Zaglul (SPM) </v>
      </c>
      <c r="H61" s="148" t="str">
        <f>VLOOKUP(E61,VIP!$A$2:$O18586,7,FALSE)</f>
        <v>Si</v>
      </c>
      <c r="I61" s="148" t="str">
        <f>VLOOKUP(E61,VIP!$A$2:$O10551,8,FALSE)</f>
        <v>Si</v>
      </c>
      <c r="J61" s="148" t="str">
        <f>VLOOKUP(E61,VIP!$A$2:$O10501,8,FALSE)</f>
        <v>Si</v>
      </c>
      <c r="K61" s="148" t="str">
        <f>VLOOKUP(E61,VIP!$A$2:$O14075,6,0)</f>
        <v>NO</v>
      </c>
      <c r="L61" s="122" t="s">
        <v>2418</v>
      </c>
      <c r="M61" s="131" t="s">
        <v>2446</v>
      </c>
      <c r="N61" s="131" t="s">
        <v>2453</v>
      </c>
      <c r="O61" s="148" t="s">
        <v>2454</v>
      </c>
      <c r="P61" s="148"/>
      <c r="Q61" s="147" t="s">
        <v>2418</v>
      </c>
    </row>
    <row r="62" spans="1:17" s="93" customFormat="1" ht="18" x14ac:dyDescent="0.25">
      <c r="A62" s="148" t="str">
        <f>VLOOKUP(E62,'LISTADO ATM'!$A$2:$C$898,3,0)</f>
        <v>DISTRITO NACIONAL</v>
      </c>
      <c r="B62" s="126" t="s">
        <v>2607</v>
      </c>
      <c r="C62" s="132">
        <v>44358.011157407411</v>
      </c>
      <c r="D62" s="132" t="s">
        <v>2449</v>
      </c>
      <c r="E62" s="121">
        <v>725</v>
      </c>
      <c r="F62" s="148" t="str">
        <f>VLOOKUP(E62,VIP!$A$2:$O13720,2,0)</f>
        <v>DRBR998</v>
      </c>
      <c r="G62" s="148" t="str">
        <f>VLOOKUP(E62,'LISTADO ATM'!$A$2:$B$897,2,0)</f>
        <v xml:space="preserve">ATM El Huacal II  </v>
      </c>
      <c r="H62" s="148" t="str">
        <f>VLOOKUP(E62,VIP!$A$2:$O18583,7,FALSE)</f>
        <v>Si</v>
      </c>
      <c r="I62" s="148" t="str">
        <f>VLOOKUP(E62,VIP!$A$2:$O10548,8,FALSE)</f>
        <v>Si</v>
      </c>
      <c r="J62" s="148" t="str">
        <f>VLOOKUP(E62,VIP!$A$2:$O10498,8,FALSE)</f>
        <v>Si</v>
      </c>
      <c r="K62" s="148" t="str">
        <f>VLOOKUP(E62,VIP!$A$2:$O14072,6,0)</f>
        <v>NO</v>
      </c>
      <c r="L62" s="122" t="s">
        <v>2442</v>
      </c>
      <c r="M62" s="131" t="s">
        <v>2446</v>
      </c>
      <c r="N62" s="131" t="s">
        <v>2453</v>
      </c>
      <c r="O62" s="148" t="s">
        <v>2454</v>
      </c>
      <c r="P62" s="148"/>
      <c r="Q62" s="147" t="s">
        <v>2442</v>
      </c>
    </row>
    <row r="63" spans="1:17" s="93" customFormat="1" ht="18" x14ac:dyDescent="0.25">
      <c r="A63" s="148" t="str">
        <f>VLOOKUP(E63,'LISTADO ATM'!$A$2:$C$898,3,0)</f>
        <v>DISTRITO NACIONAL</v>
      </c>
      <c r="B63" s="126">
        <v>3335910002</v>
      </c>
      <c r="C63" s="132">
        <v>44351.65902777778</v>
      </c>
      <c r="D63" s="132" t="s">
        <v>2180</v>
      </c>
      <c r="E63" s="121">
        <v>744</v>
      </c>
      <c r="F63" s="148" t="str">
        <f>VLOOKUP(E63,VIP!$A$2:$O13694,2,0)</f>
        <v>DRBR289</v>
      </c>
      <c r="G63" s="148" t="str">
        <f>VLOOKUP(E63,'LISTADO ATM'!$A$2:$B$897,2,0)</f>
        <v xml:space="preserve">ATM Multicentro La Sirena Venezuela </v>
      </c>
      <c r="H63" s="148" t="str">
        <f>VLOOKUP(E63,VIP!$A$2:$O18557,7,FALSE)</f>
        <v>Si</v>
      </c>
      <c r="I63" s="148" t="str">
        <f>VLOOKUP(E63,VIP!$A$2:$O10522,8,FALSE)</f>
        <v>Si</v>
      </c>
      <c r="J63" s="148" t="str">
        <f>VLOOKUP(E63,VIP!$A$2:$O10472,8,FALSE)</f>
        <v>Si</v>
      </c>
      <c r="K63" s="148" t="str">
        <f>VLOOKUP(E63,VIP!$A$2:$O14046,6,0)</f>
        <v>SI</v>
      </c>
      <c r="L63" s="122" t="s">
        <v>2245</v>
      </c>
      <c r="M63" s="131" t="s">
        <v>2446</v>
      </c>
      <c r="N63" s="131" t="s">
        <v>2560</v>
      </c>
      <c r="O63" s="148" t="s">
        <v>2455</v>
      </c>
      <c r="P63" s="131"/>
      <c r="Q63" s="147" t="s">
        <v>2245</v>
      </c>
    </row>
    <row r="64" spans="1:17" s="93" customFormat="1" ht="18" x14ac:dyDescent="0.25">
      <c r="A64" s="148" t="str">
        <f>VLOOKUP(E64,'LISTADO ATM'!$A$2:$C$898,3,0)</f>
        <v>NORTE</v>
      </c>
      <c r="B64" s="126" t="s">
        <v>2633</v>
      </c>
      <c r="C64" s="132">
        <v>44358.358611111114</v>
      </c>
      <c r="D64" s="132" t="s">
        <v>2470</v>
      </c>
      <c r="E64" s="121">
        <v>778</v>
      </c>
      <c r="F64" s="148" t="str">
        <f>VLOOKUP(E64,VIP!$A$2:$O13730,2,0)</f>
        <v>DRBR202</v>
      </c>
      <c r="G64" s="148" t="str">
        <f>VLOOKUP(E64,'LISTADO ATM'!$A$2:$B$897,2,0)</f>
        <v xml:space="preserve">ATM Oficina Esperanza (Mao) </v>
      </c>
      <c r="H64" s="148" t="str">
        <f>VLOOKUP(E64,VIP!$A$2:$O18593,7,FALSE)</f>
        <v>Si</v>
      </c>
      <c r="I64" s="148" t="str">
        <f>VLOOKUP(E64,VIP!$A$2:$O10558,8,FALSE)</f>
        <v>Si</v>
      </c>
      <c r="J64" s="148" t="str">
        <f>VLOOKUP(E64,VIP!$A$2:$O10508,8,FALSE)</f>
        <v>Si</v>
      </c>
      <c r="K64" s="148" t="str">
        <f>VLOOKUP(E64,VIP!$A$2:$O14082,6,0)</f>
        <v>NO</v>
      </c>
      <c r="L64" s="122" t="s">
        <v>2418</v>
      </c>
      <c r="M64" s="131" t="s">
        <v>2446</v>
      </c>
      <c r="N64" s="131" t="s">
        <v>2453</v>
      </c>
      <c r="O64" s="148" t="s">
        <v>2471</v>
      </c>
      <c r="P64" s="148"/>
      <c r="Q64" s="147" t="s">
        <v>2418</v>
      </c>
    </row>
    <row r="65" spans="1:17" s="93" customFormat="1" ht="18" x14ac:dyDescent="0.25">
      <c r="A65" s="148" t="str">
        <f>VLOOKUP(E65,'LISTADO ATM'!$A$2:$C$898,3,0)</f>
        <v>DISTRITO NACIONAL</v>
      </c>
      <c r="B65" s="126" t="s">
        <v>2632</v>
      </c>
      <c r="C65" s="132">
        <v>44358.360405092593</v>
      </c>
      <c r="D65" s="132" t="s">
        <v>2180</v>
      </c>
      <c r="E65" s="121">
        <v>810</v>
      </c>
      <c r="F65" s="148" t="str">
        <f>VLOOKUP(E65,VIP!$A$2:$O13729,2,0)</f>
        <v>DRBR810</v>
      </c>
      <c r="G65" s="148" t="str">
        <f>VLOOKUP(E65,'LISTADO ATM'!$A$2:$B$897,2,0)</f>
        <v xml:space="preserve">ATM UNP Multicentro La Sirena José Contreras </v>
      </c>
      <c r="H65" s="148" t="str">
        <f>VLOOKUP(E65,VIP!$A$2:$O18592,7,FALSE)</f>
        <v>Si</v>
      </c>
      <c r="I65" s="148" t="str">
        <f>VLOOKUP(E65,VIP!$A$2:$O10557,8,FALSE)</f>
        <v>Si</v>
      </c>
      <c r="J65" s="148" t="str">
        <f>VLOOKUP(E65,VIP!$A$2:$O10507,8,FALSE)</f>
        <v>Si</v>
      </c>
      <c r="K65" s="148" t="str">
        <f>VLOOKUP(E65,VIP!$A$2:$O14081,6,0)</f>
        <v>NO</v>
      </c>
      <c r="L65" s="122" t="s">
        <v>2219</v>
      </c>
      <c r="M65" s="131" t="s">
        <v>2446</v>
      </c>
      <c r="N65" s="131" t="s">
        <v>2560</v>
      </c>
      <c r="O65" s="148" t="s">
        <v>2455</v>
      </c>
      <c r="P65" s="148"/>
      <c r="Q65" s="147" t="s">
        <v>2219</v>
      </c>
    </row>
    <row r="66" spans="1:17" s="93" customFormat="1" ht="18" x14ac:dyDescent="0.25">
      <c r="A66" s="148" t="str">
        <f>VLOOKUP(E66,'LISTADO ATM'!$A$2:$C$898,3,0)</f>
        <v>SUR</v>
      </c>
      <c r="B66" s="126" t="s">
        <v>2577</v>
      </c>
      <c r="C66" s="132">
        <v>44357.440486111111</v>
      </c>
      <c r="D66" s="132" t="s">
        <v>2180</v>
      </c>
      <c r="E66" s="121">
        <v>829</v>
      </c>
      <c r="F66" s="148" t="str">
        <f>VLOOKUP(E66,VIP!$A$2:$O13711,2,0)</f>
        <v>DRBR829</v>
      </c>
      <c r="G66" s="148" t="str">
        <f>VLOOKUP(E66,'LISTADO ATM'!$A$2:$B$897,2,0)</f>
        <v xml:space="preserve">ATM UNP Multicentro Sirena Baní </v>
      </c>
      <c r="H66" s="148" t="str">
        <f>VLOOKUP(E66,VIP!$A$2:$O18574,7,FALSE)</f>
        <v>Si</v>
      </c>
      <c r="I66" s="148" t="str">
        <f>VLOOKUP(E66,VIP!$A$2:$O10539,8,FALSE)</f>
        <v>Si</v>
      </c>
      <c r="J66" s="148" t="str">
        <f>VLOOKUP(E66,VIP!$A$2:$O10489,8,FALSE)</f>
        <v>Si</v>
      </c>
      <c r="K66" s="148" t="str">
        <f>VLOOKUP(E66,VIP!$A$2:$O14063,6,0)</f>
        <v>NO</v>
      </c>
      <c r="L66" s="122" t="s">
        <v>2466</v>
      </c>
      <c r="M66" s="131" t="s">
        <v>2446</v>
      </c>
      <c r="N66" s="131" t="s">
        <v>2453</v>
      </c>
      <c r="O66" s="148" t="s">
        <v>2455</v>
      </c>
      <c r="P66" s="148"/>
      <c r="Q66" s="147" t="s">
        <v>2466</v>
      </c>
    </row>
    <row r="67" spans="1:17" s="93" customFormat="1" ht="18" x14ac:dyDescent="0.25">
      <c r="A67" s="148" t="str">
        <f>VLOOKUP(E67,'LISTADO ATM'!$A$2:$C$898,3,0)</f>
        <v>DISTRITO NACIONAL</v>
      </c>
      <c r="B67" s="126" t="s">
        <v>2581</v>
      </c>
      <c r="C67" s="132">
        <v>44357.487650462965</v>
      </c>
      <c r="D67" s="132" t="s">
        <v>2180</v>
      </c>
      <c r="E67" s="121">
        <v>839</v>
      </c>
      <c r="F67" s="148" t="str">
        <f>VLOOKUP(E67,VIP!$A$2:$O13719,2,0)</f>
        <v>DRBR839</v>
      </c>
      <c r="G67" s="148" t="str">
        <f>VLOOKUP(E67,'LISTADO ATM'!$A$2:$B$897,2,0)</f>
        <v xml:space="preserve">ATM INAPA </v>
      </c>
      <c r="H67" s="148" t="str">
        <f>VLOOKUP(E67,VIP!$A$2:$O18582,7,FALSE)</f>
        <v>Si</v>
      </c>
      <c r="I67" s="148" t="str">
        <f>VLOOKUP(E67,VIP!$A$2:$O10547,8,FALSE)</f>
        <v>Si</v>
      </c>
      <c r="J67" s="148" t="str">
        <f>VLOOKUP(E67,VIP!$A$2:$O10497,8,FALSE)</f>
        <v>Si</v>
      </c>
      <c r="K67" s="148" t="str">
        <f>VLOOKUP(E67,VIP!$A$2:$O14071,6,0)</f>
        <v>NO</v>
      </c>
      <c r="L67" s="122" t="s">
        <v>2245</v>
      </c>
      <c r="M67" s="131" t="s">
        <v>2446</v>
      </c>
      <c r="N67" s="131" t="s">
        <v>2560</v>
      </c>
      <c r="O67" s="148" t="s">
        <v>2455</v>
      </c>
      <c r="P67" s="148"/>
      <c r="Q67" s="147" t="s">
        <v>2245</v>
      </c>
    </row>
    <row r="68" spans="1:17" s="93" customFormat="1" ht="18" x14ac:dyDescent="0.25">
      <c r="A68" s="148" t="str">
        <f>VLOOKUP(E68,'LISTADO ATM'!$A$2:$C$898,3,0)</f>
        <v>SUR</v>
      </c>
      <c r="B68" s="126" t="s">
        <v>2600</v>
      </c>
      <c r="C68" s="132">
        <v>44357.817314814813</v>
      </c>
      <c r="D68" s="132" t="s">
        <v>2180</v>
      </c>
      <c r="E68" s="121">
        <v>871</v>
      </c>
      <c r="F68" s="148" t="str">
        <f>VLOOKUP(E68,VIP!$A$2:$O13721,2,0)</f>
        <v>DRBR871</v>
      </c>
      <c r="G68" s="148" t="str">
        <f>VLOOKUP(E68,'LISTADO ATM'!$A$2:$B$897,2,0)</f>
        <v>ATM Plaza Cultural San Juan</v>
      </c>
      <c r="H68" s="148" t="str">
        <f>VLOOKUP(E68,VIP!$A$2:$O18584,7,FALSE)</f>
        <v>N/A</v>
      </c>
      <c r="I68" s="148" t="str">
        <f>VLOOKUP(E68,VIP!$A$2:$O10549,8,FALSE)</f>
        <v>N/A</v>
      </c>
      <c r="J68" s="148" t="str">
        <f>VLOOKUP(E68,VIP!$A$2:$O10499,8,FALSE)</f>
        <v>N/A</v>
      </c>
      <c r="K68" s="148" t="str">
        <f>VLOOKUP(E68,VIP!$A$2:$O14073,6,0)</f>
        <v>N/A</v>
      </c>
      <c r="L68" s="122" t="s">
        <v>2219</v>
      </c>
      <c r="M68" s="131" t="s">
        <v>2446</v>
      </c>
      <c r="N68" s="131" t="s">
        <v>2453</v>
      </c>
      <c r="O68" s="148" t="s">
        <v>2455</v>
      </c>
      <c r="P68" s="148"/>
      <c r="Q68" s="147" t="s">
        <v>2219</v>
      </c>
    </row>
    <row r="69" spans="1:17" s="93" customFormat="1" ht="18" x14ac:dyDescent="0.25">
      <c r="A69" s="148" t="str">
        <f>VLOOKUP(E69,'LISTADO ATM'!$A$2:$C$898,3,0)</f>
        <v>DISTRITO NACIONAL</v>
      </c>
      <c r="B69" s="126">
        <v>3335913967</v>
      </c>
      <c r="C69" s="132">
        <v>44356.055798611109</v>
      </c>
      <c r="D69" s="132" t="s">
        <v>2180</v>
      </c>
      <c r="E69" s="121">
        <v>909</v>
      </c>
      <c r="F69" s="148" t="str">
        <f>VLOOKUP(E69,VIP!$A$2:$O13749,2,0)</f>
        <v>DRBR01A</v>
      </c>
      <c r="G69" s="148" t="str">
        <f>VLOOKUP(E69,'LISTADO ATM'!$A$2:$B$897,2,0)</f>
        <v xml:space="preserve">ATM UNP UASD </v>
      </c>
      <c r="H69" s="148" t="str">
        <f>VLOOKUP(E69,VIP!$A$2:$O18612,7,FALSE)</f>
        <v>Si</v>
      </c>
      <c r="I69" s="148" t="str">
        <f>VLOOKUP(E69,VIP!$A$2:$O10577,8,FALSE)</f>
        <v>Si</v>
      </c>
      <c r="J69" s="148" t="str">
        <f>VLOOKUP(E69,VIP!$A$2:$O10527,8,FALSE)</f>
        <v>Si</v>
      </c>
      <c r="K69" s="148" t="str">
        <f>VLOOKUP(E69,VIP!$A$2:$O14101,6,0)</f>
        <v>SI</v>
      </c>
      <c r="L69" s="122" t="s">
        <v>2219</v>
      </c>
      <c r="M69" s="131" t="s">
        <v>2446</v>
      </c>
      <c r="N69" s="131" t="s">
        <v>2453</v>
      </c>
      <c r="O69" s="148" t="s">
        <v>2455</v>
      </c>
      <c r="P69" s="148"/>
      <c r="Q69" s="147" t="s">
        <v>2219</v>
      </c>
    </row>
    <row r="70" spans="1:17" s="93" customFormat="1" ht="18" x14ac:dyDescent="0.25">
      <c r="A70" s="148" t="str">
        <f>VLOOKUP(E70,'LISTADO ATM'!$A$2:$C$898,3,0)</f>
        <v>DISTRITO NACIONAL</v>
      </c>
      <c r="B70" s="126">
        <v>3335915325</v>
      </c>
      <c r="C70" s="132">
        <v>44357.079085648147</v>
      </c>
      <c r="D70" s="132" t="s">
        <v>2180</v>
      </c>
      <c r="E70" s="121">
        <v>952</v>
      </c>
      <c r="F70" s="148" t="str">
        <f>VLOOKUP(E70,VIP!$A$2:$O13710,2,0)</f>
        <v>DRBR16L</v>
      </c>
      <c r="G70" s="148" t="str">
        <f>VLOOKUP(E70,'LISTADO ATM'!$A$2:$B$897,2,0)</f>
        <v xml:space="preserve">ATM Alvarez Rivas </v>
      </c>
      <c r="H70" s="148" t="str">
        <f>VLOOKUP(E70,VIP!$A$2:$O18573,7,FALSE)</f>
        <v>Si</v>
      </c>
      <c r="I70" s="148" t="str">
        <f>VLOOKUP(E70,VIP!$A$2:$O10538,8,FALSE)</f>
        <v>Si</v>
      </c>
      <c r="J70" s="148" t="str">
        <f>VLOOKUP(E70,VIP!$A$2:$O10488,8,FALSE)</f>
        <v>Si</v>
      </c>
      <c r="K70" s="148" t="str">
        <f>VLOOKUP(E70,VIP!$A$2:$O14062,6,0)</f>
        <v>NO</v>
      </c>
      <c r="L70" s="122" t="s">
        <v>2219</v>
      </c>
      <c r="M70" s="131" t="s">
        <v>2446</v>
      </c>
      <c r="N70" s="131" t="s">
        <v>2453</v>
      </c>
      <c r="O70" s="148" t="s">
        <v>2455</v>
      </c>
      <c r="P70" s="148"/>
      <c r="Q70" s="147" t="s">
        <v>2219</v>
      </c>
    </row>
    <row r="71" spans="1:17" s="93" customFormat="1" ht="18" x14ac:dyDescent="0.25">
      <c r="A71" s="148" t="str">
        <f>VLOOKUP(E71,'LISTADO ATM'!$A$2:$C$898,3,0)</f>
        <v>DISTRITO NACIONAL</v>
      </c>
      <c r="B71" s="126" t="s">
        <v>2618</v>
      </c>
      <c r="C71" s="132">
        <v>44358.30232638889</v>
      </c>
      <c r="D71" s="132" t="s">
        <v>2180</v>
      </c>
      <c r="E71" s="121">
        <v>957</v>
      </c>
      <c r="F71" s="148" t="str">
        <f>VLOOKUP(E71,VIP!$A$2:$O13728,2,0)</f>
        <v>DRBR23F</v>
      </c>
      <c r="G71" s="148" t="str">
        <f>VLOOKUP(E71,'LISTADO ATM'!$A$2:$B$897,2,0)</f>
        <v xml:space="preserve">ATM Oficina Venezuela </v>
      </c>
      <c r="H71" s="148" t="str">
        <f>VLOOKUP(E71,VIP!$A$2:$O18591,7,FALSE)</f>
        <v>Si</v>
      </c>
      <c r="I71" s="148" t="str">
        <f>VLOOKUP(E71,VIP!$A$2:$O10556,8,FALSE)</f>
        <v>Si</v>
      </c>
      <c r="J71" s="148" t="str">
        <f>VLOOKUP(E71,VIP!$A$2:$O10506,8,FALSE)</f>
        <v>Si</v>
      </c>
      <c r="K71" s="148" t="str">
        <f>VLOOKUP(E71,VIP!$A$2:$O14080,6,0)</f>
        <v>SI</v>
      </c>
      <c r="L71" s="122" t="s">
        <v>2466</v>
      </c>
      <c r="M71" s="131" t="s">
        <v>2446</v>
      </c>
      <c r="N71" s="131" t="s">
        <v>2453</v>
      </c>
      <c r="O71" s="148" t="s">
        <v>2455</v>
      </c>
      <c r="P71" s="148"/>
      <c r="Q71" s="147" t="s">
        <v>2466</v>
      </c>
    </row>
    <row r="72" spans="1:17" s="93" customFormat="1" ht="18" x14ac:dyDescent="0.25">
      <c r="A72" s="148" t="str">
        <f>VLOOKUP(E72,'LISTADO ATM'!$A$2:$C$898,3,0)</f>
        <v>SUR</v>
      </c>
      <c r="B72" s="126" t="s">
        <v>2571</v>
      </c>
      <c r="C72" s="132">
        <v>44357.34447916667</v>
      </c>
      <c r="D72" s="132" t="s">
        <v>2180</v>
      </c>
      <c r="E72" s="121">
        <v>968</v>
      </c>
      <c r="F72" s="148" t="str">
        <f>VLOOKUP(E72,VIP!$A$2:$O13709,2,0)</f>
        <v>DRBR24I</v>
      </c>
      <c r="G72" s="148" t="str">
        <f>VLOOKUP(E72,'LISTADO ATM'!$A$2:$B$897,2,0)</f>
        <v xml:space="preserve">ATM UNP Mercado Baní </v>
      </c>
      <c r="H72" s="148" t="str">
        <f>VLOOKUP(E72,VIP!$A$2:$O18572,7,FALSE)</f>
        <v>Si</v>
      </c>
      <c r="I72" s="148" t="str">
        <f>VLOOKUP(E72,VIP!$A$2:$O10537,8,FALSE)</f>
        <v>Si</v>
      </c>
      <c r="J72" s="148" t="str">
        <f>VLOOKUP(E72,VIP!$A$2:$O10487,8,FALSE)</f>
        <v>Si</v>
      </c>
      <c r="K72" s="148" t="str">
        <f>VLOOKUP(E72,VIP!$A$2:$O14061,6,0)</f>
        <v>SI</v>
      </c>
      <c r="L72" s="122" t="s">
        <v>2219</v>
      </c>
      <c r="M72" s="131" t="s">
        <v>2446</v>
      </c>
      <c r="N72" s="131" t="s">
        <v>2453</v>
      </c>
      <c r="O72" s="148" t="s">
        <v>2455</v>
      </c>
      <c r="P72" s="148"/>
      <c r="Q72" s="147" t="s">
        <v>2219</v>
      </c>
    </row>
    <row r="73" spans="1:17" s="93" customFormat="1" ht="18" x14ac:dyDescent="0.25">
      <c r="A73" s="148" t="str">
        <f>VLOOKUP(E73,'LISTADO ATM'!$A$2:$C$898,3,0)</f>
        <v>DISTRITO NACIONAL</v>
      </c>
      <c r="B73" s="126" t="s">
        <v>2630</v>
      </c>
      <c r="C73" s="132">
        <v>44358.372974537036</v>
      </c>
      <c r="D73" s="132" t="s">
        <v>2449</v>
      </c>
      <c r="E73" s="121">
        <v>980</v>
      </c>
      <c r="F73" s="148" t="str">
        <f>VLOOKUP(E73,VIP!$A$2:$O13727,2,0)</f>
        <v>DRBR980</v>
      </c>
      <c r="G73" s="148" t="str">
        <f>VLOOKUP(E73,'LISTADO ATM'!$A$2:$B$897,2,0)</f>
        <v xml:space="preserve">ATM Oficina Bella Vista Mall II </v>
      </c>
      <c r="H73" s="148" t="str">
        <f>VLOOKUP(E73,VIP!$A$2:$O18590,7,FALSE)</f>
        <v>Si</v>
      </c>
      <c r="I73" s="148" t="str">
        <f>VLOOKUP(E73,VIP!$A$2:$O10555,8,FALSE)</f>
        <v>Si</v>
      </c>
      <c r="J73" s="148" t="str">
        <f>VLOOKUP(E73,VIP!$A$2:$O10505,8,FALSE)</f>
        <v>Si</v>
      </c>
      <c r="K73" s="148" t="str">
        <f>VLOOKUP(E73,VIP!$A$2:$O14079,6,0)</f>
        <v>NO</v>
      </c>
      <c r="L73" s="122" t="s">
        <v>2548</v>
      </c>
      <c r="M73" s="131" t="s">
        <v>2446</v>
      </c>
      <c r="N73" s="131" t="s">
        <v>2453</v>
      </c>
      <c r="O73" s="148" t="s">
        <v>2454</v>
      </c>
      <c r="P73" s="148"/>
      <c r="Q73" s="147" t="s">
        <v>2548</v>
      </c>
    </row>
  </sheetData>
  <autoFilter ref="A4:Q4">
    <sortState ref="A5:Q73">
      <sortCondition ref="P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45:E48 E1:E4 E74:E1048576">
    <cfRule type="duplicateValues" dxfId="283" priority="271"/>
    <cfRule type="duplicateValues" dxfId="282" priority="285"/>
    <cfRule type="duplicateValues" dxfId="281" priority="475"/>
    <cfRule type="duplicateValues" dxfId="280" priority="479"/>
    <cfRule type="duplicateValues" dxfId="279" priority="484"/>
    <cfRule type="duplicateValues" dxfId="278" priority="486"/>
    <cfRule type="duplicateValues" dxfId="277" priority="522"/>
  </conditionalFormatting>
  <conditionalFormatting sqref="B45:B48 B1:B4 B74:B1048576">
    <cfRule type="duplicateValues" dxfId="276" priority="521"/>
  </conditionalFormatting>
  <conditionalFormatting sqref="B45:B48 B74:B1048576">
    <cfRule type="duplicateValues" dxfId="275" priority="508"/>
  </conditionalFormatting>
  <conditionalFormatting sqref="B45:B48 B1:B4 B74:B1048576">
    <cfRule type="duplicateValues" dxfId="274" priority="474"/>
    <cfRule type="duplicateValues" dxfId="273" priority="478"/>
  </conditionalFormatting>
  <conditionalFormatting sqref="B45:B48">
    <cfRule type="duplicateValues" dxfId="272" priority="270"/>
  </conditionalFormatting>
  <conditionalFormatting sqref="B45:B48">
    <cfRule type="duplicateValues" dxfId="271" priority="248"/>
  </conditionalFormatting>
  <conditionalFormatting sqref="E45:E48 E1:E4 E74:E1048576">
    <cfRule type="duplicateValues" dxfId="270" priority="247"/>
  </conditionalFormatting>
  <conditionalFormatting sqref="E45:E48 E74:E1048576">
    <cfRule type="duplicateValues" dxfId="269" priority="223"/>
  </conditionalFormatting>
  <conditionalFormatting sqref="B45:B48 B1:B5 B74:B1048576">
    <cfRule type="duplicateValues" dxfId="268" priority="207"/>
  </conditionalFormatting>
  <conditionalFormatting sqref="E45:E48 E1:E6 E74:E1048576">
    <cfRule type="duplicateValues" dxfId="267" priority="190"/>
  </conditionalFormatting>
  <conditionalFormatting sqref="E45:E48 E1:E19 E74:E1048576">
    <cfRule type="duplicateValues" dxfId="266" priority="172"/>
  </conditionalFormatting>
  <conditionalFormatting sqref="E20">
    <cfRule type="duplicateValues" dxfId="265" priority="165"/>
    <cfRule type="duplicateValues" dxfId="264" priority="166"/>
    <cfRule type="duplicateValues" dxfId="263" priority="167"/>
    <cfRule type="duplicateValues" dxfId="262" priority="168"/>
    <cfRule type="duplicateValues" dxfId="261" priority="169"/>
    <cfRule type="duplicateValues" dxfId="260" priority="170"/>
    <cfRule type="duplicateValues" dxfId="259" priority="171"/>
  </conditionalFormatting>
  <conditionalFormatting sqref="B20">
    <cfRule type="duplicateValues" dxfId="258" priority="164"/>
  </conditionalFormatting>
  <conditionalFormatting sqref="E20">
    <cfRule type="duplicateValues" dxfId="257" priority="159"/>
    <cfRule type="duplicateValues" dxfId="256" priority="160"/>
    <cfRule type="duplicateValues" dxfId="255" priority="161"/>
    <cfRule type="duplicateValues" dxfId="254" priority="162"/>
    <cfRule type="duplicateValues" dxfId="253" priority="163"/>
  </conditionalFormatting>
  <conditionalFormatting sqref="E20">
    <cfRule type="duplicateValues" dxfId="252" priority="158"/>
  </conditionalFormatting>
  <conditionalFormatting sqref="E20">
    <cfRule type="duplicateValues" dxfId="251" priority="157"/>
  </conditionalFormatting>
  <conditionalFormatting sqref="B20">
    <cfRule type="duplicateValues" dxfId="250" priority="156"/>
  </conditionalFormatting>
  <conditionalFormatting sqref="E20">
    <cfRule type="duplicateValues" dxfId="249" priority="155"/>
  </conditionalFormatting>
  <conditionalFormatting sqref="E20">
    <cfRule type="duplicateValues" dxfId="248" priority="154"/>
  </conditionalFormatting>
  <conditionalFormatting sqref="B45:B48 B1:B25 B74:B1048576">
    <cfRule type="duplicateValues" dxfId="247" priority="135"/>
  </conditionalFormatting>
  <conditionalFormatting sqref="E21:E25">
    <cfRule type="duplicateValues" dxfId="246" priority="125477"/>
    <cfRule type="duplicateValues" dxfId="245" priority="125478"/>
    <cfRule type="duplicateValues" dxfId="244" priority="125479"/>
    <cfRule type="duplicateValues" dxfId="243" priority="125480"/>
    <cfRule type="duplicateValues" dxfId="242" priority="125481"/>
    <cfRule type="duplicateValues" dxfId="241" priority="125482"/>
    <cfRule type="duplicateValues" dxfId="240" priority="125483"/>
  </conditionalFormatting>
  <conditionalFormatting sqref="B21:B25">
    <cfRule type="duplicateValues" dxfId="239" priority="125491"/>
  </conditionalFormatting>
  <conditionalFormatting sqref="E21:E25">
    <cfRule type="duplicateValues" dxfId="238" priority="125493"/>
    <cfRule type="duplicateValues" dxfId="237" priority="125494"/>
    <cfRule type="duplicateValues" dxfId="236" priority="125495"/>
    <cfRule type="duplicateValues" dxfId="235" priority="125496"/>
    <cfRule type="duplicateValues" dxfId="234" priority="125497"/>
  </conditionalFormatting>
  <conditionalFormatting sqref="E21:E25">
    <cfRule type="duplicateValues" dxfId="233" priority="125503"/>
  </conditionalFormatting>
  <conditionalFormatting sqref="E45:E48 E1:E25 E74:E1048576">
    <cfRule type="duplicateValues" dxfId="232" priority="134"/>
  </conditionalFormatting>
  <conditionalFormatting sqref="B26">
    <cfRule type="duplicateValues" dxfId="231" priority="133"/>
  </conditionalFormatting>
  <conditionalFormatting sqref="E26">
    <cfRule type="duplicateValues" dxfId="230" priority="126"/>
    <cfRule type="duplicateValues" dxfId="229" priority="127"/>
    <cfRule type="duplicateValues" dxfId="228" priority="128"/>
    <cfRule type="duplicateValues" dxfId="227" priority="129"/>
    <cfRule type="duplicateValues" dxfId="226" priority="130"/>
    <cfRule type="duplicateValues" dxfId="225" priority="131"/>
    <cfRule type="duplicateValues" dxfId="224" priority="132"/>
  </conditionalFormatting>
  <conditionalFormatting sqref="B26">
    <cfRule type="duplicateValues" dxfId="223" priority="125"/>
  </conditionalFormatting>
  <conditionalFormatting sqref="E26">
    <cfRule type="duplicateValues" dxfId="222" priority="120"/>
    <cfRule type="duplicateValues" dxfId="221" priority="121"/>
    <cfRule type="duplicateValues" dxfId="220" priority="122"/>
    <cfRule type="duplicateValues" dxfId="219" priority="123"/>
    <cfRule type="duplicateValues" dxfId="218" priority="124"/>
  </conditionalFormatting>
  <conditionalFormatting sqref="E26">
    <cfRule type="duplicateValues" dxfId="217" priority="119"/>
  </conditionalFormatting>
  <conditionalFormatting sqref="E26">
    <cfRule type="duplicateValues" dxfId="216" priority="118"/>
  </conditionalFormatting>
  <conditionalFormatting sqref="B27:B28 B30:B36">
    <cfRule type="duplicateValues" dxfId="215" priority="125590"/>
  </conditionalFormatting>
  <conditionalFormatting sqref="E27:E28 E30:E36">
    <cfRule type="duplicateValues" dxfId="214" priority="125591"/>
    <cfRule type="duplicateValues" dxfId="213" priority="125592"/>
    <cfRule type="duplicateValues" dxfId="212" priority="125593"/>
    <cfRule type="duplicateValues" dxfId="211" priority="125594"/>
    <cfRule type="duplicateValues" dxfId="210" priority="125595"/>
    <cfRule type="duplicateValues" dxfId="209" priority="125596"/>
    <cfRule type="duplicateValues" dxfId="208" priority="125597"/>
  </conditionalFormatting>
  <conditionalFormatting sqref="E27:E28 E30:E36">
    <cfRule type="duplicateValues" dxfId="207" priority="125598"/>
    <cfRule type="duplicateValues" dxfId="206" priority="125599"/>
    <cfRule type="duplicateValues" dxfId="205" priority="125600"/>
    <cfRule type="duplicateValues" dxfId="204" priority="125601"/>
    <cfRule type="duplicateValues" dxfId="203" priority="125602"/>
  </conditionalFormatting>
  <conditionalFormatting sqref="E27:E28 E30:E36">
    <cfRule type="duplicateValues" dxfId="202" priority="125603"/>
  </conditionalFormatting>
  <conditionalFormatting sqref="B29">
    <cfRule type="duplicateValues" dxfId="201" priority="101"/>
  </conditionalFormatting>
  <conditionalFormatting sqref="E29">
    <cfRule type="duplicateValues" dxfId="200" priority="94"/>
    <cfRule type="duplicateValues" dxfId="199" priority="95"/>
    <cfRule type="duplicateValues" dxfId="198" priority="96"/>
    <cfRule type="duplicateValues" dxfId="197" priority="97"/>
    <cfRule type="duplicateValues" dxfId="196" priority="98"/>
    <cfRule type="duplicateValues" dxfId="195" priority="99"/>
    <cfRule type="duplicateValues" dxfId="194" priority="100"/>
  </conditionalFormatting>
  <conditionalFormatting sqref="E29">
    <cfRule type="duplicateValues" dxfId="193" priority="89"/>
    <cfRule type="duplicateValues" dxfId="192" priority="90"/>
    <cfRule type="duplicateValues" dxfId="191" priority="91"/>
    <cfRule type="duplicateValues" dxfId="190" priority="92"/>
    <cfRule type="duplicateValues" dxfId="189" priority="93"/>
  </conditionalFormatting>
  <conditionalFormatting sqref="E29">
    <cfRule type="duplicateValues" dxfId="188" priority="88"/>
  </conditionalFormatting>
  <conditionalFormatting sqref="B37:B48">
    <cfRule type="duplicateValues" dxfId="187" priority="125656"/>
  </conditionalFormatting>
  <conditionalFormatting sqref="E37:E48">
    <cfRule type="duplicateValues" dxfId="186" priority="125657"/>
    <cfRule type="duplicateValues" dxfId="185" priority="125658"/>
    <cfRule type="duplicateValues" dxfId="184" priority="125659"/>
    <cfRule type="duplicateValues" dxfId="183" priority="125660"/>
    <cfRule type="duplicateValues" dxfId="182" priority="125661"/>
    <cfRule type="duplicateValues" dxfId="181" priority="125662"/>
    <cfRule type="duplicateValues" dxfId="180" priority="125663"/>
  </conditionalFormatting>
  <conditionalFormatting sqref="E37:E48">
    <cfRule type="duplicateValues" dxfId="179" priority="125664"/>
    <cfRule type="duplicateValues" dxfId="178" priority="125665"/>
    <cfRule type="duplicateValues" dxfId="177" priority="125666"/>
    <cfRule type="duplicateValues" dxfId="176" priority="125667"/>
    <cfRule type="duplicateValues" dxfId="175" priority="125668"/>
  </conditionalFormatting>
  <conditionalFormatting sqref="E37:E48">
    <cfRule type="duplicateValues" dxfId="174" priority="125669"/>
  </conditionalFormatting>
  <conditionalFormatting sqref="E49:E59">
    <cfRule type="duplicateValues" dxfId="173" priority="67"/>
    <cfRule type="duplicateValues" dxfId="172" priority="68"/>
    <cfRule type="duplicateValues" dxfId="171" priority="69"/>
    <cfRule type="duplicateValues" dxfId="170" priority="70"/>
    <cfRule type="duplicateValues" dxfId="169" priority="71"/>
    <cfRule type="duplicateValues" dxfId="168" priority="72"/>
    <cfRule type="duplicateValues" dxfId="167" priority="73"/>
  </conditionalFormatting>
  <conditionalFormatting sqref="B49:B59">
    <cfRule type="duplicateValues" dxfId="166" priority="66"/>
  </conditionalFormatting>
  <conditionalFormatting sqref="B49:B59">
    <cfRule type="duplicateValues" dxfId="165" priority="65"/>
  </conditionalFormatting>
  <conditionalFormatting sqref="B49:B59">
    <cfRule type="duplicateValues" dxfId="164" priority="63"/>
    <cfRule type="duplicateValues" dxfId="163" priority="64"/>
  </conditionalFormatting>
  <conditionalFormatting sqref="B49:B59">
    <cfRule type="duplicateValues" dxfId="162" priority="62"/>
  </conditionalFormatting>
  <conditionalFormatting sqref="B49:B59">
    <cfRule type="duplicateValues" dxfId="161" priority="61"/>
  </conditionalFormatting>
  <conditionalFormatting sqref="E49:E59">
    <cfRule type="duplicateValues" dxfId="160" priority="60"/>
  </conditionalFormatting>
  <conditionalFormatting sqref="E49:E59">
    <cfRule type="duplicateValues" dxfId="159" priority="59"/>
  </conditionalFormatting>
  <conditionalFormatting sqref="B49:B59">
    <cfRule type="duplicateValues" dxfId="158" priority="58"/>
  </conditionalFormatting>
  <conditionalFormatting sqref="E49:E59">
    <cfRule type="duplicateValues" dxfId="157" priority="57"/>
  </conditionalFormatting>
  <conditionalFormatting sqref="E49:E59">
    <cfRule type="duplicateValues" dxfId="156" priority="56"/>
  </conditionalFormatting>
  <conditionalFormatting sqref="B49:B59">
    <cfRule type="duplicateValues" dxfId="155" priority="55"/>
  </conditionalFormatting>
  <conditionalFormatting sqref="E49:E59">
    <cfRule type="duplicateValues" dxfId="154" priority="54"/>
  </conditionalFormatting>
  <conditionalFormatting sqref="B49:B59">
    <cfRule type="duplicateValues" dxfId="153" priority="53"/>
  </conditionalFormatting>
  <conditionalFormatting sqref="E49:E59">
    <cfRule type="duplicateValues" dxfId="152" priority="46"/>
    <cfRule type="duplicateValues" dxfId="151" priority="47"/>
    <cfRule type="duplicateValues" dxfId="150" priority="48"/>
    <cfRule type="duplicateValues" dxfId="149" priority="49"/>
    <cfRule type="duplicateValues" dxfId="148" priority="50"/>
    <cfRule type="duplicateValues" dxfId="147" priority="51"/>
    <cfRule type="duplicateValues" dxfId="146" priority="52"/>
  </conditionalFormatting>
  <conditionalFormatting sqref="E49:E59">
    <cfRule type="duplicateValues" dxfId="145" priority="41"/>
    <cfRule type="duplicateValues" dxfId="144" priority="42"/>
    <cfRule type="duplicateValues" dxfId="143" priority="43"/>
    <cfRule type="duplicateValues" dxfId="142" priority="44"/>
    <cfRule type="duplicateValues" dxfId="141" priority="45"/>
  </conditionalFormatting>
  <conditionalFormatting sqref="E49:E59">
    <cfRule type="duplicateValues" dxfId="140" priority="40"/>
  </conditionalFormatting>
  <conditionalFormatting sqref="E74:E1048576 E1:E59">
    <cfRule type="duplicateValues" dxfId="139" priority="39"/>
  </conditionalFormatting>
  <conditionalFormatting sqref="E6">
    <cfRule type="duplicateValues" dxfId="138" priority="125916"/>
    <cfRule type="duplicateValues" dxfId="137" priority="125917"/>
    <cfRule type="duplicateValues" dxfId="136" priority="125918"/>
    <cfRule type="duplicateValues" dxfId="135" priority="125919"/>
    <cfRule type="duplicateValues" dxfId="134" priority="125920"/>
    <cfRule type="duplicateValues" dxfId="133" priority="125921"/>
    <cfRule type="duplicateValues" dxfId="132" priority="125922"/>
  </conditionalFormatting>
  <conditionalFormatting sqref="B6">
    <cfRule type="duplicateValues" dxfId="131" priority="125923"/>
  </conditionalFormatting>
  <conditionalFormatting sqref="E6">
    <cfRule type="duplicateValues" dxfId="130" priority="125924"/>
    <cfRule type="duplicateValues" dxfId="129" priority="125925"/>
    <cfRule type="duplicateValues" dxfId="128" priority="125926"/>
    <cfRule type="duplicateValues" dxfId="127" priority="125927"/>
    <cfRule type="duplicateValues" dxfId="126" priority="125928"/>
  </conditionalFormatting>
  <conditionalFormatting sqref="E6">
    <cfRule type="duplicateValues" dxfId="125" priority="125929"/>
  </conditionalFormatting>
  <conditionalFormatting sqref="E7:E19">
    <cfRule type="duplicateValues" dxfId="124" priority="125981"/>
    <cfRule type="duplicateValues" dxfId="123" priority="125982"/>
    <cfRule type="duplicateValues" dxfId="122" priority="125983"/>
    <cfRule type="duplicateValues" dxfId="121" priority="125984"/>
    <cfRule type="duplicateValues" dxfId="120" priority="125985"/>
    <cfRule type="duplicateValues" dxfId="119" priority="125986"/>
    <cfRule type="duplicateValues" dxfId="118" priority="125987"/>
  </conditionalFormatting>
  <conditionalFormatting sqref="B7:B19">
    <cfRule type="duplicateValues" dxfId="117" priority="125988"/>
  </conditionalFormatting>
  <conditionalFormatting sqref="E7:E19">
    <cfRule type="duplicateValues" dxfId="116" priority="125989"/>
    <cfRule type="duplicateValues" dxfId="115" priority="125990"/>
    <cfRule type="duplicateValues" dxfId="114" priority="125991"/>
    <cfRule type="duplicateValues" dxfId="113" priority="125992"/>
    <cfRule type="duplicateValues" dxfId="112" priority="125993"/>
  </conditionalFormatting>
  <conditionalFormatting sqref="E7:E19">
    <cfRule type="duplicateValues" dxfId="111" priority="125994"/>
  </conditionalFormatting>
  <conditionalFormatting sqref="B74:B1048576 B1:B59">
    <cfRule type="duplicateValues" dxfId="110" priority="38"/>
  </conditionalFormatting>
  <conditionalFormatting sqref="E60:E73">
    <cfRule type="duplicateValues" dxfId="109" priority="31"/>
    <cfRule type="duplicateValues" dxfId="108" priority="32"/>
    <cfRule type="duplicateValues" dxfId="107" priority="33"/>
    <cfRule type="duplicateValues" dxfId="106" priority="34"/>
    <cfRule type="duplicateValues" dxfId="105" priority="35"/>
    <cfRule type="duplicateValues" dxfId="104" priority="36"/>
    <cfRule type="duplicateValues" dxfId="103" priority="37"/>
  </conditionalFormatting>
  <conditionalFormatting sqref="B60:B73">
    <cfRule type="duplicateValues" dxfId="102" priority="30"/>
  </conditionalFormatting>
  <conditionalFormatting sqref="B60:B73">
    <cfRule type="duplicateValues" dxfId="101" priority="29"/>
  </conditionalFormatting>
  <conditionalFormatting sqref="B60:B73">
    <cfRule type="duplicateValues" dxfId="100" priority="27"/>
    <cfRule type="duplicateValues" dxfId="99" priority="28"/>
  </conditionalFormatting>
  <conditionalFormatting sqref="B60:B73">
    <cfRule type="duplicateValues" dxfId="98" priority="26"/>
  </conditionalFormatting>
  <conditionalFormatting sqref="B60:B73">
    <cfRule type="duplicateValues" dxfId="97" priority="25"/>
  </conditionalFormatting>
  <conditionalFormatting sqref="E60:E73">
    <cfRule type="duplicateValues" dxfId="96" priority="24"/>
  </conditionalFormatting>
  <conditionalFormatting sqref="E60:E73">
    <cfRule type="duplicateValues" dxfId="95" priority="23"/>
  </conditionalFormatting>
  <conditionalFormatting sqref="B60:B73">
    <cfRule type="duplicateValues" dxfId="94" priority="22"/>
  </conditionalFormatting>
  <conditionalFormatting sqref="E60:E73">
    <cfRule type="duplicateValues" dxfId="93" priority="21"/>
  </conditionalFormatting>
  <conditionalFormatting sqref="E60:E73">
    <cfRule type="duplicateValues" dxfId="92" priority="20"/>
  </conditionalFormatting>
  <conditionalFormatting sqref="B60:B73">
    <cfRule type="duplicateValues" dxfId="91" priority="19"/>
  </conditionalFormatting>
  <conditionalFormatting sqref="E60:E73">
    <cfRule type="duplicateValues" dxfId="90" priority="18"/>
  </conditionalFormatting>
  <conditionalFormatting sqref="B60:B73">
    <cfRule type="duplicateValues" dxfId="89" priority="17"/>
  </conditionalFormatting>
  <conditionalFormatting sqref="E60:E73">
    <cfRule type="duplicateValues" dxfId="88" priority="10"/>
    <cfRule type="duplicateValues" dxfId="87" priority="11"/>
    <cfRule type="duplicateValues" dxfId="86" priority="12"/>
    <cfRule type="duplicateValues" dxfId="85" priority="13"/>
    <cfRule type="duplicateValues" dxfId="84" priority="14"/>
    <cfRule type="duplicateValues" dxfId="83" priority="15"/>
    <cfRule type="duplicateValues" dxfId="82" priority="16"/>
  </conditionalFormatting>
  <conditionalFormatting sqref="E60:E73">
    <cfRule type="duplicateValues" dxfId="81" priority="5"/>
    <cfRule type="duplicateValues" dxfId="80" priority="6"/>
    <cfRule type="duplicateValues" dxfId="79" priority="7"/>
    <cfRule type="duplicateValues" dxfId="78" priority="8"/>
    <cfRule type="duplicateValues" dxfId="77" priority="9"/>
  </conditionalFormatting>
  <conditionalFormatting sqref="E60:E73">
    <cfRule type="duplicateValues" dxfId="76" priority="4"/>
  </conditionalFormatting>
  <conditionalFormatting sqref="E60:E73">
    <cfRule type="duplicateValues" dxfId="75" priority="3"/>
  </conditionalFormatting>
  <conditionalFormatting sqref="B60:B73">
    <cfRule type="duplicateValues" dxfId="74" priority="2"/>
  </conditionalFormatting>
  <conditionalFormatting sqref="E1:E1048576">
    <cfRule type="duplicateValues" dxfId="73" priority="1"/>
  </conditionalFormatting>
  <conditionalFormatting sqref="E5">
    <cfRule type="duplicateValues" dxfId="72" priority="126050"/>
    <cfRule type="duplicateValues" dxfId="71" priority="126051"/>
    <cfRule type="duplicateValues" dxfId="70" priority="126052"/>
    <cfRule type="duplicateValues" dxfId="69" priority="126053"/>
    <cfRule type="duplicateValues" dxfId="68" priority="126054"/>
    <cfRule type="duplicateValues" dxfId="67" priority="126055"/>
    <cfRule type="duplicateValues" dxfId="66" priority="126056"/>
  </conditionalFormatting>
  <conditionalFormatting sqref="B5">
    <cfRule type="duplicateValues" dxfId="65" priority="126057"/>
  </conditionalFormatting>
  <conditionalFormatting sqref="E5">
    <cfRule type="duplicateValues" dxfId="64" priority="126058"/>
    <cfRule type="duplicateValues" dxfId="63" priority="126059"/>
    <cfRule type="duplicateValues" dxfId="62" priority="126060"/>
    <cfRule type="duplicateValues" dxfId="61" priority="126061"/>
    <cfRule type="duplicateValues" dxfId="60" priority="126062"/>
  </conditionalFormatting>
  <conditionalFormatting sqref="E5">
    <cfRule type="duplicateValues" dxfId="59" priority="12606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9" t="s">
        <v>0</v>
      </c>
      <c r="B1" s="19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1" t="s">
        <v>8</v>
      </c>
      <c r="B9" s="192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3" t="s">
        <v>9</v>
      </c>
      <c r="B14" s="19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5"/>
  <sheetViews>
    <sheetView topLeftCell="A4" zoomScale="70" zoomScaleNormal="70" workbookViewId="0">
      <selection activeCell="F13" sqref="F13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9.7109375" style="93" bestFit="1" customWidth="1"/>
    <col min="4" max="4" width="37.14062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9" ht="22.5" customHeight="1" x14ac:dyDescent="0.25">
      <c r="A1" s="176" t="s">
        <v>2150</v>
      </c>
      <c r="B1" s="177"/>
      <c r="C1" s="177"/>
      <c r="D1" s="177"/>
      <c r="E1" s="178"/>
      <c r="F1" s="174" t="s">
        <v>2557</v>
      </c>
      <c r="G1" s="175"/>
      <c r="H1" s="146">
        <f>COUNTIF(A:E,"2 Gavetas Vacías + 1 Fallando")</f>
        <v>3</v>
      </c>
      <c r="I1" s="146">
        <f>COUNTIF(A:E,("3 Gavetas Vacías"))</f>
        <v>5</v>
      </c>
    </row>
    <row r="2" spans="1:9" ht="25.5" customHeight="1" x14ac:dyDescent="0.25">
      <c r="A2" s="179" t="s">
        <v>2451</v>
      </c>
      <c r="B2" s="180"/>
      <c r="C2" s="180"/>
      <c r="D2" s="180"/>
      <c r="E2" s="181"/>
      <c r="F2" s="139" t="s">
        <v>2556</v>
      </c>
      <c r="G2" s="138">
        <f>G3+G4</f>
        <v>69</v>
      </c>
      <c r="H2" s="139" t="s">
        <v>2570</v>
      </c>
      <c r="I2" s="138">
        <f>COUNTIF(A:E,"Abastecido")</f>
        <v>4</v>
      </c>
    </row>
    <row r="3" spans="1:9" ht="18" x14ac:dyDescent="0.25">
      <c r="B3" s="95"/>
      <c r="C3" s="95"/>
      <c r="D3" s="95"/>
      <c r="E3" s="102"/>
      <c r="F3" s="139" t="s">
        <v>2555</v>
      </c>
      <c r="G3" s="138">
        <f>COUNTIF(REPORTE!A:Q,"fuera de Servicio")</f>
        <v>48</v>
      </c>
      <c r="H3" s="139" t="s">
        <v>2566</v>
      </c>
      <c r="I3" s="138">
        <f>COUNTIF(A:E,"Gavetas Vacías + Gavetas Fallando")</f>
        <v>6</v>
      </c>
    </row>
    <row r="4" spans="1:9" ht="18.75" thickBot="1" x14ac:dyDescent="0.3">
      <c r="A4" s="101" t="s">
        <v>2413</v>
      </c>
      <c r="B4" s="123">
        <v>44357.708333333336</v>
      </c>
      <c r="C4" s="95"/>
      <c r="D4" s="95"/>
      <c r="E4" s="103"/>
      <c r="F4" s="139" t="s">
        <v>2552</v>
      </c>
      <c r="G4" s="138">
        <f>COUNTIF(REPORTE!A:Q,"En Servicio")</f>
        <v>21</v>
      </c>
      <c r="H4" s="139" t="s">
        <v>2569</v>
      </c>
      <c r="I4" s="138">
        <f>COUNTIF(A:E,"Solucionado")</f>
        <v>2</v>
      </c>
    </row>
    <row r="5" spans="1:9" ht="18.75" thickBot="1" x14ac:dyDescent="0.3">
      <c r="A5" s="101" t="s">
        <v>2414</v>
      </c>
      <c r="B5" s="123">
        <v>44358.25</v>
      </c>
      <c r="C5" s="135"/>
      <c r="D5" s="95"/>
      <c r="E5" s="103"/>
      <c r="F5" s="139" t="s">
        <v>2553</v>
      </c>
      <c r="G5" s="138">
        <f>COUNTIF(REPORTE!A:Q,"reinicio exitoso")</f>
        <v>1</v>
      </c>
      <c r="H5" s="139" t="s">
        <v>2559</v>
      </c>
      <c r="I5" s="138">
        <f>I1+H1</f>
        <v>8</v>
      </c>
    </row>
    <row r="6" spans="1:9" ht="18" x14ac:dyDescent="0.25">
      <c r="B6" s="95"/>
      <c r="C6" s="95"/>
      <c r="D6" s="95"/>
      <c r="E6" s="104"/>
      <c r="F6" s="139" t="s">
        <v>2554</v>
      </c>
      <c r="G6" s="138">
        <f>COUNTIF(REPORTE!A:Q,"carga exitosa")</f>
        <v>1</v>
      </c>
      <c r="H6" s="139" t="s">
        <v>2567</v>
      </c>
      <c r="I6" s="138">
        <f>COUNTIF(A:E,"GAVETA DE RECHAZO LLENA")</f>
        <v>2</v>
      </c>
    </row>
    <row r="7" spans="1:9" ht="18" customHeight="1" x14ac:dyDescent="0.25">
      <c r="A7" s="182" t="s">
        <v>2415</v>
      </c>
      <c r="B7" s="183"/>
      <c r="C7" s="183"/>
      <c r="D7" s="183"/>
      <c r="E7" s="184"/>
      <c r="F7" s="139" t="s">
        <v>2558</v>
      </c>
      <c r="G7" s="138">
        <f>COUNTIF(A:E,"Sin Efectivo")</f>
        <v>4</v>
      </c>
      <c r="H7" s="139" t="s">
        <v>2568</v>
      </c>
      <c r="I7" s="138">
        <f>COUNTIF(A:E,"GAVETA DE DEPOSITO LLENA")</f>
        <v>4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6" t="s">
        <v>2419</v>
      </c>
      <c r="E8" s="96" t="s">
        <v>2417</v>
      </c>
    </row>
    <row r="9" spans="1:9" ht="18" x14ac:dyDescent="0.25">
      <c r="A9" s="137" t="str">
        <f>VLOOKUP(B9,'[1]LISTADO ATM'!$A$2:$C$822,3,0)</f>
        <v>DISTRITO NACIONAL</v>
      </c>
      <c r="B9" s="124">
        <v>259</v>
      </c>
      <c r="C9" s="124" t="str">
        <f>VLOOKUP(B9,'[1]LISTADO ATM'!$A$2:$B$822,2,0)</f>
        <v>ATM Senado de la Republica</v>
      </c>
      <c r="D9" s="125" t="s">
        <v>2550</v>
      </c>
      <c r="E9" s="128">
        <v>3335916280</v>
      </c>
    </row>
    <row r="10" spans="1:9" ht="18" x14ac:dyDescent="0.25">
      <c r="A10" s="137" t="str">
        <f>VLOOKUP(B10,'[1]LISTADO ATM'!$A$2:$C$822,3,0)</f>
        <v>DISTRITO NACIONAL</v>
      </c>
      <c r="B10" s="124">
        <v>745</v>
      </c>
      <c r="C10" s="124" t="str">
        <f>VLOOKUP(B10,'[1]LISTADO ATM'!$A$2:$B$822,2,0)</f>
        <v xml:space="preserve">ATM Oficina Ave. Duarte </v>
      </c>
      <c r="D10" s="125" t="s">
        <v>2550</v>
      </c>
      <c r="E10" s="128">
        <v>3335916485</v>
      </c>
    </row>
    <row r="11" spans="1:9" ht="18" x14ac:dyDescent="0.25">
      <c r="A11" s="137" t="str">
        <f>VLOOKUP(B11,'[1]LISTADO ATM'!$A$2:$C$822,3,0)</f>
        <v>ESTE</v>
      </c>
      <c r="B11" s="124">
        <v>630</v>
      </c>
      <c r="C11" s="124" t="str">
        <f>VLOOKUP(B11,'[1]LISTADO ATM'!$A$2:$B$822,2,0)</f>
        <v xml:space="preserve">ATM Oficina Plaza Zaglul (SPM) </v>
      </c>
      <c r="D11" s="125" t="s">
        <v>2550</v>
      </c>
      <c r="E11" s="128" t="s">
        <v>2644</v>
      </c>
    </row>
    <row r="12" spans="1:9" ht="18" x14ac:dyDescent="0.25">
      <c r="A12" s="137" t="e">
        <f>VLOOKUP(B12,'[1]LISTADO ATM'!$A$2:$C$822,3,0)</f>
        <v>#N/A</v>
      </c>
      <c r="B12" s="124"/>
      <c r="C12" s="124" t="e">
        <f>VLOOKUP(B12,'[1]LISTADO ATM'!$A$2:$B$822,2,0)</f>
        <v>#N/A</v>
      </c>
      <c r="D12" s="125" t="s">
        <v>2550</v>
      </c>
      <c r="E12" s="128"/>
    </row>
    <row r="13" spans="1:9" ht="18.75" customHeight="1" thickBot="1" x14ac:dyDescent="0.3">
      <c r="A13" s="97" t="s">
        <v>2473</v>
      </c>
      <c r="B13" s="143">
        <f>COUNT(B9:B12)</f>
        <v>3</v>
      </c>
      <c r="C13" s="171"/>
      <c r="D13" s="172"/>
      <c r="E13" s="173"/>
    </row>
    <row r="14" spans="1:9" ht="18" customHeight="1" x14ac:dyDescent="0.25">
      <c r="B14" s="99"/>
      <c r="E14" s="99"/>
    </row>
    <row r="15" spans="1:9" ht="18" x14ac:dyDescent="0.25">
      <c r="A15" s="182" t="s">
        <v>2474</v>
      </c>
      <c r="B15" s="183"/>
      <c r="C15" s="183"/>
      <c r="D15" s="183"/>
      <c r="E15" s="184"/>
    </row>
    <row r="16" spans="1:9" ht="18" x14ac:dyDescent="0.25">
      <c r="A16" s="96" t="s">
        <v>15</v>
      </c>
      <c r="B16" s="96" t="s">
        <v>2416</v>
      </c>
      <c r="C16" s="96" t="s">
        <v>46</v>
      </c>
      <c r="D16" s="96" t="s">
        <v>2419</v>
      </c>
      <c r="E16" s="96" t="s">
        <v>2417</v>
      </c>
    </row>
    <row r="17" spans="1:5" ht="18.75" customHeight="1" x14ac:dyDescent="0.25">
      <c r="A17" s="94" t="str">
        <f>VLOOKUP(B17,'[1]LISTADO ATM'!$A$2:$C$822,3,0)</f>
        <v>NORTE</v>
      </c>
      <c r="B17" s="124">
        <v>431</v>
      </c>
      <c r="C17" s="126" t="str">
        <f>VLOOKUP(B17,'[1]LISTADO ATM'!$A$2:$B$822,2,0)</f>
        <v xml:space="preserve">ATM Autoservicio Sol (Santiago) </v>
      </c>
      <c r="D17" s="125" t="s">
        <v>2544</v>
      </c>
      <c r="E17" s="124">
        <v>3335916608</v>
      </c>
    </row>
    <row r="18" spans="1:5" ht="18" customHeight="1" x14ac:dyDescent="0.25">
      <c r="A18" s="94" t="e">
        <f>VLOOKUP(B18,'[1]LISTADO ATM'!$A$2:$C$822,3,0)</f>
        <v>#N/A</v>
      </c>
      <c r="B18" s="124"/>
      <c r="C18" s="126" t="e">
        <f>VLOOKUP(B18,'[1]LISTADO ATM'!$A$2:$B$822,2,0)</f>
        <v>#N/A</v>
      </c>
      <c r="D18" s="125" t="s">
        <v>2544</v>
      </c>
      <c r="E18" s="124"/>
    </row>
    <row r="19" spans="1:5" ht="18.75" thickBot="1" x14ac:dyDescent="0.3">
      <c r="A19" s="97" t="s">
        <v>2473</v>
      </c>
      <c r="B19" s="143">
        <f>COUNT(B17:B17)</f>
        <v>1</v>
      </c>
      <c r="C19" s="171"/>
      <c r="D19" s="172"/>
      <c r="E19" s="173"/>
    </row>
    <row r="20" spans="1:5" ht="18" customHeight="1" thickBot="1" x14ac:dyDescent="0.3">
      <c r="B20" s="99"/>
      <c r="E20" s="99"/>
    </row>
    <row r="21" spans="1:5" ht="18.75" customHeight="1" thickBot="1" x14ac:dyDescent="0.3">
      <c r="A21" s="161" t="s">
        <v>2475</v>
      </c>
      <c r="B21" s="162"/>
      <c r="C21" s="162"/>
      <c r="D21" s="162"/>
      <c r="E21" s="163"/>
    </row>
    <row r="22" spans="1:5" ht="18.75" customHeight="1" x14ac:dyDescent="0.25">
      <c r="A22" s="96" t="s">
        <v>15</v>
      </c>
      <c r="B22" s="96" t="s">
        <v>2416</v>
      </c>
      <c r="C22" s="96" t="s">
        <v>46</v>
      </c>
      <c r="D22" s="96" t="s">
        <v>2419</v>
      </c>
      <c r="E22" s="96" t="s">
        <v>2417</v>
      </c>
    </row>
    <row r="23" spans="1:5" ht="18" x14ac:dyDescent="0.25">
      <c r="A23" s="137" t="str">
        <f>VLOOKUP(B23,'[1]LISTADO ATM'!$A$2:$C$822,3,0)</f>
        <v>DISTRITO NACIONAL</v>
      </c>
      <c r="B23" s="124">
        <v>354</v>
      </c>
      <c r="C23" s="124" t="str">
        <f>VLOOKUP(B23,'[1]LISTADO ATM'!$A$2:$B$822,2,0)</f>
        <v xml:space="preserve">ATM Oficina Núñez de Cáceres II </v>
      </c>
      <c r="D23" s="127" t="s">
        <v>2437</v>
      </c>
      <c r="E23" s="128">
        <v>3335915606</v>
      </c>
    </row>
    <row r="24" spans="1:5" ht="18" x14ac:dyDescent="0.25">
      <c r="A24" s="137" t="str">
        <f>VLOOKUP(B24,'[1]LISTADO ATM'!$A$2:$C$822,3,0)</f>
        <v>DISTRITO NACIONAL</v>
      </c>
      <c r="B24" s="124">
        <v>234</v>
      </c>
      <c r="C24" s="124" t="str">
        <f>VLOOKUP(B24,'[1]LISTADO ATM'!$A$2:$B$822,2,0)</f>
        <v xml:space="preserve">ATM Oficina Boca Chica I </v>
      </c>
      <c r="D24" s="127" t="s">
        <v>2437</v>
      </c>
      <c r="E24" s="128" t="s">
        <v>2619</v>
      </c>
    </row>
    <row r="25" spans="1:5" ht="18" customHeight="1" x14ac:dyDescent="0.25">
      <c r="A25" s="137" t="str">
        <f>VLOOKUP(B25,'[1]LISTADO ATM'!$A$2:$C$822,3,0)</f>
        <v>SUR</v>
      </c>
      <c r="B25" s="124">
        <v>44</v>
      </c>
      <c r="C25" s="124" t="str">
        <f>VLOOKUP(B25,'[1]LISTADO ATM'!$A$2:$B$822,2,0)</f>
        <v xml:space="preserve">ATM Oficina Pedernales </v>
      </c>
      <c r="D25" s="127" t="s">
        <v>2437</v>
      </c>
      <c r="E25" s="128" t="s">
        <v>2645</v>
      </c>
    </row>
    <row r="26" spans="1:5" ht="18" x14ac:dyDescent="0.25">
      <c r="A26" s="137" t="e">
        <f>VLOOKUP(B26,'[1]LISTADO ATM'!$A$2:$C$822,3,0)</f>
        <v>#N/A</v>
      </c>
      <c r="B26" s="124"/>
      <c r="C26" s="124" t="e">
        <f>VLOOKUP(B26,'[1]LISTADO ATM'!$A$2:$B$822,2,0)</f>
        <v>#N/A</v>
      </c>
      <c r="D26" s="127" t="s">
        <v>2437</v>
      </c>
      <c r="E26" s="128"/>
    </row>
    <row r="27" spans="1:5" ht="18.75" thickBot="1" x14ac:dyDescent="0.3">
      <c r="A27" s="116"/>
      <c r="B27" s="143">
        <f>COUNT(B23:B26)</f>
        <v>3</v>
      </c>
      <c r="C27" s="105"/>
      <c r="D27" s="105"/>
      <c r="E27" s="105"/>
    </row>
    <row r="28" spans="1:5" ht="15.75" thickBot="1" x14ac:dyDescent="0.3">
      <c r="B28" s="99"/>
      <c r="E28" s="99"/>
    </row>
    <row r="29" spans="1:5" ht="18.75" thickBot="1" x14ac:dyDescent="0.3">
      <c r="A29" s="161" t="s">
        <v>2535</v>
      </c>
      <c r="B29" s="162"/>
      <c r="C29" s="162"/>
      <c r="D29" s="162"/>
      <c r="E29" s="163"/>
    </row>
    <row r="30" spans="1:5" ht="18" x14ac:dyDescent="0.25">
      <c r="A30" s="96" t="s">
        <v>15</v>
      </c>
      <c r="B30" s="96" t="s">
        <v>2416</v>
      </c>
      <c r="C30" s="96" t="s">
        <v>46</v>
      </c>
      <c r="D30" s="96" t="s">
        <v>2419</v>
      </c>
      <c r="E30" s="96" t="s">
        <v>2417</v>
      </c>
    </row>
    <row r="31" spans="1:5" ht="18" x14ac:dyDescent="0.25">
      <c r="A31" s="140" t="str">
        <f>VLOOKUP(B31,'[1]LISTADO ATM'!$A$2:$C$822,3,0)</f>
        <v>DISTRITO NACIONAL</v>
      </c>
      <c r="B31" s="144">
        <v>327</v>
      </c>
      <c r="C31" s="126" t="str">
        <f>VLOOKUP(B31,'[1]LISTADO ATM'!$A$2:$B$822,2,0)</f>
        <v xml:space="preserve">ATM UNP CCN (Nacional 27 de Febrero) </v>
      </c>
      <c r="D31" s="124" t="s">
        <v>2482</v>
      </c>
      <c r="E31" s="128">
        <v>3335915928</v>
      </c>
    </row>
    <row r="32" spans="1:5" ht="18.75" customHeight="1" x14ac:dyDescent="0.25">
      <c r="A32" s="140" t="str">
        <f>VLOOKUP(B32,'[1]LISTADO ATM'!$A$2:$C$822,3,0)</f>
        <v>DISTRITO NACIONAL</v>
      </c>
      <c r="B32" s="144">
        <v>577</v>
      </c>
      <c r="C32" s="126" t="str">
        <f>VLOOKUP(B32,'[1]LISTADO ATM'!$A$2:$B$822,2,0)</f>
        <v xml:space="preserve">ATM Olé Ave. Duarte </v>
      </c>
      <c r="D32" s="124" t="s">
        <v>2482</v>
      </c>
      <c r="E32" s="128">
        <v>3335915813</v>
      </c>
    </row>
    <row r="33" spans="1:5" ht="18" x14ac:dyDescent="0.25">
      <c r="A33" s="140" t="str">
        <f>VLOOKUP(B33,'[1]LISTADO ATM'!$A$2:$C$822,3,0)</f>
        <v>DISTRITO NACIONAL</v>
      </c>
      <c r="B33" s="144">
        <v>725</v>
      </c>
      <c r="C33" s="126" t="str">
        <f>VLOOKUP(B33,'[1]LISTADO ATM'!$A$2:$B$822,2,0)</f>
        <v xml:space="preserve">ATM El Huacal II  </v>
      </c>
      <c r="D33" s="124" t="s">
        <v>2482</v>
      </c>
      <c r="E33" s="128" t="s">
        <v>2620</v>
      </c>
    </row>
    <row r="34" spans="1:5" ht="18" x14ac:dyDescent="0.25">
      <c r="A34" s="140" t="str">
        <f>VLOOKUP(B34,'[1]LISTADO ATM'!$A$2:$C$822,3,0)</f>
        <v>ESTE</v>
      </c>
      <c r="B34" s="144">
        <v>293</v>
      </c>
      <c r="C34" s="126" t="str">
        <f>VLOOKUP(B34,'[1]LISTADO ATM'!$A$2:$B$822,2,0)</f>
        <v xml:space="preserve">ATM S/M Nueva Visión (San Pedro) </v>
      </c>
      <c r="D34" s="124" t="s">
        <v>2482</v>
      </c>
      <c r="E34" s="128">
        <v>3335916654</v>
      </c>
    </row>
    <row r="35" spans="1:5" ht="18.75" customHeight="1" x14ac:dyDescent="0.25">
      <c r="A35" s="140" t="str">
        <f>VLOOKUP(B35,'[1]LISTADO ATM'!$A$2:$C$822,3,0)</f>
        <v>SUR</v>
      </c>
      <c r="B35" s="144">
        <v>537</v>
      </c>
      <c r="C35" s="126" t="str">
        <f>VLOOKUP(B35,'[1]LISTADO ATM'!$A$2:$B$822,2,0)</f>
        <v xml:space="preserve">ATM Estación Texaco Enriquillo (Barahona) </v>
      </c>
      <c r="D35" s="124" t="s">
        <v>2482</v>
      </c>
      <c r="E35" s="128" t="s">
        <v>2646</v>
      </c>
    </row>
    <row r="36" spans="1:5" ht="18" x14ac:dyDescent="0.25">
      <c r="A36" s="140" t="e">
        <f>VLOOKUP(B36,'[1]LISTADO ATM'!$A$2:$C$822,3,0)</f>
        <v>#N/A</v>
      </c>
      <c r="B36" s="144"/>
      <c r="C36" s="126" t="e">
        <f>VLOOKUP(B36,'[1]LISTADO ATM'!$A$2:$B$822,2,0)</f>
        <v>#N/A</v>
      </c>
      <c r="D36" s="124" t="s">
        <v>2482</v>
      </c>
      <c r="E36" s="128"/>
    </row>
    <row r="37" spans="1:5" ht="18" x14ac:dyDescent="0.25">
      <c r="A37" s="116" t="s">
        <v>2473</v>
      </c>
      <c r="B37" s="145">
        <f>COUNT(B31:B35)</f>
        <v>5</v>
      </c>
      <c r="C37" s="105"/>
      <c r="D37" s="105"/>
      <c r="E37" s="105"/>
    </row>
    <row r="38" spans="1:5" ht="15.75" thickBot="1" x14ac:dyDescent="0.3">
      <c r="B38" s="99"/>
      <c r="E38" s="99"/>
    </row>
    <row r="39" spans="1:5" ht="18" x14ac:dyDescent="0.25">
      <c r="A39" s="164" t="s">
        <v>2476</v>
      </c>
      <c r="B39" s="165"/>
      <c r="C39" s="165"/>
      <c r="D39" s="165"/>
      <c r="E39" s="166"/>
    </row>
    <row r="40" spans="1:5" ht="18" x14ac:dyDescent="0.25">
      <c r="A40" s="96" t="s">
        <v>15</v>
      </c>
      <c r="B40" s="96" t="s">
        <v>2416</v>
      </c>
      <c r="C40" s="98" t="s">
        <v>46</v>
      </c>
      <c r="D40" s="129" t="s">
        <v>2419</v>
      </c>
      <c r="E40" s="96" t="s">
        <v>2417</v>
      </c>
    </row>
    <row r="41" spans="1:5" ht="18" x14ac:dyDescent="0.25">
      <c r="A41" s="94" t="str">
        <f>VLOOKUP(B41,'[1]LISTADO ATM'!$A$2:$C$822,3,0)</f>
        <v>ESTE</v>
      </c>
      <c r="B41" s="124">
        <v>294</v>
      </c>
      <c r="C41" s="126" t="str">
        <f>VLOOKUP(B41,'[1]LISTADO ATM'!$A$2:$B$822,2,0)</f>
        <v xml:space="preserve">ATM Plaza Zaglul San Pedro II </v>
      </c>
      <c r="D41" s="122" t="s">
        <v>2574</v>
      </c>
      <c r="E41" s="124">
        <v>3335915919</v>
      </c>
    </row>
    <row r="42" spans="1:5" ht="18" x14ac:dyDescent="0.25">
      <c r="A42" s="94" t="str">
        <f>VLOOKUP(B42,'[1]LISTADO ATM'!$A$2:$C$822,3,0)</f>
        <v>ESTE</v>
      </c>
      <c r="B42" s="124">
        <v>429</v>
      </c>
      <c r="C42" s="126" t="str">
        <f>VLOOKUP(B42,'[1]LISTADO ATM'!$A$2:$B$822,2,0)</f>
        <v xml:space="preserve">ATM Oficina Jumbo La Romana </v>
      </c>
      <c r="D42" s="195" t="s">
        <v>2548</v>
      </c>
      <c r="E42" s="124">
        <v>3335916514</v>
      </c>
    </row>
    <row r="43" spans="1:5" ht="18" x14ac:dyDescent="0.25">
      <c r="A43" s="94" t="str">
        <f>VLOOKUP(B43,'[1]LISTADO ATM'!$A$2:$C$822,3,0)</f>
        <v>NORTE</v>
      </c>
      <c r="B43" s="124">
        <v>538</v>
      </c>
      <c r="C43" s="126" t="str">
        <f>VLOOKUP(B43,'[1]LISTADO ATM'!$A$2:$B$822,2,0)</f>
        <v>ATM  Autoservicio San Fco. Macorís</v>
      </c>
      <c r="D43" s="195" t="s">
        <v>2548</v>
      </c>
      <c r="E43" s="124">
        <v>3335916621</v>
      </c>
    </row>
    <row r="44" spans="1:5" ht="18" x14ac:dyDescent="0.25">
      <c r="A44" s="94" t="str">
        <f>VLOOKUP(B44,'[1]LISTADO ATM'!$A$2:$C$822,3,0)</f>
        <v>SUR</v>
      </c>
      <c r="B44" s="124">
        <v>297</v>
      </c>
      <c r="C44" s="126" t="str">
        <f>VLOOKUP(B44,'[1]LISTADO ATM'!$A$2:$B$822,2,0)</f>
        <v xml:space="preserve">ATM S/M Cadena Ocoa </v>
      </c>
      <c r="D44" s="122" t="s">
        <v>2574</v>
      </c>
      <c r="E44" s="124">
        <v>3335915846</v>
      </c>
    </row>
    <row r="45" spans="1:5" ht="18" x14ac:dyDescent="0.25">
      <c r="A45" s="94" t="str">
        <f>VLOOKUP(B45,'[1]LISTADO ATM'!$A$2:$C$822,3,0)</f>
        <v>DISTRITO NACIONAL</v>
      </c>
      <c r="B45" s="124">
        <v>980</v>
      </c>
      <c r="C45" s="126" t="str">
        <f>VLOOKUP(B45,'[1]LISTADO ATM'!$A$2:$B$822,2,0)</f>
        <v xml:space="preserve">ATM Oficina Bella Vista Mall II </v>
      </c>
      <c r="D45" s="195" t="s">
        <v>2548</v>
      </c>
      <c r="E45" s="124" t="s">
        <v>2647</v>
      </c>
    </row>
    <row r="46" spans="1:5" ht="18" x14ac:dyDescent="0.25">
      <c r="A46" s="94" t="str">
        <f>VLOOKUP(B46,'[1]LISTADO ATM'!$A$2:$C$822,3,0)</f>
        <v>DISTRITO NACIONAL</v>
      </c>
      <c r="B46" s="124">
        <v>494</v>
      </c>
      <c r="C46" s="126" t="str">
        <f>VLOOKUP(B46,'[1]LISTADO ATM'!$A$2:$B$822,2,0)</f>
        <v xml:space="preserve">ATM Oficina Blue Mall </v>
      </c>
      <c r="D46" s="195" t="s">
        <v>2548</v>
      </c>
      <c r="E46" s="124" t="s">
        <v>2648</v>
      </c>
    </row>
    <row r="47" spans="1:5" ht="18" x14ac:dyDescent="0.25">
      <c r="A47" s="94" t="e">
        <f>VLOOKUP(B47,'[1]LISTADO ATM'!$A$2:$C$822,3,0)</f>
        <v>#N/A</v>
      </c>
      <c r="B47" s="124"/>
      <c r="C47" s="126" t="e">
        <f>VLOOKUP(B47,'[1]LISTADO ATM'!$A$2:$B$822,2,0)</f>
        <v>#N/A</v>
      </c>
      <c r="D47" s="122"/>
      <c r="E47" s="124"/>
    </row>
    <row r="48" spans="1:5" ht="18" x14ac:dyDescent="0.25">
      <c r="A48" s="116" t="s">
        <v>2473</v>
      </c>
      <c r="B48" s="145">
        <f>COUNT(B41:B46)</f>
        <v>6</v>
      </c>
      <c r="C48" s="105"/>
      <c r="D48" s="130"/>
      <c r="E48" s="130"/>
    </row>
    <row r="49" spans="1:5" ht="15.75" thickBot="1" x14ac:dyDescent="0.3">
      <c r="B49" s="99"/>
      <c r="E49" s="99"/>
    </row>
    <row r="50" spans="1:5" ht="18.75" thickBot="1" x14ac:dyDescent="0.3">
      <c r="A50" s="167" t="s">
        <v>2477</v>
      </c>
      <c r="B50" s="168"/>
      <c r="C50" s="93" t="s">
        <v>2412</v>
      </c>
      <c r="D50" s="99"/>
      <c r="E50" s="99"/>
    </row>
    <row r="51" spans="1:5" ht="18.75" thickBot="1" x14ac:dyDescent="0.3">
      <c r="A51" s="141">
        <f>+B27+B37+B48</f>
        <v>14</v>
      </c>
      <c r="B51" s="142"/>
    </row>
    <row r="52" spans="1:5" ht="15.75" thickBot="1" x14ac:dyDescent="0.3">
      <c r="B52" s="99"/>
      <c r="E52" s="99"/>
    </row>
    <row r="53" spans="1:5" ht="18.75" thickBot="1" x14ac:dyDescent="0.3">
      <c r="A53" s="161" t="s">
        <v>2478</v>
      </c>
      <c r="B53" s="162"/>
      <c r="C53" s="162"/>
      <c r="D53" s="162"/>
      <c r="E53" s="163"/>
    </row>
    <row r="54" spans="1:5" ht="18" x14ac:dyDescent="0.25">
      <c r="A54" s="100" t="s">
        <v>15</v>
      </c>
      <c r="B54" s="96" t="s">
        <v>2416</v>
      </c>
      <c r="C54" s="98" t="s">
        <v>46</v>
      </c>
      <c r="D54" s="169" t="s">
        <v>2419</v>
      </c>
      <c r="E54" s="170"/>
    </row>
    <row r="55" spans="1:5" ht="18" x14ac:dyDescent="0.25">
      <c r="A55" s="124" t="str">
        <f>VLOOKUP(B55,'[1]LISTADO ATM'!$A$2:$C$822,3,0)</f>
        <v>DISTRITO NACIONAL</v>
      </c>
      <c r="B55" s="124">
        <v>958</v>
      </c>
      <c r="C55" s="124" t="str">
        <f>VLOOKUP(B55,'[1]LISTADO ATM'!$A$2:$B$822,2,0)</f>
        <v xml:space="preserve">ATM Olé Aut. San Isidro </v>
      </c>
      <c r="D55" s="159" t="s">
        <v>2561</v>
      </c>
      <c r="E55" s="160"/>
    </row>
    <row r="56" spans="1:5" ht="18" x14ac:dyDescent="0.25">
      <c r="A56" s="124" t="str">
        <f>VLOOKUP(B56,'[1]LISTADO ATM'!$A$2:$C$822,3,0)</f>
        <v>DISTRITO NACIONAL</v>
      </c>
      <c r="B56" s="124">
        <v>557</v>
      </c>
      <c r="C56" s="124" t="str">
        <f>VLOOKUP(B56,'[1]LISTADO ATM'!$A$2:$B$822,2,0)</f>
        <v xml:space="preserve">ATM Multicentro La Sirena Ave. Mella </v>
      </c>
      <c r="D56" s="159" t="s">
        <v>2561</v>
      </c>
      <c r="E56" s="160"/>
    </row>
    <row r="57" spans="1:5" ht="18" x14ac:dyDescent="0.25">
      <c r="A57" s="124" t="str">
        <f>VLOOKUP(B57,'[1]LISTADO ATM'!$A$2:$C$822,3,0)</f>
        <v>DISTRITO NACIONAL</v>
      </c>
      <c r="B57" s="124">
        <v>162</v>
      </c>
      <c r="C57" s="124" t="str">
        <f>VLOOKUP(B57,'[1]LISTADO ATM'!$A$2:$B$822,2,0)</f>
        <v xml:space="preserve">ATM Oficina Tiradentes I </v>
      </c>
      <c r="D57" s="159" t="s">
        <v>2551</v>
      </c>
      <c r="E57" s="160"/>
    </row>
    <row r="58" spans="1:5" ht="18" x14ac:dyDescent="0.25">
      <c r="A58" s="124" t="str">
        <f>VLOOKUP(B58,'[1]LISTADO ATM'!$A$2:$C$822,3,0)</f>
        <v>DISTRITO NACIONAL</v>
      </c>
      <c r="B58" s="124">
        <v>443</v>
      </c>
      <c r="C58" s="124" t="str">
        <f>VLOOKUP(B58,'[1]LISTADO ATM'!$A$2:$B$822,2,0)</f>
        <v xml:space="preserve">ATM Edificio San Rafael </v>
      </c>
      <c r="D58" s="159" t="s">
        <v>2551</v>
      </c>
      <c r="E58" s="160"/>
    </row>
    <row r="59" spans="1:5" ht="18" x14ac:dyDescent="0.25">
      <c r="A59" s="124" t="str">
        <f>VLOOKUP(B59,'[1]LISTADO ATM'!$A$2:$C$822,3,0)</f>
        <v>SUR</v>
      </c>
      <c r="B59" s="124">
        <v>301</v>
      </c>
      <c r="C59" s="124" t="str">
        <f>VLOOKUP(B59,'[1]LISTADO ATM'!$A$2:$B$822,2,0)</f>
        <v xml:space="preserve">ATM UNP Alfa y Omega (Barahona) </v>
      </c>
      <c r="D59" s="159" t="s">
        <v>2551</v>
      </c>
      <c r="E59" s="160"/>
    </row>
    <row r="60" spans="1:5" ht="18" x14ac:dyDescent="0.25">
      <c r="A60" s="124" t="str">
        <f>VLOOKUP(B60,'[1]LISTADO ATM'!$A$2:$C$822,3,0)</f>
        <v>DISTRITO NACIONAL</v>
      </c>
      <c r="B60" s="124">
        <v>549</v>
      </c>
      <c r="C60" s="124" t="str">
        <f>VLOOKUP(B60,'[1]LISTADO ATM'!$A$2:$B$822,2,0)</f>
        <v xml:space="preserve">ATM Ministerio de Turismo (Oficinas Gubernamentales) </v>
      </c>
      <c r="D60" s="159" t="s">
        <v>2551</v>
      </c>
      <c r="E60" s="160"/>
    </row>
    <row r="61" spans="1:5" ht="18" x14ac:dyDescent="0.25">
      <c r="A61" s="124" t="str">
        <f>VLOOKUP(B61,'[1]LISTADO ATM'!$A$2:$C$822,3,0)</f>
        <v>DISTRITO NACIONAL</v>
      </c>
      <c r="B61" s="124">
        <v>670</v>
      </c>
      <c r="C61" s="124" t="str">
        <f>VLOOKUP(B61,'[1]LISTADO ATM'!$A$2:$B$822,2,0)</f>
        <v>ATM Estación Texaco Algodón</v>
      </c>
      <c r="D61" s="159" t="s">
        <v>2551</v>
      </c>
      <c r="E61" s="160"/>
    </row>
    <row r="62" spans="1:5" ht="18" x14ac:dyDescent="0.25">
      <c r="A62" s="124" t="str">
        <f>VLOOKUP(B62,'[1]LISTADO ATM'!$A$2:$C$822,3,0)</f>
        <v>SUR</v>
      </c>
      <c r="B62" s="124">
        <v>873</v>
      </c>
      <c r="C62" s="124" t="str">
        <f>VLOOKUP(B62,'[1]LISTADO ATM'!$A$2:$B$822,2,0)</f>
        <v xml:space="preserve">ATM Centro de Caja San Cristóbal II </v>
      </c>
      <c r="D62" s="159" t="s">
        <v>2621</v>
      </c>
      <c r="E62" s="160"/>
    </row>
    <row r="63" spans="1:5" ht="18" x14ac:dyDescent="0.25">
      <c r="A63" s="124" t="str">
        <f>VLOOKUP(B63,'[1]LISTADO ATM'!$A$2:$C$822,3,0)</f>
        <v>DISTRITO NACIONAL</v>
      </c>
      <c r="B63" s="124">
        <v>957</v>
      </c>
      <c r="C63" s="124" t="str">
        <f>VLOOKUP(B63,'[1]LISTADO ATM'!$A$2:$B$822,2,0)</f>
        <v xml:space="preserve">ATM Oficina Venezuela </v>
      </c>
      <c r="D63" s="159" t="s">
        <v>2621</v>
      </c>
      <c r="E63" s="160"/>
    </row>
    <row r="64" spans="1:5" ht="18" x14ac:dyDescent="0.25">
      <c r="A64" s="124" t="str">
        <f>VLOOKUP(B64,'[1]LISTADO ATM'!$A$2:$C$822,3,0)</f>
        <v>NORTE</v>
      </c>
      <c r="B64" s="124">
        <v>986</v>
      </c>
      <c r="C64" s="124" t="str">
        <f>VLOOKUP(B64,'[1]LISTADO ATM'!$A$2:$B$822,2,0)</f>
        <v xml:space="preserve">ATM S/M Jumbo (La Vega) </v>
      </c>
      <c r="D64" s="159" t="s">
        <v>2561</v>
      </c>
      <c r="E64" s="160"/>
    </row>
    <row r="65" spans="1:5" ht="18" x14ac:dyDescent="0.25">
      <c r="A65" s="124" t="e">
        <f>VLOOKUP(B65,'[1]LISTADO ATM'!$A$2:$C$822,3,0)</f>
        <v>#N/A</v>
      </c>
      <c r="B65" s="124"/>
      <c r="C65" s="124" t="e">
        <f>VLOOKUP(B65,'[1]LISTADO ATM'!$A$2:$B$822,2,0)</f>
        <v>#N/A</v>
      </c>
      <c r="D65" s="159"/>
      <c r="E65" s="160"/>
    </row>
    <row r="66" spans="1:5" ht="18.75" thickBot="1" x14ac:dyDescent="0.3">
      <c r="A66" s="116" t="s">
        <v>2473</v>
      </c>
      <c r="B66" s="143">
        <f>COUNT(B55:B64)</f>
        <v>10</v>
      </c>
      <c r="C66" s="107"/>
      <c r="D66" s="107"/>
      <c r="E66" s="108"/>
    </row>
    <row r="67" spans="1:5" x14ac:dyDescent="0.25">
      <c r="B67" s="75"/>
    </row>
    <row r="68" spans="1:5" x14ac:dyDescent="0.25">
      <c r="B68" s="75"/>
    </row>
    <row r="69" spans="1:5" x14ac:dyDescent="0.25">
      <c r="B69" s="75"/>
    </row>
    <row r="70" spans="1:5" x14ac:dyDescent="0.25">
      <c r="B70" s="75"/>
    </row>
    <row r="71" spans="1:5" x14ac:dyDescent="0.25">
      <c r="B71" s="75"/>
    </row>
    <row r="72" spans="1:5" x14ac:dyDescent="0.25">
      <c r="B72" s="75"/>
    </row>
    <row r="73" spans="1:5" x14ac:dyDescent="0.25">
      <c r="B73" s="75"/>
    </row>
    <row r="74" spans="1:5" x14ac:dyDescent="0.25">
      <c r="B74" s="75"/>
    </row>
    <row r="75" spans="1:5" x14ac:dyDescent="0.25">
      <c r="B75" s="75"/>
    </row>
    <row r="76" spans="1:5" x14ac:dyDescent="0.25">
      <c r="B76" s="75"/>
    </row>
    <row r="77" spans="1:5" x14ac:dyDescent="0.25">
      <c r="B77" s="75"/>
    </row>
    <row r="78" spans="1:5" x14ac:dyDescent="0.25">
      <c r="B78" s="75"/>
    </row>
    <row r="79" spans="1:5" x14ac:dyDescent="0.25">
      <c r="B79" s="75"/>
    </row>
    <row r="80" spans="1:5" x14ac:dyDescent="0.25">
      <c r="B80" s="75"/>
    </row>
    <row r="81" spans="2:2" x14ac:dyDescent="0.25">
      <c r="B81" s="75"/>
    </row>
    <row r="82" spans="2:2" x14ac:dyDescent="0.25">
      <c r="B82" s="75"/>
    </row>
    <row r="83" spans="2:2" x14ac:dyDescent="0.25">
      <c r="B83" s="75"/>
    </row>
    <row r="84" spans="2:2" x14ac:dyDescent="0.25">
      <c r="B84" s="75"/>
    </row>
    <row r="85" spans="2:2" x14ac:dyDescent="0.25">
      <c r="B85" s="75"/>
    </row>
    <row r="86" spans="2:2" x14ac:dyDescent="0.25">
      <c r="B86" s="75"/>
    </row>
    <row r="87" spans="2:2" x14ac:dyDescent="0.25">
      <c r="B87" s="75"/>
    </row>
    <row r="88" spans="2:2" x14ac:dyDescent="0.25">
      <c r="B88" s="75"/>
    </row>
    <row r="89" spans="2:2" x14ac:dyDescent="0.25">
      <c r="B89" s="75"/>
    </row>
    <row r="90" spans="2:2" x14ac:dyDescent="0.25">
      <c r="B90" s="75"/>
    </row>
    <row r="91" spans="2:2" x14ac:dyDescent="0.25">
      <c r="B91" s="75"/>
    </row>
    <row r="92" spans="2:2" x14ac:dyDescent="0.25">
      <c r="B92" s="75"/>
    </row>
    <row r="93" spans="2:2" x14ac:dyDescent="0.25">
      <c r="B93" s="75"/>
    </row>
    <row r="94" spans="2:2" x14ac:dyDescent="0.25">
      <c r="B94" s="75"/>
    </row>
    <row r="95" spans="2:2" x14ac:dyDescent="0.25">
      <c r="B95" s="75"/>
    </row>
    <row r="96" spans="2:2" x14ac:dyDescent="0.25">
      <c r="B96" s="75"/>
    </row>
    <row r="97" spans="2:2" x14ac:dyDescent="0.25">
      <c r="B97" s="75"/>
    </row>
    <row r="98" spans="2:2" x14ac:dyDescent="0.25">
      <c r="B98" s="75"/>
    </row>
    <row r="99" spans="2:2" x14ac:dyDescent="0.25">
      <c r="B99" s="75"/>
    </row>
    <row r="100" spans="2:2" x14ac:dyDescent="0.25">
      <c r="B100" s="75"/>
    </row>
    <row r="101" spans="2:2" x14ac:dyDescent="0.25">
      <c r="B101" s="75"/>
    </row>
    <row r="102" spans="2:2" x14ac:dyDescent="0.25">
      <c r="B102" s="75"/>
    </row>
    <row r="103" spans="2:2" x14ac:dyDescent="0.25">
      <c r="B103" s="75"/>
    </row>
    <row r="104" spans="2:2" x14ac:dyDescent="0.25">
      <c r="B104" s="75"/>
    </row>
    <row r="105" spans="2:2" x14ac:dyDescent="0.25">
      <c r="B105" s="75"/>
    </row>
    <row r="106" spans="2:2" x14ac:dyDescent="0.25">
      <c r="B106" s="75"/>
    </row>
    <row r="107" spans="2:2" x14ac:dyDescent="0.25">
      <c r="B107" s="75"/>
    </row>
    <row r="108" spans="2:2" x14ac:dyDescent="0.25">
      <c r="B108" s="75"/>
    </row>
    <row r="109" spans="2:2" x14ac:dyDescent="0.25">
      <c r="B109" s="75"/>
    </row>
    <row r="110" spans="2:2" x14ac:dyDescent="0.25">
      <c r="B110" s="75"/>
    </row>
    <row r="111" spans="2:2" x14ac:dyDescent="0.25">
      <c r="B111" s="75"/>
    </row>
    <row r="112" spans="2:2" x14ac:dyDescent="0.25">
      <c r="B112" s="75"/>
    </row>
    <row r="113" spans="2:2" x14ac:dyDescent="0.25">
      <c r="B113" s="75"/>
    </row>
    <row r="114" spans="2:2" x14ac:dyDescent="0.25">
      <c r="B114" s="75"/>
    </row>
    <row r="115" spans="2:2" x14ac:dyDescent="0.25">
      <c r="B115" s="75"/>
    </row>
    <row r="116" spans="2:2" x14ac:dyDescent="0.25">
      <c r="B116" s="75"/>
    </row>
    <row r="117" spans="2:2" x14ac:dyDescent="0.25">
      <c r="B117" s="75"/>
    </row>
    <row r="118" spans="2:2" x14ac:dyDescent="0.25">
      <c r="B118" s="75"/>
    </row>
    <row r="119" spans="2:2" x14ac:dyDescent="0.25">
      <c r="B119" s="75"/>
    </row>
    <row r="120" spans="2:2" x14ac:dyDescent="0.25">
      <c r="B120" s="75"/>
    </row>
    <row r="121" spans="2:2" x14ac:dyDescent="0.25">
      <c r="B121" s="75"/>
    </row>
    <row r="122" spans="2:2" x14ac:dyDescent="0.25">
      <c r="B122" s="75"/>
    </row>
    <row r="123" spans="2:2" x14ac:dyDescent="0.25">
      <c r="B123" s="75"/>
    </row>
    <row r="124" spans="2:2" x14ac:dyDescent="0.25">
      <c r="B124" s="75"/>
    </row>
    <row r="125" spans="2:2" x14ac:dyDescent="0.25">
      <c r="B125" s="75"/>
    </row>
    <row r="126" spans="2:2" x14ac:dyDescent="0.25">
      <c r="B126" s="75"/>
    </row>
    <row r="127" spans="2:2" x14ac:dyDescent="0.25">
      <c r="B127" s="75"/>
    </row>
    <row r="128" spans="2:2" x14ac:dyDescent="0.25">
      <c r="B128" s="75"/>
    </row>
    <row r="129" spans="2:2" x14ac:dyDescent="0.25">
      <c r="B129" s="75"/>
    </row>
    <row r="130" spans="2:2" x14ac:dyDescent="0.25">
      <c r="B130" s="75"/>
    </row>
    <row r="131" spans="2:2" x14ac:dyDescent="0.25">
      <c r="B131" s="75"/>
    </row>
    <row r="132" spans="2:2" x14ac:dyDescent="0.25">
      <c r="B132" s="75"/>
    </row>
    <row r="133" spans="2:2" x14ac:dyDescent="0.25">
      <c r="B133" s="75"/>
    </row>
    <row r="134" spans="2:2" x14ac:dyDescent="0.25">
      <c r="B134" s="75"/>
    </row>
    <row r="135" spans="2:2" x14ac:dyDescent="0.25">
      <c r="B135" s="75"/>
    </row>
    <row r="136" spans="2:2" x14ac:dyDescent="0.25">
      <c r="B136" s="75"/>
    </row>
    <row r="137" spans="2:2" x14ac:dyDescent="0.25">
      <c r="B137" s="75"/>
    </row>
    <row r="138" spans="2:2" x14ac:dyDescent="0.25">
      <c r="B138" s="75"/>
    </row>
    <row r="139" spans="2:2" x14ac:dyDescent="0.25">
      <c r="B139" s="75"/>
    </row>
    <row r="140" spans="2:2" x14ac:dyDescent="0.25">
      <c r="B140" s="75"/>
    </row>
    <row r="141" spans="2:2" x14ac:dyDescent="0.25">
      <c r="B141" s="75"/>
    </row>
    <row r="142" spans="2:2" x14ac:dyDescent="0.25">
      <c r="B142" s="75"/>
    </row>
    <row r="143" spans="2:2" x14ac:dyDescent="0.25">
      <c r="B143" s="75"/>
    </row>
    <row r="144" spans="2:2" x14ac:dyDescent="0.25">
      <c r="B144" s="75"/>
    </row>
    <row r="145" spans="2:2" x14ac:dyDescent="0.25">
      <c r="B145" s="75"/>
    </row>
    <row r="146" spans="2:2" x14ac:dyDescent="0.25">
      <c r="B146" s="75"/>
    </row>
    <row r="147" spans="2:2" x14ac:dyDescent="0.25">
      <c r="B147" s="75"/>
    </row>
    <row r="148" spans="2:2" x14ac:dyDescent="0.25">
      <c r="B148" s="75"/>
    </row>
    <row r="149" spans="2:2" x14ac:dyDescent="0.25">
      <c r="B149" s="75"/>
    </row>
    <row r="150" spans="2:2" x14ac:dyDescent="0.25">
      <c r="B150" s="75"/>
    </row>
    <row r="151" spans="2:2" x14ac:dyDescent="0.25">
      <c r="B151" s="75"/>
    </row>
    <row r="152" spans="2:2" x14ac:dyDescent="0.25">
      <c r="B152" s="75"/>
    </row>
    <row r="153" spans="2:2" x14ac:dyDescent="0.25">
      <c r="B153" s="75"/>
    </row>
    <row r="154" spans="2:2" x14ac:dyDescent="0.25">
      <c r="B154" s="75"/>
    </row>
    <row r="155" spans="2:2" x14ac:dyDescent="0.25">
      <c r="B155" s="75"/>
    </row>
    <row r="156" spans="2:2" x14ac:dyDescent="0.25">
      <c r="B156" s="75"/>
    </row>
    <row r="157" spans="2:2" x14ac:dyDescent="0.25">
      <c r="B157" s="75"/>
    </row>
    <row r="158" spans="2:2" x14ac:dyDescent="0.25">
      <c r="B158" s="75"/>
    </row>
    <row r="159" spans="2:2" x14ac:dyDescent="0.25">
      <c r="B159" s="75"/>
    </row>
    <row r="160" spans="2:2" x14ac:dyDescent="0.25">
      <c r="B160" s="75"/>
    </row>
    <row r="161" spans="2:2" x14ac:dyDescent="0.25">
      <c r="B161" s="75"/>
    </row>
    <row r="162" spans="2:2" x14ac:dyDescent="0.25">
      <c r="B162" s="75"/>
    </row>
    <row r="163" spans="2:2" x14ac:dyDescent="0.25">
      <c r="B163" s="75"/>
    </row>
    <row r="164" spans="2:2" x14ac:dyDescent="0.25">
      <c r="B164" s="75"/>
    </row>
    <row r="165" spans="2:2" x14ac:dyDescent="0.25">
      <c r="B165" s="75"/>
    </row>
    <row r="166" spans="2:2" x14ac:dyDescent="0.25">
      <c r="B166" s="75"/>
    </row>
    <row r="167" spans="2:2" x14ac:dyDescent="0.25">
      <c r="B167" s="75"/>
    </row>
    <row r="168" spans="2:2" x14ac:dyDescent="0.25">
      <c r="B168" s="75"/>
    </row>
    <row r="169" spans="2:2" x14ac:dyDescent="0.25">
      <c r="B169" s="75"/>
    </row>
    <row r="170" spans="2:2" x14ac:dyDescent="0.25">
      <c r="B170" s="75"/>
    </row>
    <row r="171" spans="2:2" x14ac:dyDescent="0.25">
      <c r="B171" s="75"/>
    </row>
    <row r="172" spans="2:2" x14ac:dyDescent="0.25">
      <c r="B172" s="75"/>
    </row>
    <row r="173" spans="2:2" x14ac:dyDescent="0.25">
      <c r="B173" s="75"/>
    </row>
    <row r="174" spans="2:2" x14ac:dyDescent="0.25">
      <c r="B174" s="75"/>
    </row>
    <row r="175" spans="2:2" x14ac:dyDescent="0.25">
      <c r="B175" s="75"/>
    </row>
    <row r="176" spans="2:2" x14ac:dyDescent="0.25">
      <c r="B176" s="75"/>
    </row>
    <row r="177" spans="2:2" x14ac:dyDescent="0.25">
      <c r="B177" s="75"/>
    </row>
    <row r="178" spans="2:2" x14ac:dyDescent="0.25">
      <c r="B178" s="75"/>
    </row>
    <row r="179" spans="2:2" x14ac:dyDescent="0.25">
      <c r="B179" s="75"/>
    </row>
    <row r="180" spans="2:2" x14ac:dyDescent="0.25">
      <c r="B180" s="75"/>
    </row>
    <row r="181" spans="2:2" x14ac:dyDescent="0.25">
      <c r="B181" s="75"/>
    </row>
    <row r="182" spans="2:2" x14ac:dyDescent="0.25">
      <c r="B182" s="75"/>
    </row>
    <row r="183" spans="2:2" x14ac:dyDescent="0.25">
      <c r="B183" s="75"/>
    </row>
    <row r="184" spans="2:2" x14ac:dyDescent="0.25">
      <c r="B184" s="75"/>
    </row>
    <row r="185" spans="2:2" x14ac:dyDescent="0.25">
      <c r="B185" s="75"/>
    </row>
    <row r="186" spans="2:2" x14ac:dyDescent="0.25">
      <c r="B186" s="75"/>
    </row>
    <row r="187" spans="2:2" x14ac:dyDescent="0.25">
      <c r="B187" s="75"/>
    </row>
    <row r="188" spans="2:2" x14ac:dyDescent="0.25">
      <c r="B188" s="75"/>
    </row>
    <row r="189" spans="2:2" x14ac:dyDescent="0.25">
      <c r="B189" s="75"/>
    </row>
    <row r="190" spans="2:2" x14ac:dyDescent="0.25">
      <c r="B190" s="75"/>
    </row>
    <row r="191" spans="2:2" x14ac:dyDescent="0.25">
      <c r="B191" s="75"/>
    </row>
    <row r="192" spans="2:2" x14ac:dyDescent="0.25">
      <c r="B192" s="75"/>
    </row>
    <row r="193" spans="2:2" x14ac:dyDescent="0.25">
      <c r="B193" s="75"/>
    </row>
    <row r="194" spans="2:2" x14ac:dyDescent="0.25">
      <c r="B194" s="75"/>
    </row>
    <row r="195" spans="2:2" x14ac:dyDescent="0.25">
      <c r="B195" s="75"/>
    </row>
    <row r="196" spans="2:2" x14ac:dyDescent="0.25">
      <c r="B196" s="75"/>
    </row>
    <row r="197" spans="2:2" x14ac:dyDescent="0.25">
      <c r="B197" s="75"/>
    </row>
    <row r="198" spans="2:2" x14ac:dyDescent="0.25">
      <c r="B198" s="75"/>
    </row>
    <row r="199" spans="2:2" x14ac:dyDescent="0.25">
      <c r="B199" s="75"/>
    </row>
    <row r="200" spans="2:2" x14ac:dyDescent="0.25">
      <c r="B200" s="75"/>
    </row>
    <row r="201" spans="2:2" x14ac:dyDescent="0.25">
      <c r="B201" s="75"/>
    </row>
    <row r="202" spans="2:2" x14ac:dyDescent="0.25">
      <c r="B202" s="75"/>
    </row>
    <row r="203" spans="2:2" x14ac:dyDescent="0.25">
      <c r="B203" s="75"/>
    </row>
    <row r="204" spans="2:2" x14ac:dyDescent="0.25">
      <c r="B204" s="75"/>
    </row>
    <row r="205" spans="2:2" x14ac:dyDescent="0.25">
      <c r="B205" s="75"/>
    </row>
    <row r="206" spans="2:2" x14ac:dyDescent="0.25">
      <c r="B206" s="75"/>
    </row>
    <row r="207" spans="2:2" x14ac:dyDescent="0.25">
      <c r="B207" s="75"/>
    </row>
    <row r="208" spans="2:2" x14ac:dyDescent="0.25">
      <c r="B208" s="75"/>
    </row>
    <row r="209" spans="2:2" x14ac:dyDescent="0.25">
      <c r="B209" s="75"/>
    </row>
    <row r="210" spans="2:2" x14ac:dyDescent="0.25">
      <c r="B210" s="75"/>
    </row>
    <row r="211" spans="2:2" x14ac:dyDescent="0.25">
      <c r="B211" s="75"/>
    </row>
    <row r="212" spans="2:2" x14ac:dyDescent="0.25">
      <c r="B212" s="75"/>
    </row>
    <row r="213" spans="2:2" x14ac:dyDescent="0.25">
      <c r="B213" s="75"/>
    </row>
    <row r="214" spans="2:2" x14ac:dyDescent="0.25">
      <c r="B214" s="75"/>
    </row>
    <row r="215" spans="2:2" x14ac:dyDescent="0.25">
      <c r="B215" s="75"/>
    </row>
    <row r="216" spans="2:2" x14ac:dyDescent="0.25">
      <c r="B216" s="75"/>
    </row>
    <row r="217" spans="2:2" x14ac:dyDescent="0.25">
      <c r="B217" s="75"/>
    </row>
    <row r="218" spans="2:2" x14ac:dyDescent="0.25">
      <c r="B218" s="75"/>
    </row>
    <row r="219" spans="2:2" x14ac:dyDescent="0.25">
      <c r="B219" s="75"/>
    </row>
    <row r="220" spans="2:2" x14ac:dyDescent="0.25">
      <c r="B220" s="75"/>
    </row>
    <row r="221" spans="2:2" x14ac:dyDescent="0.25">
      <c r="B221" s="75"/>
    </row>
    <row r="222" spans="2:2" x14ac:dyDescent="0.25">
      <c r="B222" s="75"/>
    </row>
    <row r="223" spans="2:2" x14ac:dyDescent="0.25">
      <c r="B223" s="75"/>
    </row>
    <row r="224" spans="2:2" x14ac:dyDescent="0.25">
      <c r="B224" s="75"/>
    </row>
    <row r="225" spans="2:2" x14ac:dyDescent="0.25">
      <c r="B225" s="75"/>
    </row>
    <row r="226" spans="2:2" x14ac:dyDescent="0.25">
      <c r="B226" s="75"/>
    </row>
    <row r="227" spans="2:2" x14ac:dyDescent="0.25">
      <c r="B227" s="75"/>
    </row>
    <row r="228" spans="2:2" x14ac:dyDescent="0.25">
      <c r="B228" s="75"/>
    </row>
    <row r="229" spans="2:2" x14ac:dyDescent="0.25">
      <c r="B229" s="75"/>
    </row>
    <row r="230" spans="2:2" x14ac:dyDescent="0.25">
      <c r="B230" s="75"/>
    </row>
    <row r="231" spans="2:2" x14ac:dyDescent="0.25">
      <c r="B231" s="75"/>
    </row>
    <row r="232" spans="2:2" x14ac:dyDescent="0.25">
      <c r="B232" s="75"/>
    </row>
    <row r="233" spans="2:2" x14ac:dyDescent="0.25">
      <c r="B233" s="75"/>
    </row>
    <row r="234" spans="2:2" x14ac:dyDescent="0.25">
      <c r="B234" s="75"/>
    </row>
    <row r="235" spans="2:2" x14ac:dyDescent="0.25">
      <c r="B235" s="75"/>
    </row>
    <row r="236" spans="2:2" x14ac:dyDescent="0.25">
      <c r="B236" s="75"/>
    </row>
    <row r="237" spans="2:2" x14ac:dyDescent="0.25">
      <c r="B237" s="75"/>
    </row>
    <row r="238" spans="2:2" x14ac:dyDescent="0.25">
      <c r="B238" s="75"/>
    </row>
    <row r="239" spans="2:2" x14ac:dyDescent="0.25">
      <c r="B239" s="75"/>
    </row>
    <row r="240" spans="2:2" x14ac:dyDescent="0.25">
      <c r="B240" s="75"/>
    </row>
    <row r="241" spans="2:2" x14ac:dyDescent="0.25">
      <c r="B241" s="75"/>
    </row>
    <row r="242" spans="2:2" x14ac:dyDescent="0.25">
      <c r="B242" s="75"/>
    </row>
    <row r="243" spans="2:2" x14ac:dyDescent="0.25">
      <c r="B243" s="75"/>
    </row>
    <row r="244" spans="2:2" x14ac:dyDescent="0.25">
      <c r="B244" s="75"/>
    </row>
    <row r="245" spans="2:2" x14ac:dyDescent="0.25">
      <c r="B245" s="75"/>
    </row>
    <row r="246" spans="2:2" x14ac:dyDescent="0.25">
      <c r="B246" s="75"/>
    </row>
    <row r="247" spans="2:2" x14ac:dyDescent="0.25">
      <c r="B247" s="75"/>
    </row>
    <row r="248" spans="2:2" x14ac:dyDescent="0.25">
      <c r="B248" s="75"/>
    </row>
    <row r="249" spans="2:2" x14ac:dyDescent="0.25">
      <c r="B249" s="75"/>
    </row>
    <row r="250" spans="2:2" x14ac:dyDescent="0.25">
      <c r="B250" s="75"/>
    </row>
    <row r="251" spans="2:2" x14ac:dyDescent="0.25">
      <c r="B251" s="75"/>
    </row>
    <row r="252" spans="2:2" x14ac:dyDescent="0.25">
      <c r="B252" s="75"/>
    </row>
    <row r="253" spans="2:2" x14ac:dyDescent="0.25">
      <c r="B253" s="75"/>
    </row>
    <row r="254" spans="2:2" x14ac:dyDescent="0.25">
      <c r="B254" s="75"/>
    </row>
    <row r="255" spans="2:2" x14ac:dyDescent="0.25">
      <c r="B255" s="75"/>
    </row>
    <row r="256" spans="2:2" x14ac:dyDescent="0.25">
      <c r="B256" s="75"/>
    </row>
    <row r="257" spans="2:2" x14ac:dyDescent="0.25">
      <c r="B257" s="75"/>
    </row>
    <row r="258" spans="2:2" x14ac:dyDescent="0.25">
      <c r="B258" s="75"/>
    </row>
    <row r="259" spans="2:2" x14ac:dyDescent="0.25">
      <c r="B259" s="75"/>
    </row>
    <row r="260" spans="2:2" x14ac:dyDescent="0.25">
      <c r="B260" s="75"/>
    </row>
    <row r="261" spans="2:2" x14ac:dyDescent="0.25">
      <c r="B261" s="75"/>
    </row>
    <row r="262" spans="2:2" x14ac:dyDescent="0.25">
      <c r="B262" s="75"/>
    </row>
    <row r="263" spans="2:2" x14ac:dyDescent="0.25">
      <c r="B263" s="75"/>
    </row>
    <row r="264" spans="2:2" x14ac:dyDescent="0.25">
      <c r="B264" s="75"/>
    </row>
    <row r="265" spans="2:2" x14ac:dyDescent="0.25">
      <c r="B265" s="75"/>
    </row>
    <row r="266" spans="2:2" x14ac:dyDescent="0.25">
      <c r="B266" s="75"/>
    </row>
    <row r="267" spans="2:2" x14ac:dyDescent="0.25">
      <c r="B267" s="75"/>
    </row>
    <row r="268" spans="2:2" x14ac:dyDescent="0.25">
      <c r="B268" s="75"/>
    </row>
    <row r="269" spans="2:2" x14ac:dyDescent="0.25">
      <c r="B269" s="75"/>
    </row>
    <row r="270" spans="2:2" x14ac:dyDescent="0.25">
      <c r="B270" s="75"/>
    </row>
    <row r="271" spans="2:2" x14ac:dyDescent="0.25">
      <c r="B271" s="75"/>
    </row>
    <row r="272" spans="2:2" x14ac:dyDescent="0.25">
      <c r="B272" s="75"/>
    </row>
    <row r="273" spans="2:2" x14ac:dyDescent="0.25">
      <c r="B273" s="75"/>
    </row>
    <row r="274" spans="2:2" x14ac:dyDescent="0.25">
      <c r="B274" s="75"/>
    </row>
    <row r="275" spans="2:2" x14ac:dyDescent="0.25">
      <c r="B275" s="75"/>
    </row>
    <row r="276" spans="2:2" x14ac:dyDescent="0.25">
      <c r="B276" s="75"/>
    </row>
    <row r="277" spans="2:2" x14ac:dyDescent="0.25">
      <c r="B277" s="75"/>
    </row>
    <row r="278" spans="2:2" x14ac:dyDescent="0.25">
      <c r="B278" s="75"/>
    </row>
    <row r="279" spans="2:2" x14ac:dyDescent="0.25">
      <c r="B279" s="75"/>
    </row>
    <row r="280" spans="2:2" x14ac:dyDescent="0.25">
      <c r="B280" s="75"/>
    </row>
    <row r="281" spans="2:2" x14ac:dyDescent="0.25">
      <c r="B281" s="75"/>
    </row>
    <row r="282" spans="2:2" x14ac:dyDescent="0.25">
      <c r="B282" s="75"/>
    </row>
    <row r="283" spans="2:2" x14ac:dyDescent="0.25">
      <c r="B283" s="75"/>
    </row>
    <row r="284" spans="2:2" x14ac:dyDescent="0.25">
      <c r="B284" s="75"/>
    </row>
    <row r="285" spans="2:2" x14ac:dyDescent="0.25">
      <c r="B285" s="75"/>
    </row>
    <row r="286" spans="2:2" x14ac:dyDescent="0.25">
      <c r="B286" s="75"/>
    </row>
    <row r="287" spans="2:2" x14ac:dyDescent="0.25">
      <c r="B287" s="75"/>
    </row>
    <row r="288" spans="2:2" x14ac:dyDescent="0.25">
      <c r="B288" s="75"/>
    </row>
    <row r="289" spans="2:2" x14ac:dyDescent="0.25">
      <c r="B289" s="75"/>
    </row>
    <row r="290" spans="2:2" x14ac:dyDescent="0.25">
      <c r="B290" s="75"/>
    </row>
    <row r="291" spans="2:2" x14ac:dyDescent="0.25">
      <c r="B291" s="75"/>
    </row>
    <row r="292" spans="2:2" x14ac:dyDescent="0.25">
      <c r="B292" s="75"/>
    </row>
    <row r="293" spans="2:2" x14ac:dyDescent="0.25">
      <c r="B293" s="75"/>
    </row>
    <row r="294" spans="2:2" x14ac:dyDescent="0.25">
      <c r="B294" s="75"/>
    </row>
    <row r="295" spans="2:2" x14ac:dyDescent="0.25">
      <c r="B295" s="75"/>
    </row>
    <row r="296" spans="2:2" x14ac:dyDescent="0.25">
      <c r="B296" s="75"/>
    </row>
    <row r="297" spans="2:2" x14ac:dyDescent="0.25">
      <c r="B297" s="75"/>
    </row>
    <row r="298" spans="2:2" x14ac:dyDescent="0.25">
      <c r="B298" s="75"/>
    </row>
    <row r="299" spans="2:2" x14ac:dyDescent="0.25">
      <c r="B299" s="75"/>
    </row>
    <row r="300" spans="2:2" x14ac:dyDescent="0.25">
      <c r="B300" s="75"/>
    </row>
    <row r="301" spans="2:2" x14ac:dyDescent="0.25">
      <c r="B301" s="75"/>
    </row>
    <row r="302" spans="2:2" x14ac:dyDescent="0.25">
      <c r="B302" s="75"/>
    </row>
    <row r="303" spans="2:2" x14ac:dyDescent="0.25">
      <c r="B303" s="75"/>
    </row>
    <row r="304" spans="2:2" x14ac:dyDescent="0.25">
      <c r="B304" s="75"/>
    </row>
    <row r="305" spans="2:2" x14ac:dyDescent="0.25">
      <c r="B305" s="75"/>
    </row>
    <row r="306" spans="2:2" x14ac:dyDescent="0.25">
      <c r="B306" s="75"/>
    </row>
    <row r="307" spans="2:2" x14ac:dyDescent="0.25">
      <c r="B307" s="75"/>
    </row>
    <row r="308" spans="2:2" x14ac:dyDescent="0.25">
      <c r="B308" s="75"/>
    </row>
    <row r="309" spans="2:2" x14ac:dyDescent="0.25">
      <c r="B309" s="75"/>
    </row>
    <row r="310" spans="2:2" x14ac:dyDescent="0.25">
      <c r="B310" s="75"/>
    </row>
    <row r="311" spans="2:2" x14ac:dyDescent="0.25">
      <c r="B311" s="75"/>
    </row>
    <row r="312" spans="2:2" x14ac:dyDescent="0.25">
      <c r="B312" s="75"/>
    </row>
    <row r="313" spans="2:2" x14ac:dyDescent="0.25">
      <c r="B313" s="75"/>
    </row>
    <row r="314" spans="2:2" x14ac:dyDescent="0.25">
      <c r="B314" s="75"/>
    </row>
    <row r="315" spans="2:2" x14ac:dyDescent="0.25">
      <c r="B315" s="75"/>
    </row>
    <row r="316" spans="2:2" x14ac:dyDescent="0.25">
      <c r="B316" s="75"/>
    </row>
    <row r="317" spans="2:2" x14ac:dyDescent="0.25">
      <c r="B317" s="75"/>
    </row>
    <row r="318" spans="2:2" x14ac:dyDescent="0.25">
      <c r="B318" s="75"/>
    </row>
    <row r="319" spans="2:2" x14ac:dyDescent="0.25">
      <c r="B319" s="75"/>
    </row>
    <row r="320" spans="2:2" x14ac:dyDescent="0.25">
      <c r="B320" s="75"/>
    </row>
    <row r="321" spans="2:2" x14ac:dyDescent="0.25">
      <c r="B321" s="75"/>
    </row>
    <row r="322" spans="2:2" x14ac:dyDescent="0.25">
      <c r="B322" s="75"/>
    </row>
    <row r="323" spans="2:2" x14ac:dyDescent="0.25">
      <c r="B323" s="75"/>
    </row>
    <row r="324" spans="2:2" x14ac:dyDescent="0.25">
      <c r="B324" s="75"/>
    </row>
    <row r="325" spans="2:2" x14ac:dyDescent="0.25">
      <c r="B325" s="75"/>
    </row>
    <row r="326" spans="2:2" x14ac:dyDescent="0.25">
      <c r="B326" s="75"/>
    </row>
    <row r="327" spans="2:2" x14ac:dyDescent="0.25">
      <c r="B327" s="75"/>
    </row>
    <row r="328" spans="2:2" x14ac:dyDescent="0.25">
      <c r="B328" s="75"/>
    </row>
    <row r="329" spans="2:2" x14ac:dyDescent="0.25">
      <c r="B329" s="75"/>
    </row>
    <row r="330" spans="2:2" x14ac:dyDescent="0.25">
      <c r="B330" s="75"/>
    </row>
    <row r="331" spans="2:2" x14ac:dyDescent="0.25">
      <c r="B331" s="75"/>
    </row>
    <row r="332" spans="2:2" x14ac:dyDescent="0.25">
      <c r="B332" s="75"/>
    </row>
    <row r="333" spans="2:2" x14ac:dyDescent="0.25">
      <c r="B333" s="75"/>
    </row>
    <row r="334" spans="2:2" x14ac:dyDescent="0.25">
      <c r="B334" s="75"/>
    </row>
    <row r="335" spans="2:2" x14ac:dyDescent="0.25">
      <c r="B335" s="75"/>
    </row>
    <row r="336" spans="2:2" x14ac:dyDescent="0.25">
      <c r="B336" s="75"/>
    </row>
    <row r="337" spans="2:2" x14ac:dyDescent="0.25">
      <c r="B337" s="75"/>
    </row>
    <row r="338" spans="2:2" x14ac:dyDescent="0.25">
      <c r="B338" s="75"/>
    </row>
    <row r="339" spans="2:2" x14ac:dyDescent="0.25">
      <c r="B339" s="75"/>
    </row>
    <row r="340" spans="2:2" x14ac:dyDescent="0.25">
      <c r="B340" s="75"/>
    </row>
    <row r="341" spans="2:2" x14ac:dyDescent="0.25">
      <c r="B341" s="75"/>
    </row>
    <row r="342" spans="2:2" x14ac:dyDescent="0.25">
      <c r="B342" s="75"/>
    </row>
    <row r="343" spans="2:2" x14ac:dyDescent="0.25">
      <c r="B343" s="75"/>
    </row>
    <row r="344" spans="2:2" x14ac:dyDescent="0.25">
      <c r="B344" s="75"/>
    </row>
    <row r="345" spans="2:2" x14ac:dyDescent="0.25">
      <c r="B345" s="75"/>
    </row>
    <row r="346" spans="2:2" x14ac:dyDescent="0.25">
      <c r="B346" s="75"/>
    </row>
    <row r="347" spans="2:2" x14ac:dyDescent="0.25">
      <c r="B347" s="75"/>
    </row>
    <row r="348" spans="2:2" x14ac:dyDescent="0.25">
      <c r="B348" s="75"/>
    </row>
    <row r="349" spans="2:2" x14ac:dyDescent="0.25">
      <c r="B349" s="75"/>
    </row>
    <row r="350" spans="2:2" x14ac:dyDescent="0.25">
      <c r="B350" s="75"/>
    </row>
    <row r="351" spans="2:2" x14ac:dyDescent="0.25">
      <c r="B351" s="75"/>
    </row>
    <row r="352" spans="2:2" x14ac:dyDescent="0.25">
      <c r="B352" s="75"/>
    </row>
    <row r="353" spans="2:2" x14ac:dyDescent="0.25">
      <c r="B353" s="75"/>
    </row>
    <row r="354" spans="2:2" x14ac:dyDescent="0.25">
      <c r="B354" s="75"/>
    </row>
    <row r="355" spans="2:2" x14ac:dyDescent="0.25">
      <c r="B355" s="75"/>
    </row>
    <row r="356" spans="2:2" x14ac:dyDescent="0.25">
      <c r="B356" s="75"/>
    </row>
    <row r="357" spans="2:2" x14ac:dyDescent="0.25">
      <c r="B357" s="75"/>
    </row>
    <row r="358" spans="2:2" x14ac:dyDescent="0.25">
      <c r="B358" s="75"/>
    </row>
    <row r="359" spans="2:2" x14ac:dyDescent="0.25">
      <c r="B359" s="75"/>
    </row>
    <row r="360" spans="2:2" x14ac:dyDescent="0.25">
      <c r="B360" s="75"/>
    </row>
    <row r="361" spans="2:2" x14ac:dyDescent="0.25">
      <c r="B361" s="75"/>
    </row>
    <row r="362" spans="2:2" x14ac:dyDescent="0.25">
      <c r="B362" s="75"/>
    </row>
    <row r="363" spans="2:2" x14ac:dyDescent="0.25">
      <c r="B363" s="75"/>
    </row>
    <row r="364" spans="2:2" x14ac:dyDescent="0.25">
      <c r="B364" s="75"/>
    </row>
    <row r="365" spans="2:2" x14ac:dyDescent="0.25">
      <c r="B365" s="75"/>
    </row>
    <row r="366" spans="2:2" x14ac:dyDescent="0.25">
      <c r="B366" s="75"/>
    </row>
    <row r="367" spans="2:2" x14ac:dyDescent="0.25">
      <c r="B367" s="75"/>
    </row>
    <row r="368" spans="2:2" x14ac:dyDescent="0.25">
      <c r="B368" s="75"/>
    </row>
    <row r="369" spans="2:2" x14ac:dyDescent="0.25">
      <c r="B369" s="75"/>
    </row>
    <row r="370" spans="2:2" x14ac:dyDescent="0.25">
      <c r="B370" s="75"/>
    </row>
    <row r="371" spans="2:2" x14ac:dyDescent="0.25">
      <c r="B371" s="75"/>
    </row>
    <row r="372" spans="2:2" x14ac:dyDescent="0.25">
      <c r="B372" s="75"/>
    </row>
    <row r="373" spans="2:2" x14ac:dyDescent="0.25">
      <c r="B373" s="75"/>
    </row>
    <row r="374" spans="2:2" x14ac:dyDescent="0.25">
      <c r="B374" s="75"/>
    </row>
    <row r="375" spans="2:2" x14ac:dyDescent="0.25">
      <c r="B375" s="75"/>
    </row>
    <row r="376" spans="2:2" x14ac:dyDescent="0.25">
      <c r="B376" s="75"/>
    </row>
    <row r="377" spans="2:2" x14ac:dyDescent="0.25">
      <c r="B377" s="75"/>
    </row>
    <row r="378" spans="2:2" x14ac:dyDescent="0.25">
      <c r="B378" s="75"/>
    </row>
    <row r="379" spans="2:2" x14ac:dyDescent="0.25">
      <c r="B379" s="75"/>
    </row>
    <row r="380" spans="2:2" x14ac:dyDescent="0.25">
      <c r="B380" s="75"/>
    </row>
    <row r="381" spans="2:2" x14ac:dyDescent="0.25">
      <c r="B381" s="75"/>
    </row>
    <row r="382" spans="2:2" x14ac:dyDescent="0.25">
      <c r="B382" s="75"/>
    </row>
    <row r="383" spans="2:2" x14ac:dyDescent="0.25">
      <c r="B383" s="75"/>
    </row>
    <row r="384" spans="2:2" x14ac:dyDescent="0.25">
      <c r="B384" s="75"/>
    </row>
    <row r="385" spans="2:2" x14ac:dyDescent="0.25">
      <c r="B385" s="75"/>
    </row>
    <row r="386" spans="2:2" x14ac:dyDescent="0.25">
      <c r="B386" s="75"/>
    </row>
    <row r="387" spans="2:2" x14ac:dyDescent="0.25">
      <c r="B387" s="75"/>
    </row>
    <row r="388" spans="2:2" x14ac:dyDescent="0.25">
      <c r="B388" s="75"/>
    </row>
    <row r="389" spans="2:2" x14ac:dyDescent="0.25">
      <c r="B389" s="75"/>
    </row>
    <row r="390" spans="2:2" x14ac:dyDescent="0.25">
      <c r="B390" s="75"/>
    </row>
    <row r="391" spans="2:2" x14ac:dyDescent="0.25">
      <c r="B391" s="75"/>
    </row>
    <row r="392" spans="2:2" x14ac:dyDescent="0.25">
      <c r="B392" s="75"/>
    </row>
    <row r="393" spans="2:2" x14ac:dyDescent="0.25">
      <c r="B393" s="75"/>
    </row>
    <row r="394" spans="2:2" x14ac:dyDescent="0.25">
      <c r="B394" s="75"/>
    </row>
    <row r="395" spans="2:2" x14ac:dyDescent="0.25">
      <c r="B395" s="75"/>
    </row>
    <row r="396" spans="2:2" x14ac:dyDescent="0.25">
      <c r="B396" s="75"/>
    </row>
    <row r="397" spans="2:2" x14ac:dyDescent="0.25">
      <c r="B397" s="75"/>
    </row>
    <row r="398" spans="2:2" x14ac:dyDescent="0.25">
      <c r="B398" s="75"/>
    </row>
    <row r="399" spans="2:2" x14ac:dyDescent="0.25">
      <c r="B399" s="75"/>
    </row>
    <row r="400" spans="2:2" x14ac:dyDescent="0.25">
      <c r="B400" s="75"/>
    </row>
    <row r="401" spans="2:2" x14ac:dyDescent="0.25">
      <c r="B401" s="75"/>
    </row>
    <row r="402" spans="2:2" x14ac:dyDescent="0.25">
      <c r="B402" s="75"/>
    </row>
    <row r="403" spans="2:2" x14ac:dyDescent="0.25">
      <c r="B403" s="75"/>
    </row>
    <row r="404" spans="2:2" x14ac:dyDescent="0.25">
      <c r="B404" s="75"/>
    </row>
    <row r="405" spans="2:2" x14ac:dyDescent="0.25">
      <c r="B405" s="75"/>
    </row>
    <row r="406" spans="2:2" x14ac:dyDescent="0.25">
      <c r="B406" s="75"/>
    </row>
    <row r="407" spans="2:2" x14ac:dyDescent="0.25">
      <c r="B407" s="75"/>
    </row>
    <row r="408" spans="2:2" x14ac:dyDescent="0.25">
      <c r="B408" s="75"/>
    </row>
    <row r="409" spans="2:2" x14ac:dyDescent="0.25">
      <c r="B409" s="75"/>
    </row>
    <row r="410" spans="2:2" x14ac:dyDescent="0.25">
      <c r="B410" s="75"/>
    </row>
    <row r="411" spans="2:2" x14ac:dyDescent="0.25">
      <c r="B411" s="75"/>
    </row>
    <row r="412" spans="2:2" x14ac:dyDescent="0.25">
      <c r="B412" s="75"/>
    </row>
    <row r="413" spans="2:2" x14ac:dyDescent="0.25">
      <c r="B413" s="75"/>
    </row>
    <row r="414" spans="2:2" x14ac:dyDescent="0.25">
      <c r="B414" s="75"/>
    </row>
    <row r="415" spans="2:2" x14ac:dyDescent="0.25">
      <c r="B415" s="75"/>
    </row>
    <row r="416" spans="2:2" x14ac:dyDescent="0.25">
      <c r="B416" s="75"/>
    </row>
    <row r="417" spans="2:2" x14ac:dyDescent="0.25">
      <c r="B417" s="75"/>
    </row>
    <row r="418" spans="2:2" x14ac:dyDescent="0.25">
      <c r="B418" s="75"/>
    </row>
    <row r="419" spans="2:2" x14ac:dyDescent="0.25">
      <c r="B419" s="75"/>
    </row>
    <row r="420" spans="2:2" x14ac:dyDescent="0.25">
      <c r="B420" s="75"/>
    </row>
    <row r="421" spans="2:2" x14ac:dyDescent="0.25">
      <c r="B421" s="75"/>
    </row>
    <row r="422" spans="2:2" x14ac:dyDescent="0.25">
      <c r="B422" s="75"/>
    </row>
    <row r="423" spans="2:2" x14ac:dyDescent="0.25">
      <c r="B423" s="75"/>
    </row>
    <row r="424" spans="2:2" x14ac:dyDescent="0.25">
      <c r="B424" s="75"/>
    </row>
    <row r="425" spans="2:2" x14ac:dyDescent="0.25">
      <c r="B425" s="75"/>
    </row>
  </sheetData>
  <mergeCells count="24">
    <mergeCell ref="D65:E65"/>
    <mergeCell ref="D60:E60"/>
    <mergeCell ref="D61:E61"/>
    <mergeCell ref="D62:E62"/>
    <mergeCell ref="D63:E63"/>
    <mergeCell ref="D64:E64"/>
    <mergeCell ref="D55:E55"/>
    <mergeCell ref="D56:E56"/>
    <mergeCell ref="D57:E57"/>
    <mergeCell ref="D58:E58"/>
    <mergeCell ref="D59:E59"/>
    <mergeCell ref="A29:E29"/>
    <mergeCell ref="A39:E39"/>
    <mergeCell ref="A50:B50"/>
    <mergeCell ref="A53:E53"/>
    <mergeCell ref="D54:E54"/>
    <mergeCell ref="C13:E13"/>
    <mergeCell ref="A15:E15"/>
    <mergeCell ref="C19:E19"/>
    <mergeCell ref="F1:G1"/>
    <mergeCell ref="A1:E1"/>
    <mergeCell ref="A2:E2"/>
    <mergeCell ref="A7:E7"/>
    <mergeCell ref="A21:E21"/>
  </mergeCells>
  <phoneticPr fontId="46" type="noConversion"/>
  <conditionalFormatting sqref="E69:E92">
    <cfRule type="duplicateValues" dxfId="58" priority="121897"/>
  </conditionalFormatting>
  <conditionalFormatting sqref="E69:E92">
    <cfRule type="duplicateValues" dxfId="57" priority="121898"/>
  </conditionalFormatting>
  <conditionalFormatting sqref="B1:B68">
    <cfRule type="duplicateValues" dxfId="0" priority="12607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2563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56" priority="3"/>
  </conditionalFormatting>
  <conditionalFormatting sqref="A827">
    <cfRule type="duplicateValues" dxfId="55" priority="2"/>
  </conditionalFormatting>
  <conditionalFormatting sqref="A828">
    <cfRule type="duplicateValues" dxfId="54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5" t="s">
        <v>2421</v>
      </c>
      <c r="B1" s="186"/>
      <c r="C1" s="186"/>
      <c r="D1" s="186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5" t="s">
        <v>2430</v>
      </c>
      <c r="B18" s="186"/>
      <c r="C18" s="186"/>
      <c r="D18" s="186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3" priority="6"/>
  </conditionalFormatting>
  <conditionalFormatting sqref="B4:B8">
    <cfRule type="duplicateValues" dxfId="52" priority="5"/>
  </conditionalFormatting>
  <conditionalFormatting sqref="A3:A8">
    <cfRule type="duplicateValues" dxfId="51" priority="3"/>
    <cfRule type="duplicateValues" dxfId="50" priority="4"/>
  </conditionalFormatting>
  <conditionalFormatting sqref="B3">
    <cfRule type="duplicateValues" dxfId="49" priority="2"/>
  </conditionalFormatting>
  <conditionalFormatting sqref="B3">
    <cfRule type="duplicateValues" dxfId="4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7" t="s">
        <v>58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32.8324421296275 días</v>
      </c>
      <c r="B3" s="128" t="s">
        <v>2547</v>
      </c>
      <c r="C3" s="132">
        <v>44325.167557870373</v>
      </c>
      <c r="D3" s="132" t="s">
        <v>2180</v>
      </c>
      <c r="E3" s="121">
        <v>812</v>
      </c>
      <c r="F3" s="134" t="str">
        <f>VLOOKUP(E3,'LISTADO ATM'!$A$2:$B$818,2,0)</f>
        <v xml:space="preserve">ATM Canasta del Pueblo </v>
      </c>
      <c r="G3" s="134" t="str">
        <f>VLOOKUP(E3,VIP!$A$2:$O4512,6,0)</f>
        <v>NO</v>
      </c>
      <c r="H3" s="134" t="str">
        <f>VLOOKUP(E3,VIP!$A$2:$O4544,7,FALSE)</f>
        <v>Si</v>
      </c>
      <c r="I3" s="134" t="str">
        <f>VLOOKUP(E3,VIP!$A$2:$O4421,8,FALSE)</f>
        <v>Si</v>
      </c>
      <c r="J3" s="134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44358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44358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44358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44358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44358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44358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7" priority="99275"/>
  </conditionalFormatting>
  <conditionalFormatting sqref="B7">
    <cfRule type="duplicateValues" dxfId="46" priority="59"/>
    <cfRule type="duplicateValues" dxfId="45" priority="60"/>
    <cfRule type="duplicateValues" dxfId="44" priority="61"/>
  </conditionalFormatting>
  <conditionalFormatting sqref="B7">
    <cfRule type="duplicateValues" dxfId="43" priority="58"/>
  </conditionalFormatting>
  <conditionalFormatting sqref="B7">
    <cfRule type="duplicateValues" dxfId="42" priority="56"/>
    <cfRule type="duplicateValues" dxfId="41" priority="57"/>
  </conditionalFormatting>
  <conditionalFormatting sqref="B7">
    <cfRule type="duplicateValues" dxfId="40" priority="53"/>
    <cfRule type="duplicateValues" dxfId="39" priority="54"/>
    <cfRule type="duplicateValues" dxfId="38" priority="55"/>
  </conditionalFormatting>
  <conditionalFormatting sqref="B7">
    <cfRule type="duplicateValues" dxfId="37" priority="52"/>
  </conditionalFormatting>
  <conditionalFormatting sqref="B7">
    <cfRule type="duplicateValues" dxfId="36" priority="50"/>
    <cfRule type="duplicateValues" dxfId="35" priority="51"/>
  </conditionalFormatting>
  <conditionalFormatting sqref="B7">
    <cfRule type="duplicateValues" dxfId="34" priority="49"/>
  </conditionalFormatting>
  <conditionalFormatting sqref="B7">
    <cfRule type="duplicateValues" dxfId="33" priority="46"/>
    <cfRule type="duplicateValues" dxfId="32" priority="47"/>
    <cfRule type="duplicateValues" dxfId="31" priority="48"/>
  </conditionalFormatting>
  <conditionalFormatting sqref="B7">
    <cfRule type="duplicateValues" dxfId="30" priority="45"/>
  </conditionalFormatting>
  <conditionalFormatting sqref="B7">
    <cfRule type="duplicateValues" dxfId="29" priority="44"/>
  </conditionalFormatting>
  <conditionalFormatting sqref="B9">
    <cfRule type="duplicateValues" dxfId="28" priority="43"/>
  </conditionalFormatting>
  <conditionalFormatting sqref="B9">
    <cfRule type="duplicateValues" dxfId="27" priority="40"/>
    <cfRule type="duplicateValues" dxfId="26" priority="41"/>
    <cfRule type="duplicateValues" dxfId="25" priority="42"/>
  </conditionalFormatting>
  <conditionalFormatting sqref="B9">
    <cfRule type="duplicateValues" dxfId="24" priority="38"/>
    <cfRule type="duplicateValues" dxfId="23" priority="39"/>
  </conditionalFormatting>
  <conditionalFormatting sqref="B9">
    <cfRule type="duplicateValues" dxfId="22" priority="35"/>
    <cfRule type="duplicateValues" dxfId="21" priority="36"/>
    <cfRule type="duplicateValues" dxfId="20" priority="37"/>
  </conditionalFormatting>
  <conditionalFormatting sqref="B9">
    <cfRule type="duplicateValues" dxfId="19" priority="34"/>
  </conditionalFormatting>
  <conditionalFormatting sqref="B9">
    <cfRule type="duplicateValues" dxfId="18" priority="33"/>
  </conditionalFormatting>
  <conditionalFormatting sqref="B9">
    <cfRule type="duplicateValues" dxfId="17" priority="32"/>
  </conditionalFormatting>
  <conditionalFormatting sqref="B9">
    <cfRule type="duplicateValues" dxfId="16" priority="29"/>
    <cfRule type="duplicateValues" dxfId="15" priority="30"/>
    <cfRule type="duplicateValues" dxfId="14" priority="31"/>
  </conditionalFormatting>
  <conditionalFormatting sqref="B9">
    <cfRule type="duplicateValues" dxfId="13" priority="27"/>
    <cfRule type="duplicateValues" dxfId="12" priority="28"/>
  </conditionalFormatting>
  <conditionalFormatting sqref="C9">
    <cfRule type="duplicateValues" dxfId="11" priority="26"/>
  </conditionalFormatting>
  <conditionalFormatting sqref="E3">
    <cfRule type="duplicateValues" dxfId="10" priority="121638"/>
  </conditionalFormatting>
  <conditionalFormatting sqref="E3">
    <cfRule type="duplicateValues" dxfId="9" priority="121639"/>
    <cfRule type="duplicateValues" dxfId="8" priority="121640"/>
  </conditionalFormatting>
  <conditionalFormatting sqref="E3">
    <cfRule type="duplicateValues" dxfId="7" priority="121641"/>
    <cfRule type="duplicateValues" dxfId="6" priority="121642"/>
    <cfRule type="duplicateValues" dxfId="5" priority="121643"/>
    <cfRule type="duplicateValues" dxfId="4" priority="121644"/>
  </conditionalFormatting>
  <conditionalFormatting sqref="B3">
    <cfRule type="duplicateValues" dxfId="3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3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3" t="s">
        <v>2564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510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" priority="2"/>
  </conditionalFormatting>
  <conditionalFormatting sqref="B1:B1048576">
    <cfRule type="duplicateValues" dxfId="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2021-06-11T15:09:00Z</dcterms:modified>
</cp:coreProperties>
</file>