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1\"/>
    </mc:Choice>
  </mc:AlternateContent>
  <bookViews>
    <workbookView xWindow="0" yWindow="0" windowWidth="20490" windowHeight="765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8" i="16" l="1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0" i="16"/>
  <c r="C39" i="16"/>
  <c r="A39" i="16"/>
  <c r="C38" i="16"/>
  <c r="A38" i="16"/>
  <c r="C37" i="16"/>
  <c r="A37" i="16"/>
  <c r="C36" i="16"/>
  <c r="A36" i="16"/>
  <c r="C35" i="16"/>
  <c r="A35" i="16"/>
  <c r="B31" i="16"/>
  <c r="A43" i="16" s="1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B15" i="16"/>
  <c r="C14" i="16"/>
  <c r="A14" i="16"/>
  <c r="B10" i="16"/>
  <c r="C9" i="16"/>
  <c r="A9" i="16"/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60" i="1"/>
  <c r="A59" i="1"/>
  <c r="A58" i="1"/>
  <c r="A57" i="1"/>
  <c r="A56" i="1"/>
  <c r="A55" i="1"/>
  <c r="A54" i="1"/>
  <c r="A53" i="1"/>
  <c r="A52" i="1"/>
  <c r="A51" i="1"/>
  <c r="A50" i="1"/>
  <c r="A49" i="1" l="1"/>
  <c r="A48" i="1"/>
  <c r="A47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6" i="1" l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 l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F31" i="1" l="1"/>
  <c r="G31" i="1"/>
  <c r="H31" i="1"/>
  <c r="I31" i="1"/>
  <c r="J31" i="1"/>
  <c r="K31" i="1"/>
  <c r="A31" i="1"/>
  <c r="F30" i="1" l="1"/>
  <c r="G30" i="1"/>
  <c r="H30" i="1"/>
  <c r="I30" i="1"/>
  <c r="J30" i="1"/>
  <c r="K30" i="1"/>
  <c r="A30" i="1"/>
  <c r="A29" i="1"/>
  <c r="A28" i="1"/>
  <c r="A27" i="1"/>
  <c r="A26" i="1"/>
  <c r="A25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4" i="1"/>
  <c r="A23" i="1"/>
  <c r="A22" i="1"/>
  <c r="A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A20" i="1"/>
  <c r="A19" i="1"/>
  <c r="A18" i="1"/>
  <c r="A17" i="1" l="1"/>
  <c r="A1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A11" i="1"/>
  <c r="A10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F6" i="1" l="1"/>
  <c r="G6" i="1"/>
  <c r="H6" i="1"/>
  <c r="I6" i="1"/>
  <c r="J6" i="1"/>
  <c r="K6" i="1"/>
  <c r="A6" i="1"/>
  <c r="I7" i="16" l="1"/>
  <c r="I2" i="16"/>
  <c r="I4" i="16"/>
  <c r="I6" i="16"/>
  <c r="H1" i="16" l="1"/>
  <c r="I1" i="16"/>
  <c r="I3" i="16"/>
  <c r="G7" i="16"/>
  <c r="A5" i="1" l="1"/>
  <c r="F5" i="1"/>
  <c r="G5" i="1"/>
  <c r="H5" i="1"/>
  <c r="I5" i="1"/>
  <c r="J5" i="1"/>
  <c r="K5" i="1"/>
  <c r="I5" i="16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<sst xmlns="http://schemas.openxmlformats.org/spreadsheetml/2006/main" count="13340" uniqueCount="2623">
  <si>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</si>
  <si>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</si>
  <si>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</si>
  <si>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</si>
  <si>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</si>
  <si>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</si>
  <si>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</si>
  <si>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</si>
  <si>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</si>
  <si>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</si>
  <si>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</si>
  <si>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</si>
  <si>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</si>
  <si>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</si>
  <si>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</si>
  <si>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</si>
  <si>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</si>
  <si>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</si>
  <si>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</si>
  <si>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</si>
  <si>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</si>
  <si>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</si>
  <si>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</si>
  <si>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</si>
  <si>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</si>
  <si>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</si>
  <si>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</si>
  <si>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</si>
  <si>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</si>
  <si>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</si>
  <si>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</si>
  <si>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</si>
  <si>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</si>
  <si>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</si>
  <si>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</si>
  <si>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</si>
  <si>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</si>
  <si>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</si>
  <si>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</si>
  <si>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</si>
  <si>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</si>
  <si>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</si>
  <si>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</si>
  <si>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</si>
  <si>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</si>
  <si>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</si>
  <si>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</si>
  <si>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</si>
  <si>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</si>
  <si>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</si>
  <si>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</si>
  <si>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</si>
  <si>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</si>
  <si>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</si>
  <si>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</si>
  <si>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</si>
  <si>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</si>
  <si>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</si>
  <si>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</si>
  <si>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</si>
  <si>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</si>
  <si>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</si>
  <si>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</si>
  <si>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</si>
  <si>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</si>
  <si>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</si>
  <si>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</si>
  <si>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</si>
  <si>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</si>
  <si>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</si>
  <si>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</si>
  <si>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</si>
  <si>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</si>
  <si>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</si>
  <si>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</si>
  <si>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</si>
  <si>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</si>
  <si>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</si>
  <si>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</si>
  <si>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</si>
  <si>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</si>
  <si>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</si>
  <si>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</si>
  <si>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</si>
  <si>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</si>
  <si>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</si>
  <si>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</si>
  <si>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</si>
  <si>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</si>
  <si>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</si>
  <si>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</si>
  <si>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</si>
  <si>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</si>
  <si>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</si>
  <si>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</si>
  <si>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</si>
  <si>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</si>
  <si>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</si>
  <si>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</si>
  <si>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</si>
  <si>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</si>
  <si>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</si>
  <si>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</si>
  <si>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</si>
  <si>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</si>
  <si>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</si>
  <si>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</si>
  <si>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</si>
  <si>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</si>
  <si>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</si>
  <si>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</si>
  <si>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</si>
  <si>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</si>
  <si>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</si>
  <si>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</si>
  <si>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</si>
  <si>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</si>
  <si>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</si>
  <si>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</si>
  <si>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</si>
  <si>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</si>
  <si>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</si>
  <si>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</si>
  <si>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</si>
  <si>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</si>
  <si>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</si>
  <si>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</si>
  <si>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</si>
  <si>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</si>
  <si>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</si>
  <si>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</si>
  <si>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</si>
  <si>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</si>
  <si>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</si>
  <si>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</si>
  <si>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</si>
  <si>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</si>
  <si>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</si>
  <si>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</si>
  <si>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</si>
  <si>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</si>
  <si>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</si>
  <si>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</si>
  <si>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</si>
  <si>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</si>
  <si>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</si>
  <si>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</si>
  <si>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</si>
  <si>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</si>
  <si>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</si>
  <si>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</si>
  <si>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</si>
  <si>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</si>
  <si>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</si>
  <si>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</si>
  <si>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</si>
  <si>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</si>
  <si>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</si>
  <si>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</si>
  <si>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</si>
  <si>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</si>
  <si>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</si>
  <si>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</si>
  <si>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</si>
  <si>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</si>
  <si>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</si>
  <si>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</si>
  <si>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</si>
  <si>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</si>
  <si>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</si>
  <si>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</si>
  <si>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</si>
  <si>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</si>
  <si>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</si>
  <si>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</si>
  <si>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</si>
  <si>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</si>
  <si>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</si>
  <si>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</si>
  <si>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</si>
  <si>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</si>
  <si>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</si>
  <si>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</si>
  <si>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</si>
  <si>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</si>
  <si>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</si>
  <si>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</si>
  <si>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</si>
  <si>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</si>
  <si>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</si>
  <si>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</si>
  <si>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</si>
  <si>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</si>
  <si>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</si>
  <si>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</si>
  <si>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</si>
  <si>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</si>
  <si>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</si>
  <si>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</si>
  <si>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</si>
  <si>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</si>
  <si>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</si>
  <si>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</si>
  <si>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</si>
  <si>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</si>
  <si>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</si>
  <si>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</si>
  <si>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</si>
  <si>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</si>
  <si>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</si>
  <si>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</si>
  <si>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</si>
  <si>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</si>
  <si>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</si>
  <si>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</si>
  <si>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</si>
  <si>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</si>
  <si>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</si>
  <si>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</si>
  <si>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</si>
  <si>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</si>
  <si>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</si>
  <si>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</si>
  <si>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</si>
  <si>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</si>
  <si>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</si>
  <si>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</si>
  <si>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</si>
  <si>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</si>
  <si>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</si>
  <si>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</si>
  <si>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</si>
  <si>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</si>
  <si>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</si>
  <si>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</si>
  <si>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</si>
  <si>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</si>
  <si>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</si>
  <si>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</si>
  <si>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</si>
  <si>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</si>
  <si>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</si>
  <si>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</si>
  <si>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</si>
  <si>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</si>
  <si>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</si>
  <si>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</si>
  <si>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</si>
  <si>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</si>
  <si>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</si>
  <si>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</si>
  <si>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</si>
  <si>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</si>
  <si>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</si>
  <si>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</si>
  <si>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</si>
  <si>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</si>
  <si>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</si>
  <si>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</si>
  <si>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</si>
  <si>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</si>
  <si>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</si>
  <si>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</si>
  <si>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</si>
  <si>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</si>
  <si>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</si>
  <si>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</si>
  <si>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</si>
  <si>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</si>
  <si>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</si>
  <si>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</si>
  <si>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</si>
  <si>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</si>
  <si>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</si>
  <si>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</si>
  <si>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</si>
  <si>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</si>
  <si>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</si>
  <si>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</si>
  <si>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</si>
  <si>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</si>
  <si>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</si>
  <si>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</si>
  <si>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</si>
  <si>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</si>
  <si>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</si>
  <si>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</si>
  <si>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</si>
  <si>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</si>
  <si>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</si>
  <si>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</si>
  <si>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</si>
  <si>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</si>
  <si>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</si>
  <si>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</si>
  <si>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</si>
  <si>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</si>
  <si>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</si>
  <si>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</si>
  <si>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</si>
  <si>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</si>
  <si>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</si>
  <si>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</si>
  <si>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</si>
  <si>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</si>
  <si>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</si>
  <si>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</si>
  <si>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</si>
  <si>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</si>
  <si>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</si>
  <si>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</si>
  <si>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</si>
  <si>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</si>
  <si>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</si>
  <si>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</si>
  <si>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</si>
  <si>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</si>
  <si>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</si>
  <si>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</si>
  <si>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</si>
  <si>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</si>
  <si>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</si>
  <si>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</si>
  <si>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</si>
  <si>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</si>
  <si>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</si>
  <si>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</si>
  <si>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</si>
  <si>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</si>
  <si>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</si>
  <si>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</si>
  <si>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</si>
  <si>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</si>
  <si>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</si>
  <si>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</si>
  <si>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</si>
  <si>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</si>
  <si>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</si>
  <si>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</si>
  <si>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</si>
  <si>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</si>
  <si>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</si>
  <si>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</si>
  <si>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</si>
  <si>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</si>
  <si>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</si>
  <si>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</si>
  <si>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</si>
  <si>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</si>
  <si>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</si>
  <si>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</si>
  <si>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</si>
  <si>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</si>
  <si>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</si>
  <si>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</si>
  <si>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</si>
  <si>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</si>
  <si>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</si>
  <si>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</si>
  <si>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</si>
  <si>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</si>
  <si>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</si>
  <si>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</si>
  <si>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</si>
  <si>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</si>
  <si>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</si>
  <si>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</si>
  <si>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</si>
  <si>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</si>
  <si>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</si>
  <si>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</si>
  <si>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</si>
  <si>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</si>
  <si>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</si>
  <si>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</si>
  <si>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</si>
  <si>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</si>
  <si>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</si>
  <si>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</si>
  <si>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</si>
  <si>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</si>
  <si>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</si>
  <si>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</si>
  <si>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</si>
  <si>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</si>
  <si>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</si>
  <si>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</si>
  <si>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</si>
  <si>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</si>
  <si>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</si>
  <si>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</si>
  <si>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</si>
  <si>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</si>
  <si>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</si>
  <si>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</si>
  <si>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</si>
  <si>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</si>
  <si>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</si>
  <si>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</si>
  <si>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</si>
  <si>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</si>
  <si>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</si>
  <si>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</si>
  <si>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</si>
  <si>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</si>
  <si>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</si>
  <si>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</si>
  <si>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</si>
  <si>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</si>
  <si>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</si>
  <si>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</si>
  <si>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</si>
  <si>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</si>
  <si>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</si>
  <si>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</si>
  <si>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</si>
  <si>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</si>
  <si>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</si>
  <si>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</si>
  <si>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</si>
  <si>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</si>
  <si>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</si>
  <si>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</si>
  <si>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</si>
  <si>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</si>
  <si>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</si>
  <si>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</si>
  <si>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</si>
  <si>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</si>
  <si>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</si>
  <si>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</si>
  <si>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</si>
  <si>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</si>
  <si>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</si>
  <si>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</si>
  <si>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</si>
  <si>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</si>
  <si>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</si>
  <si>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</si>
  <si>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</si>
  <si>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</si>
  <si>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</si>
  <si>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</si>
  <si>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</si>
  <si>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</si>
  <si>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</si>
  <si>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</si>
  <si>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</si>
  <si>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</si>
  <si>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</si>
  <si>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</si>
  <si>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</si>
  <si>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</si>
  <si>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</si>
  <si>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</si>
  <si>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</si>
  <si>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</si>
  <si>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</si>
  <si>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</si>
  <si>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</si>
  <si>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</si>
  <si>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</si>
  <si>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</si>
  <si>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</si>
  <si>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</si>
  <si>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</si>
  <si>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</si>
  <si>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</si>
  <si>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</si>
  <si>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</si>
  <si>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</si>
  <si>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</si>
  <si>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</si>
  <si>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</si>
  <si>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</si>
  <si>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</si>
  <si>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</si>
  <si>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</si>
  <si>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</si>
  <si>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</si>
  <si>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</si>
  <si>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</si>
  <si>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</si>
  <si>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</si>
  <si>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</si>
  <si>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</si>
  <si>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</si>
  <si>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</si>
  <si>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</si>
  <si>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</si>
  <si>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</si>
  <si>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</si>
  <si>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</si>
  <si>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</si>
  <si>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</si>
  <si>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</si>
  <si>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</si>
  <si>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</si>
  <si>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</si>
  <si>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</si>
  <si>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</si>
  <si>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</si>
  <si>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</si>
  <si>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</si>
  <si>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</si>
  <si>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</si>
  <si>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</si>
  <si>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</si>
  <si>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</si>
  <si>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</si>
  <si>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</si>
  <si>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</si>
  <si>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</si>
  <si>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</si>
  <si>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</si>
  <si>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</si>
  <si>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</si>
  <si>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</si>
  <si>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</si>
  <si>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</si>
  <si>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</si>
  <si>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</si>
  <si>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</si>
  <si>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</si>
  <si>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</si>
  <si>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</si>
  <si>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</si>
  <si>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</si>
  <si>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</si>
  <si>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</si>
  <si>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</si>
  <si>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</si>
  <si>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</si>
  <si>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</si>
  <si>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</si>
  <si>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</si>
  <si>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</si>
  <si>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</si>
  <si>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</si>
  <si>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</si>
  <si>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</si>
  <si>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</si>
  <si>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</si>
  <si>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</si>
  <si>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</si>
  <si>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</si>
  <si>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</si>
  <si>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</si>
  <si>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</si>
  <si>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</si>
  <si>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</si>
  <si>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</si>
  <si>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</si>
  <si>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</si>
  <si>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</si>
  <si>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</si>
  <si>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</si>
  <si>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</si>
  <si>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</si>
  <si>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</si>
  <si>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</si>
  <si>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</si>
  <si>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</si>
  <si>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</si>
  <si>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</si>
  <si>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</si>
  <si>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</si>
  <si>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</si>
  <si>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</si>
  <si>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</si>
  <si>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</si>
  <si>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</si>
  <si>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</si>
  <si>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</si>
  <si>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</si>
  <si>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</si>
  <si>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</si>
  <si>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</si>
  <si>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</si>
  <si>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</si>
  <si>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</si>
  <si>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</si>
  <si>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</si>
  <si>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</si>
  <si>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</si>
  <si>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</si>
  <si>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</si>
  <si>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</si>
  <si>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</si>
  <si>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</si>
  <si>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</si>
  <si>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</si>
  <si>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</si>
  <si>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</si>
  <si>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</si>
  <si>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</si>
  <si>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</si>
  <si>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</si>
  <si>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</si>
  <si>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</si>
  <si>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</si>
  <si>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</si>
  <si>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</si>
  <si>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</si>
  <si>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</si>
  <si>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</si>
  <si>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</si>
  <si>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</si>
  <si>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</si>
  <si>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</si>
  <si>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</si>
  <si>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</si>
  <si>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</si>
  <si>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</si>
  <si>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</si>
  <si>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</si>
  <si>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</si>
  <si>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</si>
  <si>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</si>
  <si>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</si>
  <si>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</si>
  <si>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</si>
  <si>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</si>
  <si>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</si>
  <si>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</si>
  <si>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</si>
  <si>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</si>
  <si>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</si>
  <si>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</si>
  <si>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</si>
  <si>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</si>
  <si>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</si>
  <si>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</si>
  <si>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</si>
  <si>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</si>
  <si>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</si>
  <si>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</si>
  <si>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</si>
  <si>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</si>
  <si>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</si>
  <si>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</si>
  <si>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</si>
  <si>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</si>
  <si>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</si>
  <si>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</si>
  <si>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</si>
  <si>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</si>
  <si>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</si>
  <si>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</si>
  <si>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</si>
  <si>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</si>
  <si>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</si>
  <si>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</si>
  <si>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</si>
  <si>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</si>
  <si>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</si>
  <si>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</si>
  <si>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</si>
  <si>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</si>
  <si>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</si>
  <si>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</si>
  <si>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</si>
  <si>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</si>
  <si>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</si>
  <si>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</si>
  <si>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</si>
  <si>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</si>
  <si>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</si>
  <si>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</si>
  <si>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</si>
  <si>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</si>
  <si>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</si>
  <si>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</si>
  <si>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</si>
  <si>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</si>
  <si>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</si>
  <si>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</si>
  <si>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</si>
  <si>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</si>
  <si>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</si>
  <si>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</si>
  <si>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</si>
  <si>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</si>
  <si>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</si>
  <si>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</si>
  <si>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</si>
  <si>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</si>
  <si>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</si>
  <si>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</si>
  <si>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</si>
  <si>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</si>
  <si>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</si>
  <si>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</si>
  <si>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</si>
  <si>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</si>
  <si>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</si>
  <si>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</si>
  <si>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</si>
  <si>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</si>
  <si>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</si>
  <si>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</si>
  <si>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</si>
  <si>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</si>
  <si>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</si>
  <si>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</si>
  <si>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</si>
  <si>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</si>
  <si>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</si>
  <si>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</si>
  <si>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</si>
  <si>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</si>
  <si>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</si>
  <si>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</si>
  <si>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</si>
  <si>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</si>
  <si>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</si>
  <si>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</si>
  <si>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</si>
  <si>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</si>
  <si>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</si>
  <si>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</si>
  <si>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</si>
  <si>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</si>
  <si>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</si>
  <si>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</si>
  <si>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</si>
  <si>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</si>
  <si>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</si>
  <si>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</si>
  <si>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</si>
  <si>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</si>
  <si>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</si>
  <si>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</si>
  <si>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</si>
  <si>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</si>
  <si>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</si>
  <si>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</si>
  <si>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</si>
  <si>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</si>
  <si>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</si>
  <si>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</si>
  <si>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</si>
  <si>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</si>
  <si>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</si>
  <si>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</si>
  <si>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</si>
  <si>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</si>
  <si>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</si>
  <si>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</si>
  <si>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</si>
  <si>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</si>
  <si>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</si>
  <si>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</si>
  <si>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</si>
  <si>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</si>
  <si>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</si>
  <si>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</si>
  <si>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</si>
  <si>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</si>
  <si>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</si>
  <si>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</si>
  <si>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</si>
  <si>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</si>
  <si>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</si>
  <si>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</si>
  <si>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</si>
  <si>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</si>
  <si>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</si>
  <si>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</si>
  <si>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</si>
  <si>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</si>
  <si>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</si>
  <si>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</si>
  <si>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</si>
  <si>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</si>
  <si>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</si>
  <si>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</si>
  <si>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</si>
  <si>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</si>
  <si>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</si>
  <si>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</si>
  <si>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</si>
  <si>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</si>
  <si>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</si>
  <si>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</si>
  <si>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</si>
  <si>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</si>
  <si>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</si>
  <si>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</si>
  <si>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</si>
  <si>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</si>
  <si>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</si>
  <si>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</si>
  <si>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</si>
  <si>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</si>
  <si>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</si>
  <si>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</si>
  <si>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</si>
  <si>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</si>
  <si>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</si>
  <si>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</si>
  <si>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</si>
  <si>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</si>
  <si>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</si>
  <si>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</si>
  <si>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</si>
  <si>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</si>
  <si>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</si>
  <si>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</si>
  <si>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</si>
  <si>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</si>
  <si>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</si>
  <si>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</si>
  <si>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</si>
  <si>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</si>
  <si>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</si>
  <si>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</si>
  <si>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</si>
  <si>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</si>
  <si>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</si>
  <si>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</si>
  <si>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</si>
  <si>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</si>
  <si>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</si>
  <si>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</si>
  <si>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</si>
  <si>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</si>
  <si>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</si>
  <si>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</si>
  <si>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</si>
  <si>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</si>
  <si>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</si>
  <si>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</si>
  <si>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</si>
  <si>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</si>
  <si>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</si>
  <si>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</si>
  <si>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</si>
  <si>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</si>
  <si>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</si>
  <si>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</si>
  <si>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</si>
  <si>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</si>
  <si>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</si>
  <si>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</si>
  <si>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</si>
  <si>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</si>
  <si>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</si>
  <si>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</si>
  <si>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</si>
  <si>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</si>
  <si>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</si>
  <si>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</si>
  <si>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</si>
  <si>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</si>
  <si>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</si>
  <si>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</si>
  <si>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</si>
  <si>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</si>
  <si>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</si>
  <si>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</si>
  <si>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</si>
  <si>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</si>
  <si>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</si>
  <si>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</si>
  <si>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</si>
  <si>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</si>
  <si>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</si>
  <si>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</si>
  <si>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</si>
  <si>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</si>
  <si>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</si>
  <si>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</si>
  <si>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</si>
  <si>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</si>
  <si>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</si>
  <si>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</si>
  <si>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</si>
  <si>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</si>
  <si>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</si>
  <si>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</si>
  <si>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</si>
  <si>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</si>
  <si>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</si>
  <si>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</si>
  <si>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</si>
  <si>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</si>
  <si>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</si>
  <si>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</si>
  <si>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</si>
  <si>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</si>
  <si>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</si>
  <si>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</si>
  <si>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</si>
  <si>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</si>
  <si>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</si>
  <si>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</si>
  <si>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</si>
  <si>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</si>
  <si>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</si>
  <si>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</si>
  <si>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</si>
  <si>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</si>
  <si>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</si>
  <si>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</si>
  <si>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</si>
  <si>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</si>
  <si>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</si>
  <si>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</si>
  <si>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</si>
  <si>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</si>
  <si>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</si>
  <si>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</si>
  <si>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</si>
  <si>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</si>
  <si>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</si>
  <si>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</si>
  <si>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</si>
  <si>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</si>
  <si>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</si>
  <si>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</si>
  <si>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</si>
  <si>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</si>
  <si>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</si>
  <si>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</si>
  <si>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</si>
  <si>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</si>
  <si>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</si>
  <si>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</si>
  <si>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</si>
  <si>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</si>
  <si>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</si>
  <si>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</si>
  <si>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</si>
  <si>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</si>
  <si>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</si>
  <si>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</si>
  <si>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</si>
  <si>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</si>
  <si>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</si>
  <si>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</si>
  <si>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</si>
  <si>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</si>
  <si>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</si>
  <si>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</si>
  <si>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</si>
  <si>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</si>
  <si>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</si>
  <si>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</si>
  <si>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</si>
  <si>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</si>
  <si>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</si>
  <si>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</si>
  <si>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</si>
  <si>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</si>
  <si>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</si>
  <si>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</si>
  <si>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</si>
  <si>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</si>
  <si>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</si>
  <si>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</si>
  <si>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</si>
  <si>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</si>
  <si>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</si>
  <si>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</si>
  <si>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</si>
  <si>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</si>
  <si>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</si>
  <si>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</si>
  <si>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</si>
  <si>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</si>
  <si>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</si>
  <si>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</si>
  <si>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</si>
  <si>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</si>
  <si>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</si>
  <si>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</si>
  <si>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</si>
  <si>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</si>
  <si>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</si>
  <si>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</si>
  <si>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</si>
  <si>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</si>
  <si>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</si>
  <si>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</si>
  <si>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</si>
  <si>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</si>
  <si>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</si>
  <si>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</si>
  <si>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</si>
  <si>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</si>
  <si>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</si>
  <si>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</si>
  <si>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</si>
  <si>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</si>
  <si>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</si>
  <si>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</si>
  <si>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</si>
  <si>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</si>
  <si>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</si>
  <si>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</si>
  <si>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</si>
  <si>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</si>
  <si>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</si>
  <si>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</si>
  <si>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</si>
  <si>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</si>
  <si>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</si>
  <si>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</si>
  <si>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</si>
  <si>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</si>
  <si>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</si>
  <si>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</si>
  <si>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</si>
  <si>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</si>
  <si>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</si>
  <si>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</si>
  <si>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</si>
  <si>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</si>
  <si>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</si>
  <si>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</si>
  <si>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</si>
  <si>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</si>
  <si>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</si>
  <si>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</si>
  <si>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</si>
  <si>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</si>
  <si>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</si>
  <si>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</si>
  <si>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</si>
  <si>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</si>
  <si>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</si>
  <si>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</si>
  <si>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</si>
  <si>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</si>
  <si>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</si>
  <si>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</si>
  <si>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</si>
  <si>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</si>
  <si>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</si>
  <si>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</si>
  <si>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</si>
  <si>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</si>
  <si>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</si>
  <si>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</si>
  <si>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</si>
  <si>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</si>
  <si>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</si>
  <si>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</si>
  <si>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</si>
  <si>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</si>
  <si>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</si>
  <si>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</si>
  <si>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</si>
  <si>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</si>
  <si>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</si>
  <si>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</si>
  <si>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</si>
  <si>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</si>
  <si>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</si>
  <si>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</si>
  <si>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</si>
  <si>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</si>
  <si>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</si>
  <si>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</si>
  <si>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</si>
  <si>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</si>
  <si>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</si>
  <si>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</si>
  <si>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</si>
  <si>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</si>
  <si>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</si>
  <si>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</si>
  <si>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</si>
  <si>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</si>
  <si>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</si>
  <si>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</si>
  <si>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</si>
  <si>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</si>
  <si>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</si>
  <si>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</si>
  <si>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</si>
  <si>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</si>
  <si>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</si>
  <si>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</si>
  <si>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</si>
  <si>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</si>
  <si>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</si>
  <si>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</si>
  <si>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</si>
  <si>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</si>
  <si>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</si>
  <si>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</si>
  <si>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</si>
  <si>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</si>
  <si>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</si>
  <si>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</si>
  <si>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</si>
  <si>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</si>
  <si>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</si>
  <si>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</si>
  <si>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</si>
  <si>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</si>
  <si>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</si>
  <si>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</si>
  <si>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</si>
  <si>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</si>
  <si>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</si>
  <si>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</si>
  <si>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</si>
  <si>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</si>
  <si>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</si>
  <si>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</si>
  <si>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</si>
  <si>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</si>
  <si>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</si>
  <si>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</si>
  <si>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</si>
  <si>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</si>
  <si>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</si>
  <si>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</si>
  <si>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</si>
  <si>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</si>
  <si>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</si>
  <si>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</si>
  <si>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</si>
  <si>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</si>
  <si>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</si>
  <si>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</si>
  <si>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</si>
  <si>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</si>
  <si>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</si>
  <si>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</si>
  <si>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</si>
  <si>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</si>
  <si>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</si>
  <si>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</si>
  <si>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</si>
  <si>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</si>
  <si>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</si>
  <si>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</si>
  <si>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</si>
  <si>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</si>
  <si>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</si>
  <si>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</si>
  <si>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</si>
  <si>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</si>
  <si>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</si>
  <si>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</si>
  <si>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</si>
  <si>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</si>
  <si>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</si>
  <si>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</si>
  <si>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</si>
  <si>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</si>
  <si>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</si>
  <si>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</si>
  <si>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</si>
  <si>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</si>
  <si>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</si>
  <si>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</si>
  <si>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</si>
  <si>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</si>
  <si>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</si>
  <si>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</si>
  <si>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</si>
  <si>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</si>
  <si>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</si>
  <si>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</si>
  <si>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</si>
  <si>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</si>
  <si>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</si>
  <si>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</si>
  <si>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</si>
  <si>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</si>
  <si>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</si>
  <si>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</si>
  <si>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</si>
  <si>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</si>
  <si>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</si>
  <si>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</si>
  <si>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</si>
  <si>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</si>
  <si>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</si>
  <si>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</si>
  <si>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</si>
  <si>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</si>
  <si>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</si>
  <si>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</si>
  <si>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</si>
  <si>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</si>
  <si>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</si>
  <si>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</si>
  <si>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</si>
  <si>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</si>
  <si>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</si>
  <si>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</si>
  <si>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</si>
  <si>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</si>
  <si>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</si>
  <si>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</si>
  <si>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</si>
  <si>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</si>
  <si>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</si>
  <si>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</si>
  <si>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</si>
  <si>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</si>
  <si>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</si>
  <si>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</si>
  <si>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</si>
  <si>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</si>
  <si>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</si>
  <si>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</si>
  <si>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</si>
  <si>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</si>
  <si>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</si>
  <si>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</si>
  <si>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</si>
  <si>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</si>
  <si>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</si>
  <si>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</si>
  <si>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</si>
  <si>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</si>
  <si>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</si>
  <si>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</si>
  <si>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</si>
  <si>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</si>
  <si>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</si>
  <si>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</si>
  <si>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</si>
  <si>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</si>
  <si>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</si>
  <si>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</si>
  <si>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</si>
  <si>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</si>
  <si>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</si>
  <si>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</si>
  <si>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</si>
  <si>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</si>
  <si>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</si>
  <si>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</si>
  <si>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</si>
  <si>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</si>
  <si>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</si>
  <si>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</si>
  <si>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</si>
  <si>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</si>
  <si>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</si>
  <si>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</si>
  <si>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</si>
  <si>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</si>
  <si>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</si>
  <si>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</si>
  <si>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</si>
  <si>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</si>
  <si>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</si>
  <si>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</si>
  <si>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</si>
  <si>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</si>
  <si>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</si>
  <si>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</si>
  <si>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</si>
  <si>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</si>
  <si>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</si>
  <si>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</si>
  <si>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</si>
  <si>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</si>
  <si>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</si>
  <si>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</si>
  <si>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</si>
  <si>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</si>
  <si>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</si>
  <si>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</si>
  <si>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</si>
  <si>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</si>
  <si>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</si>
  <si>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</si>
  <si>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</si>
  <si>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</si>
  <si>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</si>
  <si>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</si>
  <si>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</si>
  <si>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</si>
  <si>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</si>
  <si>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</si>
  <si>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</si>
  <si>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</si>
  <si>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</si>
  <si>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</si>
  <si>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</si>
  <si>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</si>
  <si>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</si>
  <si>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</si>
  <si>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</si>
  <si>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</si>
  <si>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</si>
  <si>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</si>
  <si>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</si>
  <si>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</si>
  <si>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</si>
  <si>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</si>
  <si>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</si>
  <si>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</si>
  <si>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</si>
  <si>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</si>
  <si>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</si>
  <si>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</si>
  <si>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</si>
  <si>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</si>
  <si>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</si>
  <si>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</si>
  <si>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</si>
  <si>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</si>
  <si>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</si>
  <si>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</si>
  <si>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</si>
  <si>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</si>
  <si>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</si>
  <si>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</si>
  <si>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</si>
  <si>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</si>
  <si>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</si>
  <si>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</si>
  <si>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</si>
  <si>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</si>
  <si>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</si>
  <si>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</si>
  <si>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</si>
  <si>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</si>
  <si>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</si>
  <si>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</si>
  <si>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</si>
  <si>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</si>
  <si>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</si>
  <si>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</si>
  <si>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</si>
  <si>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</si>
  <si>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</si>
  <si>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</si>
  <si>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</si>
  <si>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</si>
  <si>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</si>
  <si>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</si>
  <si>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</si>
  <si>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</si>
  <si>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</si>
  <si>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</si>
  <si>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</si>
  <si>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</si>
  <si>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</si>
  <si>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</si>
  <si>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</si>
  <si>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</si>
  <si>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</si>
  <si>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</si>
  <si>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</si>
  <si>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</si>
  <si>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</si>
  <si>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</si>
  <si>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</si>
  <si>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</si>
  <si>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</si>
  <si>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</si>
  <si>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</si>
  <si>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</si>
  <si>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</si>
  <si>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</si>
  <si>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</si>
  <si>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</si>
  <si>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</si>
  <si>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</si>
  <si>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</si>
  <si>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</si>
  <si>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</si>
  <si>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</si>
  <si>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</si>
  <si>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</si>
  <si>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</si>
  <si>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</si>
  <si>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</si>
  <si>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</si>
  <si>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</si>
  <si>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</si>
  <si>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</si>
  <si>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</si>
  <si>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</si>
  <si>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</si>
  <si>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</si>
  <si>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</si>
  <si>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</si>
  <si>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</si>
  <si>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</si>
  <si>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</si>
  <si>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</si>
  <si>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</si>
  <si>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</si>
  <si>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</si>
  <si>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</si>
  <si>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</si>
  <si>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</si>
  <si>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</si>
  <si>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</si>
  <si>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</si>
  <si>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</si>
  <si>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</si>
  <si>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</si>
  <si>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</si>
  <si>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</si>
  <si>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</si>
  <si>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</si>
  <si>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</si>
  <si>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</si>
  <si>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</si>
  <si>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</si>
  <si>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</si>
  <si>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</si>
  <si>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</si>
  <si>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</si>
  <si>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</si>
  <si>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</si>
  <si>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</si>
  <si>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</si>
  <si>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</si>
  <si>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</si>
  <si>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</si>
  <si>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</si>
  <si>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</si>
  <si>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</si>
  <si>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</si>
  <si>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</si>
  <si>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</si>
  <si>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</si>
  <si>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</si>
  <si>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</si>
  <si>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</si>
  <si>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</si>
  <si>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</si>
  <si>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</si>
  <si>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</si>
  <si>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</si>
  <si>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</si>
  <si>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</si>
  <si>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</si>
  <si>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</si>
  <si>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</si>
  <si>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</si>
  <si>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</si>
  <si>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</si>
  <si>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</si>
  <si>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</si>
  <si>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</si>
  <si>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</si>
  <si>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</si>
  <si>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</si>
  <si>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</si>
  <si>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</si>
  <si>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</si>
  <si>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</si>
  <si>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</si>
  <si>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</si>
  <si>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</si>
  <si>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</si>
  <si>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</si>
  <si>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</si>
  <si>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</si>
  <si>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</si>
  <si>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</si>
  <si>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</si>
  <si>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</si>
  <si>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</si>
  <si>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</si>
  <si>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</si>
  <si>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</si>
  <si>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</si>
  <si>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</si>
  <si>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</si>
  <si>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</si>
  <si>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</si>
  <si>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</si>
  <si>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</si>
  <si>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</si>
  <si>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</si>
  <si>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</si>
  <si>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</si>
  <si>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</si>
  <si>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</si>
  <si>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</si>
  <si>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</si>
  <si>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</si>
  <si>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</si>
  <si>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</si>
  <si>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</si>
  <si>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</si>
  <si>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</si>
  <si>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</si>
  <si>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</si>
  <si>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</si>
  <si>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</si>
  <si>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</si>
  <si>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</si>
  <si>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</si>
  <si>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</si>
  <si>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</si>
  <si>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</si>
  <si>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</si>
  <si>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</si>
  <si>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</si>
  <si>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</si>
  <si>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</si>
  <si>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</si>
  <si>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</si>
  <si>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</si>
  <si>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</si>
  <si>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</si>
  <si>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</si>
  <si>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</si>
  <si>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</si>
  <si>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</si>
  <si>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</si>
  <si>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</si>
  <si>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</si>
  <si>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</si>
  <si>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</si>
  <si>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</si>
  <si>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</si>
  <si>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</si>
  <si>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</si>
  <si>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</si>
  <si>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</si>
  <si>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</si>
  <si>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</si>
  <si>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</si>
  <si>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</si>
  <si>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</si>
  <si>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</si>
  <si>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</si>
  <si>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</si>
  <si>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</si>
  <si>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</si>
  <si>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</si>
  <si>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</si>
  <si>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</si>
  <si>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</si>
  <si>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</si>
  <si>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</si>
  <si>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</si>
  <si>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</si>
  <si>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</si>
  <si>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</si>
  <si>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</si>
  <si>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</si>
  <si>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</si>
  <si>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</si>
  <si>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</si>
  <si>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</si>
  <si>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</si>
  <si>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</si>
  <si>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</si>
  <si>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</si>
  <si>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</si>
  <si>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</si>
  <si>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</si>
  <si>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</si>
  <si>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</si>
  <si>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</si>
  <si>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</si>
  <si>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</si>
  <si>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</si>
  <si>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</si>
  <si>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</si>
  <si>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</si>
  <si>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</si>
  <si>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</si>
  <si>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</si>
  <si>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</si>
  <si>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</si>
  <si>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</si>
  <si>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</si>
  <si>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</si>
  <si>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</si>
  <si>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</si>
  <si>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</si>
  <si>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</si>
  <si>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</si>
  <si>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</si>
  <si>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</si>
  <si>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</si>
  <si>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</si>
  <si>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</si>
  <si>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</si>
  <si>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</si>
  <si>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</si>
  <si>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</si>
  <si>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</si>
  <si>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</si>
  <si>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</si>
  <si>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</si>
  <si>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</si>
  <si>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</si>
  <si>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</si>
  <si>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</si>
  <si>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</si>
  <si>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</si>
  <si>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</si>
  <si>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</si>
  <si>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</si>
  <si>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</si>
  <si>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</si>
  <si>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</si>
  <si>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</si>
  <si>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</si>
  <si>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</si>
  <si>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</si>
  <si>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</si>
  <si>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</si>
  <si>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</si>
  <si>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</si>
  <si>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</si>
  <si>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</si>
  <si>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</si>
  <si>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</si>
  <si>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</si>
  <si>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</si>
  <si>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</si>
  <si>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</si>
  <si>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</si>
  <si>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</si>
  <si>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</si>
  <si>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</si>
  <si>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</si>
  <si>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</si>
  <si>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</si>
  <si>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</si>
  <si>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</si>
  <si>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</si>
  <si>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</si>
  <si>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</si>
  <si>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</si>
  <si>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</si>
  <si>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</si>
  <si>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</si>
  <si>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</si>
  <si>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</si>
  <si>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</si>
  <si>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</si>
  <si>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</si>
  <si>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</si>
  <si>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</si>
  <si>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</si>
  <si>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</si>
  <si>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</si>
  <si>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</si>
  <si>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</si>
  <si>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</si>
  <si>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</si>
  <si>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</si>
  <si>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</si>
  <si>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</si>
  <si>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</si>
  <si>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</si>
  <si>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</si>
  <si>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</si>
  <si>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</si>
  <si>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</si>
  <si>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</si>
  <si>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</si>
  <si>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</si>
  <si>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</si>
  <si>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</si>
  <si>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</si>
  <si>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</si>
  <si>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</si>
  <si>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</si>
  <si>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</si>
  <si>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</si>
  <si>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</si>
  <si>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</si>
  <si>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</si>
  <si>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</si>
  <si>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</si>
  <si>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</si>
  <si>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</si>
  <si>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</si>
  <si>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</si>
  <si>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</si>
  <si>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</si>
  <si>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</si>
  <si>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</si>
  <si>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</si>
  <si>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</si>
  <si>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</si>
  <si>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</si>
  <si>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</si>
  <si>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</si>
  <si>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</si>
  <si>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</si>
  <si>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</si>
  <si>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</si>
  <si>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</si>
  <si>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</si>
  <si>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</si>
  <si>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</si>
  <si>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</si>
  <si>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</si>
  <si>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</si>
  <si>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</si>
  <si>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</si>
  <si>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</si>
  <si>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</si>
  <si>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</si>
  <si>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</si>
  <si>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</si>
  <si>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</si>
  <si>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</si>
  <si>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</si>
  <si>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</si>
  <si>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</si>
  <si>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</si>
  <si>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</si>
  <si>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</si>
  <si>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</si>
  <si>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</si>
  <si>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</si>
  <si>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</si>
  <si>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</si>
  <si>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</si>
  <si>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</si>
  <si>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</si>
  <si>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</si>
  <si>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</si>
  <si>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</si>
  <si>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</si>
  <si>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</si>
  <si>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</si>
  <si>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</si>
  <si>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</si>
  <si>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</si>
  <si>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</si>
  <si>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</si>
  <si>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</si>
  <si>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</si>
  <si>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</si>
  <si>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</si>
  <si>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</si>
  <si>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</si>
  <si>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</si>
  <si>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</si>
  <si>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</si>
  <si>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</si>
  <si>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</si>
  <si>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</si>
  <si>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</si>
  <si>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</si>
  <si>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</si>
  <si>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</si>
  <si>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</si>
  <si>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</si>
  <si>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</si>
  <si>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</si>
  <si>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</si>
  <si>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</si>
  <si>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</si>
  <si>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</si>
  <si>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</si>
  <si>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</si>
  <si>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</si>
  <si>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</si>
  <si>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</si>
  <si>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</si>
  <si>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</si>
  <si>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</si>
  <si>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</si>
  <si>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</si>
  <si>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</si>
  <si>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</si>
  <si>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</si>
  <si>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</si>
  <si>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</si>
  <si>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</si>
  <si>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</si>
  <si>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</si>
  <si>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</si>
  <si>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</si>
  <si>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</si>
  <si>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</si>
  <si>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</si>
  <si>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</si>
  <si>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</si>
  <si>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</si>
  <si>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</si>
  <si>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</si>
  <si>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</si>
  <si>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</si>
  <si>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</si>
  <si>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</si>
  <si>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</si>
  <si>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</si>
  <si>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</si>
  <si>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</si>
  <si>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</si>
  <si>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</si>
  <si>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</si>
  <si>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</si>
  <si>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</si>
  <si>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</si>
  <si>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</si>
  <si>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</si>
  <si>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</si>
  <si>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</si>
  <si>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</si>
  <si>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</si>
  <si>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</si>
  <si>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</si>
  <si>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</si>
  <si>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</si>
  <si>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</si>
  <si>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</si>
  <si>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</si>
  <si>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</si>
  <si>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</si>
  <si>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</si>
  <si>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</si>
  <si>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</si>
  <si>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</si>
  <si>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</si>
  <si>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</si>
  <si>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</si>
  <si>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</si>
  <si>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</si>
  <si>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</si>
  <si>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</si>
  <si>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</si>
  <si>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</si>
  <si>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</si>
  <si>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</si>
  <si>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</si>
  <si>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</si>
  <si>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</si>
  <si>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</si>
  <si>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</si>
  <si>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</si>
  <si>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</si>
  <si>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</si>
  <si>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</si>
  <si>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</si>
  <si>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</si>
  <si>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</si>
  <si>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</si>
  <si>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</si>
  <si>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</si>
  <si>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</si>
  <si>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</si>
  <si>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</si>
  <si>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</si>
  <si>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</si>
  <si>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</si>
  <si>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</si>
  <si>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</si>
  <si>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</si>
  <si>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</si>
  <si>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</si>
  <si>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</si>
  <si>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</si>
  <si>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</si>
  <si>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</si>
  <si>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</si>
  <si>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</si>
  <si>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</si>
  <si>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</si>
  <si>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</si>
  <si>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</si>
  <si>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</si>
  <si>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</si>
  <si>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</si>
  <si>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</si>
  <si>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</si>
  <si>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</si>
  <si>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</si>
  <si>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</si>
  <si>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</si>
  <si>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</si>
  <si>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</si>
  <si>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</si>
  <si>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</si>
  <si>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</si>
  <si>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</si>
  <si>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</si>
  <si>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</si>
  <si>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</si>
  <si>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</si>
  <si>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</si>
  <si>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</si>
  <si>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</si>
  <si>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</si>
  <si>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</si>
  <si>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</si>
  <si>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</si>
  <si>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</si>
  <si>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</si>
  <si>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</si>
  <si>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</si>
  <si>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</si>
  <si>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</si>
  <si>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</si>
  <si>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</si>
  <si>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</si>
  <si>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</si>
  <si>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</si>
  <si>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</si>
  <si>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</si>
  <si>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</si>
  <si>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</si>
  <si>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</si>
  <si>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</si>
  <si>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</si>
  <si>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</si>
  <si>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</si>
  <si>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</si>
  <si>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</si>
  <si>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</si>
  <si>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</si>
  <si>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</si>
  <si>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</si>
  <si>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</si>
  <si>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</si>
  <si>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</si>
  <si>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</si>
  <si>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</si>
  <si>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</si>
  <si>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</si>
  <si>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</si>
  <si>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</si>
  <si>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</si>
  <si>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</si>
  <si>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</si>
  <si>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</si>
  <si>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</si>
  <si>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</si>
  <si>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</si>
  <si>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</si>
  <si>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</si>
  <si>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</si>
  <si>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</si>
  <si>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</si>
  <si>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</si>
  <si>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</si>
  <si>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</si>
  <si>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</si>
  <si>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</si>
  <si>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</si>
  <si>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</si>
  <si>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</si>
  <si>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</si>
  <si>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</si>
  <si>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</si>
  <si>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</si>
  <si>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</si>
  <si>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</si>
  <si>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</si>
  <si>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</si>
  <si>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</si>
  <si>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</si>
  <si>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</si>
  <si>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</si>
  <si>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</si>
  <si>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</si>
  <si>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</si>
  <si>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</si>
  <si>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</si>
  <si>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</si>
  <si>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</si>
  <si>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</si>
  <si>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</si>
  <si>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</si>
  <si>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</si>
  <si>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</si>
  <si>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</si>
  <si>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</si>
  <si>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</si>
  <si>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</si>
  <si>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</si>
  <si>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</si>
  <si>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</si>
  <si>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</si>
  <si>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</si>
  <si>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</si>
  <si>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</si>
  <si>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</si>
  <si>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</si>
  <si>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</si>
  <si>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</si>
  <si>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</si>
  <si>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</si>
  <si>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</si>
  <si>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</si>
  <si>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</si>
  <si>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</si>
  <si>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</si>
  <si>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</si>
  <si>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</si>
  <si>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</si>
  <si>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</si>
  <si>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</si>
  <si>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</si>
  <si>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</si>
  <si>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</si>
  <si>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</si>
  <si>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</si>
  <si>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</si>
  <si>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</si>
  <si>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</si>
  <si>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</si>
  <si>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</si>
  <si>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</si>
  <si>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</si>
  <si>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</si>
  <si>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</si>
  <si>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</si>
  <si>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</si>
  <si>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</si>
  <si>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</si>
  <si>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</si>
  <si>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</si>
  <si>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</si>
  <si>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</si>
  <si>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</si>
  <si>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</si>
  <si>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</si>
  <si>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</si>
  <si>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</si>
  <si>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</si>
  <si>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</si>
  <si>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</si>
  <si>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</si>
  <si>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</si>
  <si>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</si>
  <si>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</si>
  <si>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</si>
  <si>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</si>
  <si>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</si>
  <si>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</si>
  <si>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</si>
  <si>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</si>
  <si>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</si>
  <si>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</si>
  <si>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</si>
  <si>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</si>
  <si>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</si>
  <si>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</si>
  <si>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</si>
  <si>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</si>
  <si>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</si>
  <si>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</si>
  <si>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</si>
  <si>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</si>
  <si>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</si>
  <si>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</si>
  <si>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</si>
  <si>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</si>
  <si>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</si>
  <si>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</si>
  <si>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</si>
  <si>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</si>
  <si>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</si>
  <si>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</si>
  <si>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</si>
  <si>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</si>
  <si>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</si>
  <si>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</si>
  <si>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</si>
  <si>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</si>
  <si>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</si>
  <si>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</si>
  <si>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</si>
  <si>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</si>
  <si>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</si>
  <si>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</si>
  <si>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</si>
  <si>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</si>
  <si>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</si>
  <si>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</si>
  <si>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</si>
  <si>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</si>
  <si>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</si>
  <si>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</si>
  <si>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</si>
  <si>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</si>
  <si>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</si>
  <si>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</si>
  <si>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</si>
  <si>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</si>
  <si>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</si>
  <si>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</si>
  <si>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</si>
  <si>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</si>
  <si>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</si>
  <si>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</si>
  <si>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</si>
  <si>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</si>
  <si>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</si>
  <si>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</si>
  <si>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</si>
  <si>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</si>
  <si>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</si>
  <si>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</si>
  <si>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</si>
  <si>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</si>
  <si>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</si>
  <si>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</si>
  <si>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</si>
  <si>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</si>
  <si>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</si>
  <si>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</si>
  <si>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</si>
  <si>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</si>
  <si>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</si>
  <si>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</si>
  <si>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</si>
  <si>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</si>
  <si>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</si>
  <si>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</si>
  <si>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</si>
  <si>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</si>
  <si>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</si>
  <si>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</si>
  <si>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</si>
  <si>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</si>
  <si>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</si>
  <si>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</si>
  <si>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</si>
  <si>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</si>
  <si>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</si>
  <si>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</si>
  <si>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</si>
  <si>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</si>
  <si>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</si>
  <si>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</si>
  <si>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</si>
  <si>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</si>
  <si>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</si>
  <si>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</si>
  <si>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</si>
  <si>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</si>
  <si>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</si>
  <si>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</si>
  <si>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</si>
  <si>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</si>
  <si>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</si>
  <si>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</si>
  <si>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</si>
  <si>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</si>
  <si>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</si>
  <si>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</si>
  <si>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</si>
  <si>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</si>
  <si>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</si>
  <si>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</si>
  <si>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</si>
  <si>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</si>
  <si>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</si>
  <si>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</si>
  <si>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</si>
  <si>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</si>
  <si>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</si>
  <si>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</si>
  <si>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</si>
  <si>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</si>
  <si>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</si>
  <si>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</si>
  <si>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</si>
  <si>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</si>
  <si>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</si>
  <si>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</si>
  <si>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</si>
  <si>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</si>
  <si>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</si>
  <si>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</si>
  <si>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</si>
  <si>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</si>
  <si>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</si>
  <si>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</si>
  <si>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</si>
  <si>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</si>
  <si>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</si>
  <si>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</si>
  <si>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</si>
  <si>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</si>
  <si>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</si>
  <si>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</si>
  <si>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</si>
  <si>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</si>
  <si>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</si>
  <si>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</si>
  <si>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</si>
  <si>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</si>
  <si>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</si>
  <si>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</si>
  <si>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</si>
  <si>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</si>
  <si>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</si>
  <si>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</si>
  <si>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</si>
  <si>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</si>
  <si>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</si>
  <si>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</si>
  <si>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</si>
  <si>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</si>
  <si>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</si>
  <si>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</si>
  <si>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</si>
  <si>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</si>
  <si>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</si>
  <si>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</si>
  <si>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</si>
  <si>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</si>
  <si>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</si>
  <si>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</si>
  <si>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</si>
  <si>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</si>
  <si>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</si>
  <si>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</si>
  <si>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</si>
  <si>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</si>
  <si>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</si>
  <si>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</si>
  <si>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</si>
  <si>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</si>
  <si>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</si>
  <si>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</si>
  <si>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</si>
  <si>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</si>
  <si>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</si>
  <si>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</si>
  <si>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</si>
  <si>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</si>
  <si>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</si>
  <si>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</si>
  <si>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</si>
  <si>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</si>
  <si>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</si>
  <si>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</si>
  <si>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</si>
  <si>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</si>
  <si>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</si>
  <si>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</si>
  <si>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</si>
  <si>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</si>
  <si>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</si>
  <si>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</si>
  <si>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</si>
  <si>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</si>
  <si>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</si>
  <si>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</si>
  <si>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</si>
  <si>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</si>
  <si>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</si>
  <si>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</si>
  <si>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</si>
  <si>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</si>
  <si>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</si>
  <si>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</si>
  <si>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</si>
  <si>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</si>
  <si>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</si>
  <si>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</si>
  <si>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</si>
  <si>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</si>
  <si>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</si>
  <si>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</si>
  <si>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</si>
  <si>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</si>
  <si>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</si>
  <si>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</si>
  <si>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</si>
  <si>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</si>
  <si>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</si>
  <si>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</si>
  <si>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</si>
  <si>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</si>
  <si>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</si>
  <si>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</si>
  <si>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</si>
  <si>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</si>
  <si>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</si>
  <si>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</si>
  <si>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</si>
  <si>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</si>
  <si>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</si>
  <si>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</si>
  <si>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</si>
  <si>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</si>
  <si>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</si>
  <si>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</si>
  <si>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</si>
  <si>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</si>
  <si>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</si>
  <si>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</si>
  <si>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</si>
  <si>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</si>
  <si>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</si>
  <si>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</si>
  <si>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</si>
  <si>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</si>
  <si>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</si>
  <si>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</si>
  <si>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</si>
  <si>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</si>
  <si>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</si>
  <si>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</si>
  <si>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</si>
  <si>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</si>
  <si>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</si>
  <si>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</si>
  <si>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</si>
  <si>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</si>
  <si>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</si>
  <si>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</si>
  <si>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</si>
  <si>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</si>
  <si>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</si>
  <si>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</si>
  <si>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</si>
  <si>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</si>
  <si>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</si>
  <si>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</si>
  <si>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</si>
  <si>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</si>
  <si>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</si>
  <si>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</si>
  <si>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</si>
  <si>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</si>
  <si>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</si>
  <si>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</si>
  <si>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</si>
  <si>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</si>
  <si>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</si>
  <si>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</si>
  <si>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</si>
  <si>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</si>
  <si>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</si>
  <si>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</si>
  <si>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</si>
  <si>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</si>
  <si>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</si>
  <si>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</si>
  <si>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</si>
  <si>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</si>
  <si>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</si>
  <si>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</si>
  <si>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</si>
  <si>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</si>
  <si>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</si>
  <si>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</si>
  <si>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</si>
  <si>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</si>
  <si>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</si>
  <si>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</si>
  <si>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</si>
  <si>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</si>
  <si>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</si>
  <si>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</si>
  <si>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</si>
  <si>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</si>
  <si>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</si>
  <si>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</si>
  <si>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</si>
  <si>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</si>
  <si>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</si>
  <si>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</si>
  <si>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</si>
  <si>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</si>
  <si>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</si>
  <si>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</si>
  <si>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</si>
  <si>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</si>
  <si>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</si>
  <si>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</si>
  <si>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</si>
  <si>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</si>
  <si>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</si>
  <si>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</si>
  <si>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</si>
  <si>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</si>
  <si>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</si>
  <si>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</si>
  <si>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</si>
  <si>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</si>
  <si>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</si>
  <si>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</si>
  <si>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</si>
  <si>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</si>
  <si>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</si>
  <si>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</si>
  <si>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</si>
  <si>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</si>
  <si>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</si>
  <si>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</si>
  <si>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</si>
  <si>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</si>
  <si>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</si>
  <si>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</si>
  <si>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</si>
  <si>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</si>
  <si>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</si>
  <si>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</si>
  <si>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</si>
  <si>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</si>
  <si>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</si>
  <si>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</si>
  <si>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</si>
  <si>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</si>
  <si>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</si>
  <si>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</si>
  <si>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</si>
  <si>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</si>
  <si>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</si>
  <si>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</si>
  <si>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</si>
  <si>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</si>
  <si>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</si>
  <si>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</si>
  <si>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</si>
  <si>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</si>
  <si>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</si>
  <si>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</si>
  <si>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</si>
  <si>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</si>
  <si>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</si>
  <si>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</si>
  <si>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</si>
  <si>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</si>
  <si>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</si>
  <si>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</si>
  <si>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</si>
  <si>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</si>
  <si>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</si>
  <si>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</si>
  <si>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</si>
  <si>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</si>
  <si>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</si>
  <si>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</si>
  <si>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</si>
  <si>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</si>
  <si>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</si>
  <si>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</si>
  <si>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</si>
  <si>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</si>
  <si>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</si>
  <si>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</si>
  <si>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</si>
  <si>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</si>
  <si>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</si>
  <si>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</si>
  <si>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</si>
  <si>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</si>
  <si>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</si>
  <si>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</si>
  <si>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</si>
  <si>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</si>
  <si>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</si>
  <si>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</si>
  <si>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</si>
  <si>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</si>
  <si>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</si>
  <si>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</si>
  <si>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</si>
  <si>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</si>
  <si>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</si>
  <si>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</si>
  <si>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</si>
  <si>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</si>
  <si>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</si>
  <si>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</si>
  <si>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</si>
  <si>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</si>
  <si>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</si>
  <si>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</si>
  <si>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</si>
  <si>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</si>
  <si>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</si>
  <si>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</si>
  <si>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</si>
  <si>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</si>
  <si>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</si>
  <si>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</si>
  <si>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</si>
  <si>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</si>
  <si>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</si>
  <si>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</si>
  <si>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</si>
  <si>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</si>
  <si>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</si>
  <si>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</si>
  <si>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</si>
  <si>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</si>
  <si>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</si>
  <si>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</si>
  <si>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</si>
  <si>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</si>
  <si>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</si>
  <si>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</si>
  <si>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</si>
  <si>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</si>
  <si>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</si>
  <si>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</si>
  <si>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</si>
  <si>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</si>
  <si>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</si>
  <si>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</si>
  <si>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</si>
  <si>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</si>
  <si>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</si>
  <si>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</si>
  <si>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</si>
  <si>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</si>
  <si>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</si>
  <si>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</si>
  <si>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</si>
  <si>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</si>
  <si>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</si>
  <si>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</si>
  <si>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</si>
  <si>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</si>
  <si>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</si>
  <si>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</si>
  <si>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</si>
  <si>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</si>
  <si>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</si>
  <si>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</si>
  <si>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</si>
  <si>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</si>
  <si>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</si>
  <si>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</si>
  <si>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</si>
  <si>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</si>
  <si>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</si>
  <si>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</si>
  <si>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</si>
  <si>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</si>
  <si>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</si>
  <si>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</si>
  <si>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</si>
  <si>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</si>
  <si>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</si>
  <si>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</si>
  <si>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</si>
  <si>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</si>
  <si>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</si>
  <si>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</si>
  <si>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</si>
  <si>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</si>
  <si>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</si>
  <si>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</si>
  <si>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</si>
  <si>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</si>
  <si>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</si>
  <si>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</si>
  <si>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</si>
  <si>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</si>
  <si>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</si>
  <si>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</si>
  <si>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>2 Gavetas Vacías + 1 Fallando</t>
  </si>
  <si>
    <t xml:space="preserve">Gil Carrera, Santiago 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</si>
  <si>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</si>
  <si>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</si>
  <si>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</si>
  <si>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</si>
  <si>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</si>
  <si>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</si>
  <si>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</si>
  <si>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</si>
  <si>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3335915443</t>
  </si>
  <si>
    <t>3335915381</t>
  </si>
  <si>
    <t>3335915370</t>
  </si>
  <si>
    <t>GAVETA DE RECHAZO LLENA</t>
  </si>
  <si>
    <t>3335915817</t>
  </si>
  <si>
    <t>3335915813</t>
  </si>
  <si>
    <t>3335915809</t>
  </si>
  <si>
    <t>3335915606</t>
  </si>
  <si>
    <t>3335916193</t>
  </si>
  <si>
    <t>3335916048</t>
  </si>
  <si>
    <t>3335915983</t>
  </si>
  <si>
    <t>3335915919</t>
  </si>
  <si>
    <t>3335915846</t>
  </si>
  <si>
    <t>3335916280</t>
  </si>
  <si>
    <t>3335916608</t>
  </si>
  <si>
    <t>3335916606</t>
  </si>
  <si>
    <t>3335916605</t>
  </si>
  <si>
    <t>3335916603</t>
  </si>
  <si>
    <t>3335916514</t>
  </si>
  <si>
    <t>3335916496</t>
  </si>
  <si>
    <t>3335916485</t>
  </si>
  <si>
    <t xml:space="preserve">GAVETA DE RECHAZO LLENA </t>
  </si>
  <si>
    <t>GAVETA DE DEPÓSITOS LLENA</t>
  </si>
  <si>
    <t>Morales Payano, Wilfredy Leandro</t>
  </si>
  <si>
    <t>3335916631</t>
  </si>
  <si>
    <t>3335916630</t>
  </si>
  <si>
    <t>3335916629</t>
  </si>
  <si>
    <t>3335916621</t>
  </si>
  <si>
    <t>3335916618</t>
  </si>
  <si>
    <t>3335916617</t>
  </si>
  <si>
    <t>3335916616</t>
  </si>
  <si>
    <t>3335916614</t>
  </si>
  <si>
    <t xml:space="preserve">GAVETA DE DEPOSITO LLENA </t>
  </si>
  <si>
    <t>REINICIO FALLIDO</t>
  </si>
  <si>
    <t>11 Junio de 2021</t>
  </si>
  <si>
    <t>3335916657</t>
  </si>
  <si>
    <t>3335916654</t>
  </si>
  <si>
    <t>3335916653</t>
  </si>
  <si>
    <t>3335916677</t>
  </si>
  <si>
    <t>3335916674</t>
  </si>
  <si>
    <t>3335916673</t>
  </si>
  <si>
    <t>3335916672</t>
  </si>
  <si>
    <t>3335916671</t>
  </si>
  <si>
    <t>3335916668</t>
  </si>
  <si>
    <t>3335916667</t>
  </si>
  <si>
    <t>3335916666</t>
  </si>
  <si>
    <t>3335916665</t>
  </si>
  <si>
    <t>3335916664</t>
  </si>
  <si>
    <t>3335916663</t>
  </si>
  <si>
    <t>3335916496 </t>
  </si>
  <si>
    <t>3335916653 </t>
  </si>
  <si>
    <t>2 Gaveta Fallando + 1 Gaveta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</si>
</sst>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80"/>
      <tableStyleElement type="headerRow" dxfId="479"/>
      <tableStyleElement type="totalRow" dxfId="478"/>
      <tableStyleElement type="firstColumn" dxfId="477"/>
      <tableStyleElement type="lastColumn" dxfId="476"/>
      <tableStyleElement type="firstRowStripe" dxfId="475"/>
      <tableStyleElement type="firstColumnStripe" dxfId="47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0"/>
  <sheetViews>
    <sheetView tabSelected="1" zoomScale="70" zoomScaleNormal="70" workbookViewId="0">
      <pane ySplit="4" topLeftCell="A50" activePane="bottomLeft" state="frozen"/>
      <selection pane="bottomLeft" activeCell="D70" sqref="D70"/>
    </sheetView>
  </sheetViews>
  <sheetFormatPr baseColWidth="10" defaultColWidth="25.7109375" defaultRowHeight="15" x14ac:dyDescent="0.25"/>
  <cols>
    <col min="1" max="1" width="24.7109375" style="87" bestFit="1" customWidth="1"/>
    <col min="2" max="2" width="19.140625" style="106" bestFit="1" customWidth="1"/>
    <col min="3" max="3" width="17.7109375" style="44" bestFit="1" customWidth="1"/>
    <col min="4" max="4" width="29.28515625" style="87" customWidth="1"/>
    <col min="5" max="5" width="10.5703125" style="82" bestFit="1" customWidth="1"/>
    <col min="6" max="6" width="11" style="45" customWidth="1"/>
    <col min="7" max="7" width="50.85546875" style="45" customWidth="1"/>
    <col min="8" max="11" width="5.140625" style="45" customWidth="1"/>
    <col min="12" max="12" width="51.85546875" style="45" customWidth="1"/>
    <col min="13" max="13" width="20" style="87" customWidth="1"/>
    <col min="14" max="14" width="16.42578125" style="87" customWidth="1"/>
    <col min="15" max="15" width="42.570312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6" style="43" bestFit="1" customWidth="1"/>
    <col min="20" max="16384" width="25.7109375" style="43"/>
  </cols>
  <sheetData>
    <row r="1" spans="1:17" ht="18" x14ac:dyDescent="0.25">
      <c r="A1" s="153" t="s">
        <v>2153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5"/>
    </row>
    <row r="2" spans="1:17" ht="18" x14ac:dyDescent="0.25">
      <c r="A2" s="150" t="s">
        <v>2150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  <c r="Q2" s="152"/>
    </row>
    <row r="3" spans="1:17" ht="18.75" thickBot="1" x14ac:dyDescent="0.3">
      <c r="A3" s="156" t="s">
        <v>2605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8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s="93" customFormat="1" ht="18" x14ac:dyDescent="0.25">
      <c r="A5" s="148" t="str">
        <f>VLOOKUP(E5,'LISTADO ATM'!$A$2:$C$898,3,0)</f>
        <v>DISTRITO NACIONAL</v>
      </c>
      <c r="B5" s="126">
        <v>3335910002</v>
      </c>
      <c r="C5" s="132">
        <v>44351.65902777778</v>
      </c>
      <c r="D5" s="132" t="s">
        <v>2180</v>
      </c>
      <c r="E5" s="121">
        <v>744</v>
      </c>
      <c r="F5" s="148" t="str">
        <f>VLOOKUP(E5,VIP!$A$2:$O13694,2,0)</f>
        <v>DRBR289</v>
      </c>
      <c r="G5" s="148" t="str">
        <f>VLOOKUP(E5,'LISTADO ATM'!$A$2:$B$897,2,0)</f>
        <v xml:space="preserve">ATM Multicentro La Sirena Venezuela </v>
      </c>
      <c r="H5" s="148" t="str">
        <f>VLOOKUP(E5,VIP!$A$2:$O18557,7,FALSE)</f>
        <v>Si</v>
      </c>
      <c r="I5" s="148" t="str">
        <f>VLOOKUP(E5,VIP!$A$2:$O10522,8,FALSE)</f>
        <v>Si</v>
      </c>
      <c r="J5" s="148" t="str">
        <f>VLOOKUP(E5,VIP!$A$2:$O10472,8,FALSE)</f>
        <v>Si</v>
      </c>
      <c r="K5" s="148" t="str">
        <f>VLOOKUP(E5,VIP!$A$2:$O14046,6,0)</f>
        <v>SI</v>
      </c>
      <c r="L5" s="122" t="s">
        <v>2245</v>
      </c>
      <c r="M5" s="131" t="s">
        <v>2446</v>
      </c>
      <c r="N5" s="131" t="s">
        <v>2560</v>
      </c>
      <c r="O5" s="148" t="s">
        <v>2455</v>
      </c>
      <c r="P5" s="131"/>
      <c r="Q5" s="147" t="s">
        <v>2245</v>
      </c>
    </row>
    <row r="6" spans="1:17" s="93" customFormat="1" ht="18" x14ac:dyDescent="0.25">
      <c r="A6" s="148" t="str">
        <f>VLOOKUP(E6,'LISTADO ATM'!$A$2:$C$898,3,0)</f>
        <v>DISTRITO NACIONAL</v>
      </c>
      <c r="B6" s="126">
        <v>3335913967</v>
      </c>
      <c r="C6" s="132">
        <v>44356.055798611109</v>
      </c>
      <c r="D6" s="132" t="s">
        <v>2180</v>
      </c>
      <c r="E6" s="121">
        <v>909</v>
      </c>
      <c r="F6" s="148" t="str">
        <f>VLOOKUP(E6,VIP!$A$2:$O13749,2,0)</f>
        <v>DRBR01A</v>
      </c>
      <c r="G6" s="148" t="str">
        <f>VLOOKUP(E6,'LISTADO ATM'!$A$2:$B$897,2,0)</f>
        <v xml:space="preserve">ATM UNP UASD </v>
      </c>
      <c r="H6" s="148" t="str">
        <f>VLOOKUP(E6,VIP!$A$2:$O18612,7,FALSE)</f>
        <v>Si</v>
      </c>
      <c r="I6" s="148" t="str">
        <f>VLOOKUP(E6,VIP!$A$2:$O10577,8,FALSE)</f>
        <v>Si</v>
      </c>
      <c r="J6" s="148" t="str">
        <f>VLOOKUP(E6,VIP!$A$2:$O10527,8,FALSE)</f>
        <v>Si</v>
      </c>
      <c r="K6" s="148" t="str">
        <f>VLOOKUP(E6,VIP!$A$2:$O14101,6,0)</f>
        <v>SI</v>
      </c>
      <c r="L6" s="122" t="s">
        <v>2219</v>
      </c>
      <c r="M6" s="131" t="s">
        <v>2446</v>
      </c>
      <c r="N6" s="131" t="s">
        <v>2453</v>
      </c>
      <c r="O6" s="148" t="s">
        <v>2455</v>
      </c>
      <c r="P6" s="148"/>
      <c r="Q6" s="147" t="s">
        <v>2219</v>
      </c>
    </row>
    <row r="7" spans="1:17" s="93" customFormat="1" ht="18" x14ac:dyDescent="0.25">
      <c r="A7" s="148" t="str">
        <f>VLOOKUP(E7,'LISTADO ATM'!$A$2:$C$898,3,0)</f>
        <v>DISTRITO NACIONAL</v>
      </c>
      <c r="B7" s="126">
        <v>3335914272</v>
      </c>
      <c r="C7" s="132">
        <v>44356.393865740742</v>
      </c>
      <c r="D7" s="132" t="s">
        <v>2180</v>
      </c>
      <c r="E7" s="121">
        <v>238</v>
      </c>
      <c r="F7" s="148" t="str">
        <f>VLOOKUP(E7,VIP!$A$2:$O13710,2,0)</f>
        <v>DRBR238</v>
      </c>
      <c r="G7" s="148" t="str">
        <f>VLOOKUP(E7,'LISTADO ATM'!$A$2:$B$897,2,0)</f>
        <v xml:space="preserve">ATM Multicentro La Sirena Charles de Gaulle </v>
      </c>
      <c r="H7" s="148" t="str">
        <f>VLOOKUP(E7,VIP!$A$2:$O18573,7,FALSE)</f>
        <v>Si</v>
      </c>
      <c r="I7" s="148" t="str">
        <f>VLOOKUP(E7,VIP!$A$2:$O10538,8,FALSE)</f>
        <v>Si</v>
      </c>
      <c r="J7" s="148" t="str">
        <f>VLOOKUP(E7,VIP!$A$2:$O10488,8,FALSE)</f>
        <v>Si</v>
      </c>
      <c r="K7" s="148" t="str">
        <f>VLOOKUP(E7,VIP!$A$2:$O14062,6,0)</f>
        <v>No</v>
      </c>
      <c r="L7" s="122" t="s">
        <v>2466</v>
      </c>
      <c r="M7" s="131" t="s">
        <v>2446</v>
      </c>
      <c r="N7" s="131" t="s">
        <v>2453</v>
      </c>
      <c r="O7" s="148" t="s">
        <v>2455</v>
      </c>
      <c r="P7" s="148"/>
      <c r="Q7" s="147" t="s">
        <v>2466</v>
      </c>
    </row>
    <row r="8" spans="1:17" s="93" customFormat="1" ht="18" x14ac:dyDescent="0.25">
      <c r="A8" s="148" t="str">
        <f>VLOOKUP(E8,'LISTADO ATM'!$A$2:$C$898,3,0)</f>
        <v>DISTRITO NACIONAL</v>
      </c>
      <c r="B8" s="126">
        <v>3335914362</v>
      </c>
      <c r="C8" s="132">
        <v>44356.420567129629</v>
      </c>
      <c r="D8" s="132" t="s">
        <v>2180</v>
      </c>
      <c r="E8" s="121">
        <v>441</v>
      </c>
      <c r="F8" s="148" t="str">
        <f>VLOOKUP(E8,VIP!$A$2:$O13705,2,0)</f>
        <v>DRBR441</v>
      </c>
      <c r="G8" s="148" t="str">
        <f>VLOOKUP(E8,'LISTADO ATM'!$A$2:$B$897,2,0)</f>
        <v>ATM Estacion de Servicio Romulo Betancour</v>
      </c>
      <c r="H8" s="148" t="str">
        <f>VLOOKUP(E8,VIP!$A$2:$O18568,7,FALSE)</f>
        <v>NO</v>
      </c>
      <c r="I8" s="148" t="str">
        <f>VLOOKUP(E8,VIP!$A$2:$O10533,8,FALSE)</f>
        <v>NO</v>
      </c>
      <c r="J8" s="148" t="str">
        <f>VLOOKUP(E8,VIP!$A$2:$O10483,8,FALSE)</f>
        <v>NO</v>
      </c>
      <c r="K8" s="148" t="str">
        <f>VLOOKUP(E8,VIP!$A$2:$O14057,6,0)</f>
        <v>NO</v>
      </c>
      <c r="L8" s="122" t="s">
        <v>2219</v>
      </c>
      <c r="M8" s="131" t="s">
        <v>2446</v>
      </c>
      <c r="N8" s="131" t="s">
        <v>2453</v>
      </c>
      <c r="O8" s="148" t="s">
        <v>2455</v>
      </c>
      <c r="P8" s="148"/>
      <c r="Q8" s="147" t="s">
        <v>2219</v>
      </c>
    </row>
    <row r="9" spans="1:17" s="93" customFormat="1" ht="18" x14ac:dyDescent="0.25">
      <c r="A9" s="148" t="str">
        <f>VLOOKUP(E9,'LISTADO ATM'!$A$2:$C$898,3,0)</f>
        <v>DISTRITO NACIONAL</v>
      </c>
      <c r="B9" s="126">
        <v>3335914880</v>
      </c>
      <c r="C9" s="132">
        <v>44356.606111111112</v>
      </c>
      <c r="D9" s="132" t="s">
        <v>2180</v>
      </c>
      <c r="E9" s="121">
        <v>240</v>
      </c>
      <c r="F9" s="148" t="str">
        <f>VLOOKUP(E9,VIP!$A$2:$O13707,2,0)</f>
        <v>DRBR24D</v>
      </c>
      <c r="G9" s="148" t="str">
        <f>VLOOKUP(E9,'LISTADO ATM'!$A$2:$B$897,2,0)</f>
        <v xml:space="preserve">ATM Oficina Carrefour I </v>
      </c>
      <c r="H9" s="148" t="str">
        <f>VLOOKUP(E9,VIP!$A$2:$O18570,7,FALSE)</f>
        <v>Si</v>
      </c>
      <c r="I9" s="148" t="str">
        <f>VLOOKUP(E9,VIP!$A$2:$O10535,8,FALSE)</f>
        <v>Si</v>
      </c>
      <c r="J9" s="148" t="str">
        <f>VLOOKUP(E9,VIP!$A$2:$O10485,8,FALSE)</f>
        <v>Si</v>
      </c>
      <c r="K9" s="148" t="str">
        <f>VLOOKUP(E9,VIP!$A$2:$O14059,6,0)</f>
        <v>SI</v>
      </c>
      <c r="L9" s="122" t="s">
        <v>2565</v>
      </c>
      <c r="M9" s="131" t="s">
        <v>2446</v>
      </c>
      <c r="N9" s="131" t="s">
        <v>2453</v>
      </c>
      <c r="O9" s="148" t="s">
        <v>2455</v>
      </c>
      <c r="P9" s="148"/>
      <c r="Q9" s="147" t="s">
        <v>2565</v>
      </c>
    </row>
    <row r="10" spans="1:17" s="93" customFormat="1" ht="18" x14ac:dyDescent="0.25">
      <c r="A10" s="148" t="str">
        <f>VLOOKUP(E10,'LISTADO ATM'!$A$2:$C$898,3,0)</f>
        <v>DISTRITO NACIONAL</v>
      </c>
      <c r="B10" s="126">
        <v>3335914888</v>
      </c>
      <c r="C10" s="132">
        <v>44356.609444444446</v>
      </c>
      <c r="D10" s="132" t="s">
        <v>2180</v>
      </c>
      <c r="E10" s="121">
        <v>13</v>
      </c>
      <c r="F10" s="148" t="str">
        <f>VLOOKUP(E10,VIP!$A$2:$O13706,2,0)</f>
        <v>DRBR013</v>
      </c>
      <c r="G10" s="148" t="str">
        <f>VLOOKUP(E10,'LISTADO ATM'!$A$2:$B$897,2,0)</f>
        <v xml:space="preserve">ATM CDEEE </v>
      </c>
      <c r="H10" s="148" t="str">
        <f>VLOOKUP(E10,VIP!$A$2:$O18569,7,FALSE)</f>
        <v>Si</v>
      </c>
      <c r="I10" s="148" t="str">
        <f>VLOOKUP(E10,VIP!$A$2:$O10534,8,FALSE)</f>
        <v>Si</v>
      </c>
      <c r="J10" s="148" t="str">
        <f>VLOOKUP(E10,VIP!$A$2:$O10484,8,FALSE)</f>
        <v>Si</v>
      </c>
      <c r="K10" s="148" t="str">
        <f>VLOOKUP(E10,VIP!$A$2:$O14058,6,0)</f>
        <v>NO</v>
      </c>
      <c r="L10" s="122" t="s">
        <v>2245</v>
      </c>
      <c r="M10" s="131" t="s">
        <v>2446</v>
      </c>
      <c r="N10" s="131" t="s">
        <v>2453</v>
      </c>
      <c r="O10" s="148" t="s">
        <v>2455</v>
      </c>
      <c r="P10" s="148"/>
      <c r="Q10" s="147" t="s">
        <v>2245</v>
      </c>
    </row>
    <row r="11" spans="1:17" s="93" customFormat="1" ht="18" x14ac:dyDescent="0.25">
      <c r="A11" s="148" t="str">
        <f>VLOOKUP(E11,'LISTADO ATM'!$A$2:$C$898,3,0)</f>
        <v>DISTRITO NACIONAL</v>
      </c>
      <c r="B11" s="126">
        <v>3335914939</v>
      </c>
      <c r="C11" s="132">
        <v>44356.620636574073</v>
      </c>
      <c r="D11" s="132" t="s">
        <v>2180</v>
      </c>
      <c r="E11" s="121">
        <v>517</v>
      </c>
      <c r="F11" s="148" t="str">
        <f>VLOOKUP(E11,VIP!$A$2:$O13702,2,0)</f>
        <v>DRBR517</v>
      </c>
      <c r="G11" s="148" t="str">
        <f>VLOOKUP(E11,'LISTADO ATM'!$A$2:$B$897,2,0)</f>
        <v xml:space="preserve">ATM Autobanco Oficina Sans Soucí </v>
      </c>
      <c r="H11" s="148" t="str">
        <f>VLOOKUP(E11,VIP!$A$2:$O18565,7,FALSE)</f>
        <v>Si</v>
      </c>
      <c r="I11" s="148" t="str">
        <f>VLOOKUP(E11,VIP!$A$2:$O10530,8,FALSE)</f>
        <v>Si</v>
      </c>
      <c r="J11" s="148" t="str">
        <f>VLOOKUP(E11,VIP!$A$2:$O10480,8,FALSE)</f>
        <v>Si</v>
      </c>
      <c r="K11" s="148" t="str">
        <f>VLOOKUP(E11,VIP!$A$2:$O14054,6,0)</f>
        <v>SI</v>
      </c>
      <c r="L11" s="122" t="s">
        <v>2219</v>
      </c>
      <c r="M11" s="131" t="s">
        <v>2446</v>
      </c>
      <c r="N11" s="131" t="s">
        <v>2453</v>
      </c>
      <c r="O11" s="148" t="s">
        <v>2455</v>
      </c>
      <c r="P11" s="148"/>
      <c r="Q11" s="147" t="s">
        <v>2219</v>
      </c>
    </row>
    <row r="12" spans="1:17" s="93" customFormat="1" ht="18" x14ac:dyDescent="0.25">
      <c r="A12" s="148" t="str">
        <f>VLOOKUP(E12,'LISTADO ATM'!$A$2:$C$898,3,0)</f>
        <v>DISTRITO NACIONAL</v>
      </c>
      <c r="B12" s="126">
        <v>3335915198</v>
      </c>
      <c r="C12" s="132">
        <v>44356.704560185186</v>
      </c>
      <c r="D12" s="132" t="s">
        <v>2449</v>
      </c>
      <c r="E12" s="121">
        <v>165</v>
      </c>
      <c r="F12" s="148" t="str">
        <f>VLOOKUP(E12,VIP!$A$2:$O13714,2,0)</f>
        <v>DRBR165</v>
      </c>
      <c r="G12" s="148" t="str">
        <f>VLOOKUP(E12,'LISTADO ATM'!$A$2:$B$897,2,0)</f>
        <v>ATM Autoservicio Megacentro</v>
      </c>
      <c r="H12" s="148" t="str">
        <f>VLOOKUP(E12,VIP!$A$2:$O18577,7,FALSE)</f>
        <v>Si</v>
      </c>
      <c r="I12" s="148" t="str">
        <f>VLOOKUP(E12,VIP!$A$2:$O10542,8,FALSE)</f>
        <v>Si</v>
      </c>
      <c r="J12" s="148" t="str">
        <f>VLOOKUP(E12,VIP!$A$2:$O10492,8,FALSE)</f>
        <v>Si</v>
      </c>
      <c r="K12" s="148" t="str">
        <f>VLOOKUP(E12,VIP!$A$2:$O14066,6,0)</f>
        <v>SI</v>
      </c>
      <c r="L12" s="122" t="s">
        <v>2548</v>
      </c>
      <c r="M12" s="131" t="s">
        <v>2446</v>
      </c>
      <c r="N12" s="131" t="s">
        <v>2453</v>
      </c>
      <c r="O12" s="148" t="s">
        <v>2454</v>
      </c>
      <c r="P12" s="148"/>
      <c r="Q12" s="147" t="s">
        <v>2548</v>
      </c>
    </row>
    <row r="13" spans="1:17" s="93" customFormat="1" ht="18" x14ac:dyDescent="0.25">
      <c r="A13" s="148" t="str">
        <f>VLOOKUP(E13,'LISTADO ATM'!$A$2:$C$898,3,0)</f>
        <v>NORTE</v>
      </c>
      <c r="B13" s="126">
        <v>3335915239</v>
      </c>
      <c r="C13" s="132">
        <v>44356.740925925929</v>
      </c>
      <c r="D13" s="132" t="s">
        <v>2181</v>
      </c>
      <c r="E13" s="121">
        <v>11</v>
      </c>
      <c r="F13" s="148" t="str">
        <f>VLOOKUP(E13,VIP!$A$2:$O13720,2,0)</f>
        <v>DRBR056</v>
      </c>
      <c r="G13" s="148" t="str">
        <f>VLOOKUP(E13,'LISTADO ATM'!$A$2:$B$897,2,0)</f>
        <v>ATM Hotel Viva Las Terrenas</v>
      </c>
      <c r="H13" s="148" t="str">
        <f>VLOOKUP(E13,VIP!$A$2:$O18583,7,FALSE)</f>
        <v>Si</v>
      </c>
      <c r="I13" s="148" t="str">
        <f>VLOOKUP(E13,VIP!$A$2:$O10548,8,FALSE)</f>
        <v>Si</v>
      </c>
      <c r="J13" s="148" t="str">
        <f>VLOOKUP(E13,VIP!$A$2:$O10498,8,FALSE)</f>
        <v>Si</v>
      </c>
      <c r="K13" s="148" t="str">
        <f>VLOOKUP(E13,VIP!$A$2:$O14072,6,0)</f>
        <v>NO</v>
      </c>
      <c r="L13" s="122" t="s">
        <v>2245</v>
      </c>
      <c r="M13" s="131" t="s">
        <v>2446</v>
      </c>
      <c r="N13" s="131" t="s">
        <v>2453</v>
      </c>
      <c r="O13" s="148" t="s">
        <v>2562</v>
      </c>
      <c r="P13" s="148"/>
      <c r="Q13" s="147" t="s">
        <v>2245</v>
      </c>
    </row>
    <row r="14" spans="1:17" s="93" customFormat="1" ht="18" x14ac:dyDescent="0.25">
      <c r="A14" s="148" t="str">
        <f>VLOOKUP(E14,'LISTADO ATM'!$A$2:$C$898,3,0)</f>
        <v>SUR</v>
      </c>
      <c r="B14" s="126">
        <v>3335915276</v>
      </c>
      <c r="C14" s="132">
        <v>44356.773761574077</v>
      </c>
      <c r="D14" s="132" t="s">
        <v>2180</v>
      </c>
      <c r="E14" s="121">
        <v>5</v>
      </c>
      <c r="F14" s="148" t="str">
        <f>VLOOKUP(E14,VIP!$A$2:$O13712,2,0)</f>
        <v>DRBR005</v>
      </c>
      <c r="G14" s="148" t="str">
        <f>VLOOKUP(E14,'LISTADO ATM'!$A$2:$B$897,2,0)</f>
        <v>ATM Oficina Autoservicio Villa Ofelia (San Juan)</v>
      </c>
      <c r="H14" s="148" t="str">
        <f>VLOOKUP(E14,VIP!$A$2:$O18575,7,FALSE)</f>
        <v>Si</v>
      </c>
      <c r="I14" s="148" t="str">
        <f>VLOOKUP(E14,VIP!$A$2:$O10540,8,FALSE)</f>
        <v>Si</v>
      </c>
      <c r="J14" s="148" t="str">
        <f>VLOOKUP(E14,VIP!$A$2:$O10490,8,FALSE)</f>
        <v>Si</v>
      </c>
      <c r="K14" s="148" t="str">
        <f>VLOOKUP(E14,VIP!$A$2:$O14064,6,0)</f>
        <v>NO</v>
      </c>
      <c r="L14" s="122" t="s">
        <v>2219</v>
      </c>
      <c r="M14" s="131" t="s">
        <v>2446</v>
      </c>
      <c r="N14" s="131" t="s">
        <v>2453</v>
      </c>
      <c r="O14" s="148" t="s">
        <v>2455</v>
      </c>
      <c r="P14" s="148"/>
      <c r="Q14" s="147" t="s">
        <v>2219</v>
      </c>
    </row>
    <row r="15" spans="1:17" s="93" customFormat="1" ht="18" x14ac:dyDescent="0.25">
      <c r="A15" s="148" t="str">
        <f>VLOOKUP(E15,'LISTADO ATM'!$A$2:$C$898,3,0)</f>
        <v>ESTE</v>
      </c>
      <c r="B15" s="126">
        <v>3335915300</v>
      </c>
      <c r="C15" s="132">
        <v>44356.878136574072</v>
      </c>
      <c r="D15" s="132" t="s">
        <v>2180</v>
      </c>
      <c r="E15" s="121">
        <v>462</v>
      </c>
      <c r="F15" s="148" t="str">
        <f>VLOOKUP(E15,VIP!$A$2:$O13711,2,0)</f>
        <v>DRBR462</v>
      </c>
      <c r="G15" s="148" t="str">
        <f>VLOOKUP(E15,'LISTADO ATM'!$A$2:$B$897,2,0)</f>
        <v>ATM Agrocafe Del Caribe</v>
      </c>
      <c r="H15" s="148" t="str">
        <f>VLOOKUP(E15,VIP!$A$2:$O18574,7,FALSE)</f>
        <v>Si</v>
      </c>
      <c r="I15" s="148" t="str">
        <f>VLOOKUP(E15,VIP!$A$2:$O10539,8,FALSE)</f>
        <v>Si</v>
      </c>
      <c r="J15" s="148" t="str">
        <f>VLOOKUP(E15,VIP!$A$2:$O10489,8,FALSE)</f>
        <v>Si</v>
      </c>
      <c r="K15" s="148" t="str">
        <f>VLOOKUP(E15,VIP!$A$2:$O14063,6,0)</f>
        <v>NO</v>
      </c>
      <c r="L15" s="122" t="s">
        <v>2466</v>
      </c>
      <c r="M15" s="131" t="s">
        <v>2446</v>
      </c>
      <c r="N15" s="131" t="s">
        <v>2453</v>
      </c>
      <c r="O15" s="148" t="s">
        <v>2455</v>
      </c>
      <c r="P15" s="148"/>
      <c r="Q15" s="147" t="s">
        <v>2466</v>
      </c>
    </row>
    <row r="16" spans="1:17" s="93" customFormat="1" ht="18" x14ac:dyDescent="0.25">
      <c r="A16" s="148" t="str">
        <f>VLOOKUP(E16,'LISTADO ATM'!$A$2:$C$898,3,0)</f>
        <v>DISTRITO NACIONAL</v>
      </c>
      <c r="B16" s="126">
        <v>3335915325</v>
      </c>
      <c r="C16" s="132">
        <v>44357.079085648147</v>
      </c>
      <c r="D16" s="132" t="s">
        <v>2180</v>
      </c>
      <c r="E16" s="121">
        <v>952</v>
      </c>
      <c r="F16" s="148" t="str">
        <f>VLOOKUP(E16,VIP!$A$2:$O13710,2,0)</f>
        <v>DRBR16L</v>
      </c>
      <c r="G16" s="148" t="str">
        <f>VLOOKUP(E16,'LISTADO ATM'!$A$2:$B$897,2,0)</f>
        <v xml:space="preserve">ATM Alvarez Rivas </v>
      </c>
      <c r="H16" s="148" t="str">
        <f>VLOOKUP(E16,VIP!$A$2:$O18573,7,FALSE)</f>
        <v>Si</v>
      </c>
      <c r="I16" s="148" t="str">
        <f>VLOOKUP(E16,VIP!$A$2:$O10538,8,FALSE)</f>
        <v>Si</v>
      </c>
      <c r="J16" s="148" t="str">
        <f>VLOOKUP(E16,VIP!$A$2:$O10488,8,FALSE)</f>
        <v>Si</v>
      </c>
      <c r="K16" s="148" t="str">
        <f>VLOOKUP(E16,VIP!$A$2:$O14062,6,0)</f>
        <v>NO</v>
      </c>
      <c r="L16" s="122" t="s">
        <v>2219</v>
      </c>
      <c r="M16" s="131" t="s">
        <v>2446</v>
      </c>
      <c r="N16" s="131" t="s">
        <v>2453</v>
      </c>
      <c r="O16" s="148" t="s">
        <v>2455</v>
      </c>
      <c r="P16" s="148"/>
      <c r="Q16" s="147" t="s">
        <v>2219</v>
      </c>
    </row>
    <row r="17" spans="1:17" s="93" customFormat="1" ht="18" x14ac:dyDescent="0.25">
      <c r="A17" s="148" t="str">
        <f>VLOOKUP(E17,'LISTADO ATM'!$A$2:$C$898,3,0)</f>
        <v>DISTRITO NACIONAL</v>
      </c>
      <c r="B17" s="126">
        <v>3335915328</v>
      </c>
      <c r="C17" s="132">
        <v>44357.1716087963</v>
      </c>
      <c r="D17" s="132" t="s">
        <v>2180</v>
      </c>
      <c r="E17" s="121">
        <v>792</v>
      </c>
      <c r="F17" s="148" t="str">
        <f>VLOOKUP(E17,VIP!$A$2:$O13707,2,0)</f>
        <v>DRBR792</v>
      </c>
      <c r="G17" s="148" t="str">
        <f>VLOOKUP(E17,'LISTADO ATM'!$A$2:$B$897,2,0)</f>
        <v>ATM Hospital Salvador de Gautier</v>
      </c>
      <c r="H17" s="148" t="str">
        <f>VLOOKUP(E17,VIP!$A$2:$O18570,7,FALSE)</f>
        <v>Si</v>
      </c>
      <c r="I17" s="148" t="str">
        <f>VLOOKUP(E17,VIP!$A$2:$O10535,8,FALSE)</f>
        <v>Si</v>
      </c>
      <c r="J17" s="148" t="str">
        <f>VLOOKUP(E17,VIP!$A$2:$O10485,8,FALSE)</f>
        <v>Si</v>
      </c>
      <c r="K17" s="148" t="str">
        <f>VLOOKUP(E17,VIP!$A$2:$O14059,6,0)</f>
        <v>NO</v>
      </c>
      <c r="L17" s="122" t="s">
        <v>2245</v>
      </c>
      <c r="M17" s="131" t="s">
        <v>2446</v>
      </c>
      <c r="N17" s="131" t="s">
        <v>2453</v>
      </c>
      <c r="O17" s="148" t="s">
        <v>2455</v>
      </c>
      <c r="P17" s="148"/>
      <c r="Q17" s="147" t="s">
        <v>2245</v>
      </c>
    </row>
    <row r="18" spans="1:17" s="93" customFormat="1" ht="18" x14ac:dyDescent="0.25">
      <c r="A18" s="148" t="str">
        <f>VLOOKUP(E18,'LISTADO ATM'!$A$2:$C$898,3,0)</f>
        <v>DISTRITO NACIONAL</v>
      </c>
      <c r="B18" s="126" t="s">
        <v>2573</v>
      </c>
      <c r="C18" s="132">
        <v>44357.324988425928</v>
      </c>
      <c r="D18" s="132" t="s">
        <v>2180</v>
      </c>
      <c r="E18" s="121">
        <v>487</v>
      </c>
      <c r="F18" s="148" t="str">
        <f>VLOOKUP(E18,VIP!$A$2:$O13716,2,0)</f>
        <v>DRBR487</v>
      </c>
      <c r="G18" s="148" t="str">
        <f>VLOOKUP(E18,'LISTADO ATM'!$A$2:$B$897,2,0)</f>
        <v xml:space="preserve">ATM Olé Hainamosa </v>
      </c>
      <c r="H18" s="148" t="str">
        <f>VLOOKUP(E18,VIP!$A$2:$O18579,7,FALSE)</f>
        <v>Si</v>
      </c>
      <c r="I18" s="148" t="str">
        <f>VLOOKUP(E18,VIP!$A$2:$O10544,8,FALSE)</f>
        <v>Si</v>
      </c>
      <c r="J18" s="148" t="str">
        <f>VLOOKUP(E18,VIP!$A$2:$O10494,8,FALSE)</f>
        <v>Si</v>
      </c>
      <c r="K18" s="148" t="str">
        <f>VLOOKUP(E18,VIP!$A$2:$O14068,6,0)</f>
        <v>SI</v>
      </c>
      <c r="L18" s="122" t="s">
        <v>2219</v>
      </c>
      <c r="M18" s="131" t="s">
        <v>2446</v>
      </c>
      <c r="N18" s="131" t="s">
        <v>2560</v>
      </c>
      <c r="O18" s="148" t="s">
        <v>2455</v>
      </c>
      <c r="P18" s="148"/>
      <c r="Q18" s="147" t="s">
        <v>2219</v>
      </c>
    </row>
    <row r="19" spans="1:17" s="93" customFormat="1" ht="18" x14ac:dyDescent="0.25">
      <c r="A19" s="148" t="str">
        <f>VLOOKUP(E19,'LISTADO ATM'!$A$2:$C$898,3,0)</f>
        <v>DISTRITO NACIONAL</v>
      </c>
      <c r="B19" s="126" t="s">
        <v>2572</v>
      </c>
      <c r="C19" s="132">
        <v>44357.33048611111</v>
      </c>
      <c r="D19" s="132" t="s">
        <v>2449</v>
      </c>
      <c r="E19" s="121">
        <v>318</v>
      </c>
      <c r="F19" s="148" t="str">
        <f>VLOOKUP(E19,VIP!$A$2:$O13712,2,0)</f>
        <v>DRBR318</v>
      </c>
      <c r="G19" s="148" t="str">
        <f>VLOOKUP(E19,'LISTADO ATM'!$A$2:$B$897,2,0)</f>
        <v>ATM Autoservicio Lope de Vega</v>
      </c>
      <c r="H19" s="148" t="str">
        <f>VLOOKUP(E19,VIP!$A$2:$O18575,7,FALSE)</f>
        <v>Si</v>
      </c>
      <c r="I19" s="148" t="str">
        <f>VLOOKUP(E19,VIP!$A$2:$O10540,8,FALSE)</f>
        <v>Si</v>
      </c>
      <c r="J19" s="148" t="str">
        <f>VLOOKUP(E19,VIP!$A$2:$O10490,8,FALSE)</f>
        <v>Si</v>
      </c>
      <c r="K19" s="148" t="str">
        <f>VLOOKUP(E19,VIP!$A$2:$O14064,6,0)</f>
        <v>NO</v>
      </c>
      <c r="L19" s="122" t="s">
        <v>2548</v>
      </c>
      <c r="M19" s="131" t="s">
        <v>2446</v>
      </c>
      <c r="N19" s="131" t="s">
        <v>2453</v>
      </c>
      <c r="O19" s="148" t="s">
        <v>2454</v>
      </c>
      <c r="P19" s="148"/>
      <c r="Q19" s="147" t="s">
        <v>2548</v>
      </c>
    </row>
    <row r="20" spans="1:17" s="93" customFormat="1" ht="18" x14ac:dyDescent="0.25">
      <c r="A20" s="148" t="str">
        <f>VLOOKUP(E20,'LISTADO ATM'!$A$2:$C$898,3,0)</f>
        <v>SUR</v>
      </c>
      <c r="B20" s="126" t="s">
        <v>2571</v>
      </c>
      <c r="C20" s="132">
        <v>44357.34447916667</v>
      </c>
      <c r="D20" s="132" t="s">
        <v>2180</v>
      </c>
      <c r="E20" s="121">
        <v>968</v>
      </c>
      <c r="F20" s="148" t="str">
        <f>VLOOKUP(E20,VIP!$A$2:$O13709,2,0)</f>
        <v>DRBR24I</v>
      </c>
      <c r="G20" s="148" t="str">
        <f>VLOOKUP(E20,'LISTADO ATM'!$A$2:$B$897,2,0)</f>
        <v xml:space="preserve">ATM UNP Mercado Baní </v>
      </c>
      <c r="H20" s="148" t="str">
        <f>VLOOKUP(E20,VIP!$A$2:$O18572,7,FALSE)</f>
        <v>Si</v>
      </c>
      <c r="I20" s="148" t="str">
        <f>VLOOKUP(E20,VIP!$A$2:$O10537,8,FALSE)</f>
        <v>Si</v>
      </c>
      <c r="J20" s="148" t="str">
        <f>VLOOKUP(E20,VIP!$A$2:$O10487,8,FALSE)</f>
        <v>Si</v>
      </c>
      <c r="K20" s="148" t="str">
        <f>VLOOKUP(E20,VIP!$A$2:$O14061,6,0)</f>
        <v>SI</v>
      </c>
      <c r="L20" s="122" t="s">
        <v>2219</v>
      </c>
      <c r="M20" s="131" t="s">
        <v>2446</v>
      </c>
      <c r="N20" s="131" t="s">
        <v>2453</v>
      </c>
      <c r="O20" s="148" t="s">
        <v>2455</v>
      </c>
      <c r="P20" s="148"/>
      <c r="Q20" s="147" t="s">
        <v>2219</v>
      </c>
    </row>
    <row r="21" spans="1:17" s="93" customFormat="1" ht="18" x14ac:dyDescent="0.25">
      <c r="A21" s="148" t="str">
        <f>VLOOKUP(E21,'LISTADO ATM'!$A$2:$C$898,3,0)</f>
        <v>DISTRITO NACIONAL</v>
      </c>
      <c r="B21" s="126" t="s">
        <v>2578</v>
      </c>
      <c r="C21" s="132">
        <v>44357.385196759256</v>
      </c>
      <c r="D21" s="132" t="s">
        <v>2449</v>
      </c>
      <c r="E21" s="121">
        <v>354</v>
      </c>
      <c r="F21" s="148" t="str">
        <f>VLOOKUP(E21,VIP!$A$2:$O13719,2,0)</f>
        <v>DRBR354</v>
      </c>
      <c r="G21" s="148" t="str">
        <f>VLOOKUP(E21,'LISTADO ATM'!$A$2:$B$897,2,0)</f>
        <v xml:space="preserve">ATM Oficina Núñez de Cáceres II </v>
      </c>
      <c r="H21" s="148" t="str">
        <f>VLOOKUP(E21,VIP!$A$2:$O18582,7,FALSE)</f>
        <v>Si</v>
      </c>
      <c r="I21" s="148" t="str">
        <f>VLOOKUP(E21,VIP!$A$2:$O10547,8,FALSE)</f>
        <v>Si</v>
      </c>
      <c r="J21" s="148" t="str">
        <f>VLOOKUP(E21,VIP!$A$2:$O10497,8,FALSE)</f>
        <v>Si</v>
      </c>
      <c r="K21" s="148" t="str">
        <f>VLOOKUP(E21,VIP!$A$2:$O14071,6,0)</f>
        <v>NO</v>
      </c>
      <c r="L21" s="122" t="s">
        <v>2418</v>
      </c>
      <c r="M21" s="131" t="s">
        <v>2446</v>
      </c>
      <c r="N21" s="131" t="s">
        <v>2453</v>
      </c>
      <c r="O21" s="148" t="s">
        <v>2454</v>
      </c>
      <c r="P21" s="148"/>
      <c r="Q21" s="147" t="s">
        <v>2418</v>
      </c>
    </row>
    <row r="22" spans="1:17" s="93" customFormat="1" ht="18" x14ac:dyDescent="0.25">
      <c r="A22" s="148" t="str">
        <f>VLOOKUP(E22,'LISTADO ATM'!$A$2:$C$898,3,0)</f>
        <v>SUR</v>
      </c>
      <c r="B22" s="126" t="s">
        <v>2577</v>
      </c>
      <c r="C22" s="132">
        <v>44357.440486111111</v>
      </c>
      <c r="D22" s="132" t="s">
        <v>2180</v>
      </c>
      <c r="E22" s="121">
        <v>829</v>
      </c>
      <c r="F22" s="148" t="str">
        <f>VLOOKUP(E22,VIP!$A$2:$O13711,2,0)</f>
        <v>DRBR829</v>
      </c>
      <c r="G22" s="148" t="str">
        <f>VLOOKUP(E22,'LISTADO ATM'!$A$2:$B$897,2,0)</f>
        <v xml:space="preserve">ATM UNP Multicentro Sirena Baní </v>
      </c>
      <c r="H22" s="148" t="str">
        <f>VLOOKUP(E22,VIP!$A$2:$O18574,7,FALSE)</f>
        <v>Si</v>
      </c>
      <c r="I22" s="148" t="str">
        <f>VLOOKUP(E22,VIP!$A$2:$O10539,8,FALSE)</f>
        <v>Si</v>
      </c>
      <c r="J22" s="148" t="str">
        <f>VLOOKUP(E22,VIP!$A$2:$O10489,8,FALSE)</f>
        <v>Si</v>
      </c>
      <c r="K22" s="148" t="str">
        <f>VLOOKUP(E22,VIP!$A$2:$O14063,6,0)</f>
        <v>NO</v>
      </c>
      <c r="L22" s="122" t="s">
        <v>2466</v>
      </c>
      <c r="M22" s="131" t="s">
        <v>2446</v>
      </c>
      <c r="N22" s="131" t="s">
        <v>2453</v>
      </c>
      <c r="O22" s="148" t="s">
        <v>2455</v>
      </c>
      <c r="P22" s="148"/>
      <c r="Q22" s="147" t="s">
        <v>2466</v>
      </c>
    </row>
    <row r="23" spans="1:17" s="93" customFormat="1" ht="18" x14ac:dyDescent="0.25">
      <c r="A23" s="148" t="str">
        <f>VLOOKUP(E23,'LISTADO ATM'!$A$2:$C$898,3,0)</f>
        <v>DISTRITO NACIONAL</v>
      </c>
      <c r="B23" s="126" t="s">
        <v>2576</v>
      </c>
      <c r="C23" s="132">
        <v>44357.441469907404</v>
      </c>
      <c r="D23" s="132" t="s">
        <v>2449</v>
      </c>
      <c r="E23" s="121">
        <v>577</v>
      </c>
      <c r="F23" s="148" t="str">
        <f>VLOOKUP(E23,VIP!$A$2:$O13710,2,0)</f>
        <v>DRBR173</v>
      </c>
      <c r="G23" s="148" t="str">
        <f>VLOOKUP(E23,'LISTADO ATM'!$A$2:$B$897,2,0)</f>
        <v xml:space="preserve">ATM Olé Ave. Duarte </v>
      </c>
      <c r="H23" s="148" t="str">
        <f>VLOOKUP(E23,VIP!$A$2:$O18573,7,FALSE)</f>
        <v>Si</v>
      </c>
      <c r="I23" s="148" t="str">
        <f>VLOOKUP(E23,VIP!$A$2:$O10538,8,FALSE)</f>
        <v>Si</v>
      </c>
      <c r="J23" s="148" t="str">
        <f>VLOOKUP(E23,VIP!$A$2:$O10488,8,FALSE)</f>
        <v>Si</v>
      </c>
      <c r="K23" s="148" t="str">
        <f>VLOOKUP(E23,VIP!$A$2:$O14062,6,0)</f>
        <v>SI</v>
      </c>
      <c r="L23" s="122" t="s">
        <v>2442</v>
      </c>
      <c r="M23" s="131" t="s">
        <v>2446</v>
      </c>
      <c r="N23" s="131" t="s">
        <v>2453</v>
      </c>
      <c r="O23" s="148" t="s">
        <v>2454</v>
      </c>
      <c r="P23" s="148"/>
      <c r="Q23" s="147" t="s">
        <v>2442</v>
      </c>
    </row>
    <row r="24" spans="1:17" s="93" customFormat="1" ht="18" x14ac:dyDescent="0.25">
      <c r="A24" s="148" t="str">
        <f>VLOOKUP(E24,'LISTADO ATM'!$A$2:$C$898,3,0)</f>
        <v>DISTRITO NACIONAL</v>
      </c>
      <c r="B24" s="126" t="s">
        <v>2575</v>
      </c>
      <c r="C24" s="132">
        <v>44357.443287037036</v>
      </c>
      <c r="D24" s="132" t="s">
        <v>2180</v>
      </c>
      <c r="E24" s="121">
        <v>473</v>
      </c>
      <c r="F24" s="148" t="str">
        <f>VLOOKUP(E24,VIP!$A$2:$O13709,2,0)</f>
        <v>DRBR473</v>
      </c>
      <c r="G24" s="148" t="str">
        <f>VLOOKUP(E24,'LISTADO ATM'!$A$2:$B$897,2,0)</f>
        <v xml:space="preserve">ATM Oficina Carrefour II </v>
      </c>
      <c r="H24" s="148" t="str">
        <f>VLOOKUP(E24,VIP!$A$2:$O18572,7,FALSE)</f>
        <v>Si</v>
      </c>
      <c r="I24" s="148" t="str">
        <f>VLOOKUP(E24,VIP!$A$2:$O10537,8,FALSE)</f>
        <v>Si</v>
      </c>
      <c r="J24" s="148" t="str">
        <f>VLOOKUP(E24,VIP!$A$2:$O10487,8,FALSE)</f>
        <v>Si</v>
      </c>
      <c r="K24" s="148" t="str">
        <f>VLOOKUP(E24,VIP!$A$2:$O14061,6,0)</f>
        <v>NO</v>
      </c>
      <c r="L24" s="122" t="s">
        <v>2245</v>
      </c>
      <c r="M24" s="131" t="s">
        <v>2446</v>
      </c>
      <c r="N24" s="131" t="s">
        <v>2453</v>
      </c>
      <c r="O24" s="148" t="s">
        <v>2455</v>
      </c>
      <c r="P24" s="148"/>
      <c r="Q24" s="147" t="s">
        <v>2245</v>
      </c>
    </row>
    <row r="25" spans="1:17" s="93" customFormat="1" ht="18" x14ac:dyDescent="0.25">
      <c r="A25" s="148" t="str">
        <f>VLOOKUP(E25,'LISTADO ATM'!$A$2:$C$898,3,0)</f>
        <v>SUR</v>
      </c>
      <c r="B25" s="126" t="s">
        <v>2583</v>
      </c>
      <c r="C25" s="132">
        <v>44357.449837962966</v>
      </c>
      <c r="D25" s="132" t="s">
        <v>2470</v>
      </c>
      <c r="E25" s="121">
        <v>297</v>
      </c>
      <c r="F25" s="148" t="str">
        <f>VLOOKUP(E25,VIP!$A$2:$O13724,2,0)</f>
        <v>DRBR297</v>
      </c>
      <c r="G25" s="148" t="str">
        <f>VLOOKUP(E25,'LISTADO ATM'!$A$2:$B$897,2,0)</f>
        <v xml:space="preserve">ATM S/M Cadena Ocoa </v>
      </c>
      <c r="H25" s="148" t="str">
        <f>VLOOKUP(E25,VIP!$A$2:$O18587,7,FALSE)</f>
        <v>Si</v>
      </c>
      <c r="I25" s="148" t="str">
        <f>VLOOKUP(E25,VIP!$A$2:$O10552,8,FALSE)</f>
        <v>Si</v>
      </c>
      <c r="J25" s="148" t="str">
        <f>VLOOKUP(E25,VIP!$A$2:$O10502,8,FALSE)</f>
        <v>Si</v>
      </c>
      <c r="K25" s="148" t="str">
        <f>VLOOKUP(E25,VIP!$A$2:$O14076,6,0)</f>
        <v>NO</v>
      </c>
      <c r="L25" s="122" t="s">
        <v>2574</v>
      </c>
      <c r="M25" s="131" t="s">
        <v>2446</v>
      </c>
      <c r="N25" s="131" t="s">
        <v>2453</v>
      </c>
      <c r="O25" s="148" t="s">
        <v>2471</v>
      </c>
      <c r="P25" s="148"/>
      <c r="Q25" s="147" t="s">
        <v>2574</v>
      </c>
    </row>
    <row r="26" spans="1:17" s="93" customFormat="1" ht="18" x14ac:dyDescent="0.25">
      <c r="A26" s="148" t="str">
        <f>VLOOKUP(E26,'LISTADO ATM'!$A$2:$C$898,3,0)</f>
        <v>ESTE</v>
      </c>
      <c r="B26" s="126" t="s">
        <v>2582</v>
      </c>
      <c r="C26" s="132">
        <v>44357.470185185186</v>
      </c>
      <c r="D26" s="132" t="s">
        <v>2470</v>
      </c>
      <c r="E26" s="121">
        <v>294</v>
      </c>
      <c r="F26" s="148" t="str">
        <f>VLOOKUP(E26,VIP!$A$2:$O13723,2,0)</f>
        <v>DRBR294</v>
      </c>
      <c r="G26" s="148" t="str">
        <f>VLOOKUP(E26,'LISTADO ATM'!$A$2:$B$897,2,0)</f>
        <v xml:space="preserve">ATM Plaza Zaglul San Pedro II </v>
      </c>
      <c r="H26" s="148" t="str">
        <f>VLOOKUP(E26,VIP!$A$2:$O18586,7,FALSE)</f>
        <v>Si</v>
      </c>
      <c r="I26" s="148" t="str">
        <f>VLOOKUP(E26,VIP!$A$2:$O10551,8,FALSE)</f>
        <v>Si</v>
      </c>
      <c r="J26" s="148" t="str">
        <f>VLOOKUP(E26,VIP!$A$2:$O10501,8,FALSE)</f>
        <v>Si</v>
      </c>
      <c r="K26" s="148" t="str">
        <f>VLOOKUP(E26,VIP!$A$2:$O14075,6,0)</f>
        <v>NO</v>
      </c>
      <c r="L26" s="122" t="s">
        <v>2574</v>
      </c>
      <c r="M26" s="131" t="s">
        <v>2446</v>
      </c>
      <c r="N26" s="131" t="s">
        <v>2453</v>
      </c>
      <c r="O26" s="148" t="s">
        <v>2471</v>
      </c>
      <c r="P26" s="148"/>
      <c r="Q26" s="147" t="s">
        <v>2574</v>
      </c>
    </row>
    <row r="27" spans="1:17" s="93" customFormat="1" ht="18" x14ac:dyDescent="0.25">
      <c r="A27" s="148" t="str">
        <f>VLOOKUP(E27,'LISTADO ATM'!$A$2:$C$898,3,0)</f>
        <v>DISTRITO NACIONAL</v>
      </c>
      <c r="B27" s="126" t="s">
        <v>2581</v>
      </c>
      <c r="C27" s="132">
        <v>44357.487650462965</v>
      </c>
      <c r="D27" s="132" t="s">
        <v>2180</v>
      </c>
      <c r="E27" s="121">
        <v>839</v>
      </c>
      <c r="F27" s="148" t="str">
        <f>VLOOKUP(E27,VIP!$A$2:$O13719,2,0)</f>
        <v>DRBR839</v>
      </c>
      <c r="G27" s="148" t="str">
        <f>VLOOKUP(E27,'LISTADO ATM'!$A$2:$B$897,2,0)</f>
        <v xml:space="preserve">ATM INAPA </v>
      </c>
      <c r="H27" s="148" t="str">
        <f>VLOOKUP(E27,VIP!$A$2:$O18582,7,FALSE)</f>
        <v>Si</v>
      </c>
      <c r="I27" s="148" t="str">
        <f>VLOOKUP(E27,VIP!$A$2:$O10547,8,FALSE)</f>
        <v>Si</v>
      </c>
      <c r="J27" s="148" t="str">
        <f>VLOOKUP(E27,VIP!$A$2:$O10497,8,FALSE)</f>
        <v>Si</v>
      </c>
      <c r="K27" s="148" t="str">
        <f>VLOOKUP(E27,VIP!$A$2:$O14071,6,0)</f>
        <v>NO</v>
      </c>
      <c r="L27" s="122" t="s">
        <v>2245</v>
      </c>
      <c r="M27" s="131" t="s">
        <v>2446</v>
      </c>
      <c r="N27" s="131" t="s">
        <v>2560</v>
      </c>
      <c r="O27" s="148" t="s">
        <v>2455</v>
      </c>
      <c r="P27" s="148"/>
      <c r="Q27" s="147" t="s">
        <v>2245</v>
      </c>
    </row>
    <row r="28" spans="1:17" s="93" customFormat="1" ht="18" x14ac:dyDescent="0.25">
      <c r="A28" s="148" t="str">
        <f>VLOOKUP(E28,'LISTADO ATM'!$A$2:$C$898,3,0)</f>
        <v>DISTRITO NACIONAL</v>
      </c>
      <c r="B28" s="126" t="s">
        <v>2580</v>
      </c>
      <c r="C28" s="132">
        <v>44357.510787037034</v>
      </c>
      <c r="D28" s="132" t="s">
        <v>2180</v>
      </c>
      <c r="E28" s="121">
        <v>248</v>
      </c>
      <c r="F28" s="148" t="str">
        <f>VLOOKUP(E28,VIP!$A$2:$O13718,2,0)</f>
        <v>DRBR248</v>
      </c>
      <c r="G28" s="148" t="str">
        <f>VLOOKUP(E28,'LISTADO ATM'!$A$2:$B$897,2,0)</f>
        <v xml:space="preserve">ATM Shell Paraiso </v>
      </c>
      <c r="H28" s="148" t="str">
        <f>VLOOKUP(E28,VIP!$A$2:$O18581,7,FALSE)</f>
        <v>Si</v>
      </c>
      <c r="I28" s="148" t="str">
        <f>VLOOKUP(E28,VIP!$A$2:$O10546,8,FALSE)</f>
        <v>Si</v>
      </c>
      <c r="J28" s="148" t="str">
        <f>VLOOKUP(E28,VIP!$A$2:$O10496,8,FALSE)</f>
        <v>Si</v>
      </c>
      <c r="K28" s="148" t="str">
        <f>VLOOKUP(E28,VIP!$A$2:$O14070,6,0)</f>
        <v>NO</v>
      </c>
      <c r="L28" s="122" t="s">
        <v>2219</v>
      </c>
      <c r="M28" s="131" t="s">
        <v>2446</v>
      </c>
      <c r="N28" s="131" t="s">
        <v>2560</v>
      </c>
      <c r="O28" s="148" t="s">
        <v>2455</v>
      </c>
      <c r="P28" s="148"/>
      <c r="Q28" s="147" t="s">
        <v>2219</v>
      </c>
    </row>
    <row r="29" spans="1:17" s="93" customFormat="1" ht="18" x14ac:dyDescent="0.25">
      <c r="A29" s="148" t="str">
        <f>VLOOKUP(E29,'LISTADO ATM'!$A$2:$C$898,3,0)</f>
        <v>DISTRITO NACIONAL</v>
      </c>
      <c r="B29" s="126" t="s">
        <v>2579</v>
      </c>
      <c r="C29" s="132">
        <v>44357.582245370373</v>
      </c>
      <c r="D29" s="132" t="s">
        <v>2180</v>
      </c>
      <c r="E29" s="121">
        <v>10</v>
      </c>
      <c r="F29" s="148" t="str">
        <f>VLOOKUP(E29,VIP!$A$2:$O13712,2,0)</f>
        <v>DRBR010</v>
      </c>
      <c r="G29" s="148" t="str">
        <f>VLOOKUP(E29,'LISTADO ATM'!$A$2:$B$897,2,0)</f>
        <v xml:space="preserve">ATM Ministerio Salud Pública </v>
      </c>
      <c r="H29" s="148" t="str">
        <f>VLOOKUP(E29,VIP!$A$2:$O18575,7,FALSE)</f>
        <v>Si</v>
      </c>
      <c r="I29" s="148" t="str">
        <f>VLOOKUP(E29,VIP!$A$2:$O10540,8,FALSE)</f>
        <v>Si</v>
      </c>
      <c r="J29" s="148" t="str">
        <f>VLOOKUP(E29,VIP!$A$2:$O10490,8,FALSE)</f>
        <v>Si</v>
      </c>
      <c r="K29" s="148" t="str">
        <f>VLOOKUP(E29,VIP!$A$2:$O14064,6,0)</f>
        <v>NO</v>
      </c>
      <c r="L29" s="122" t="s">
        <v>2219</v>
      </c>
      <c r="M29" s="131" t="s">
        <v>2446</v>
      </c>
      <c r="N29" s="131" t="s">
        <v>2453</v>
      </c>
      <c r="O29" s="148" t="s">
        <v>2455</v>
      </c>
      <c r="P29" s="148"/>
      <c r="Q29" s="147" t="s">
        <v>2219</v>
      </c>
    </row>
    <row r="30" spans="1:17" s="93" customFormat="1" ht="18" x14ac:dyDescent="0.25">
      <c r="A30" s="148" t="str">
        <f>VLOOKUP(E30,'LISTADO ATM'!$A$2:$C$898,3,0)</f>
        <v>DISTRITO NACIONAL</v>
      </c>
      <c r="B30" s="126" t="s">
        <v>2584</v>
      </c>
      <c r="C30" s="132">
        <v>44357.620300925926</v>
      </c>
      <c r="D30" s="132" t="s">
        <v>2449</v>
      </c>
      <c r="E30" s="121">
        <v>745</v>
      </c>
      <c r="F30" s="148" t="str">
        <f>VLOOKUP(E30,VIP!$A$2:$O13711,2,0)</f>
        <v>DRBR027</v>
      </c>
      <c r="G30" s="148" t="str">
        <f>VLOOKUP(E30,'LISTADO ATM'!$A$2:$B$897,2,0)</f>
        <v xml:space="preserve">ATM Oficina Ave. Duarte </v>
      </c>
      <c r="H30" s="148" t="str">
        <f>VLOOKUP(E30,VIP!$A$2:$O18574,7,FALSE)</f>
        <v>No</v>
      </c>
      <c r="I30" s="148" t="str">
        <f>VLOOKUP(E30,VIP!$A$2:$O10539,8,FALSE)</f>
        <v>No</v>
      </c>
      <c r="J30" s="148" t="str">
        <f>VLOOKUP(E30,VIP!$A$2:$O10489,8,FALSE)</f>
        <v>No</v>
      </c>
      <c r="K30" s="148" t="str">
        <f>VLOOKUP(E30,VIP!$A$2:$O14063,6,0)</f>
        <v>NO</v>
      </c>
      <c r="L30" s="122" t="s">
        <v>2442</v>
      </c>
      <c r="M30" s="131" t="s">
        <v>2446</v>
      </c>
      <c r="N30" s="131" t="s">
        <v>2453</v>
      </c>
      <c r="O30" s="148" t="s">
        <v>2454</v>
      </c>
      <c r="P30" s="148"/>
      <c r="Q30" s="147" t="s">
        <v>2442</v>
      </c>
    </row>
    <row r="31" spans="1:17" s="93" customFormat="1" ht="18" x14ac:dyDescent="0.25">
      <c r="A31" s="148" t="str">
        <f>VLOOKUP(E31,'LISTADO ATM'!$A$2:$C$898,3,0)</f>
        <v>ESTE</v>
      </c>
      <c r="B31" s="126">
        <v>3335916360</v>
      </c>
      <c r="C31" s="132">
        <v>44357.638888888891</v>
      </c>
      <c r="D31" s="132" t="s">
        <v>2180</v>
      </c>
      <c r="E31" s="121">
        <v>912</v>
      </c>
      <c r="F31" s="148" t="str">
        <f>VLOOKUP(E31,VIP!$A$2:$O13712,2,0)</f>
        <v>DRBR973</v>
      </c>
      <c r="G31" s="148" t="str">
        <f>VLOOKUP(E31,'LISTADO ATM'!$A$2:$B$897,2,0)</f>
        <v xml:space="preserve">ATM Oficina San Pedro II </v>
      </c>
      <c r="H31" s="148" t="str">
        <f>VLOOKUP(E31,VIP!$A$2:$O18575,7,FALSE)</f>
        <v>Si</v>
      </c>
      <c r="I31" s="148" t="str">
        <f>VLOOKUP(E31,VIP!$A$2:$O10540,8,FALSE)</f>
        <v>Si</v>
      </c>
      <c r="J31" s="148" t="str">
        <f>VLOOKUP(E31,VIP!$A$2:$O10490,8,FALSE)</f>
        <v>Si</v>
      </c>
      <c r="K31" s="148" t="str">
        <f>VLOOKUP(E31,VIP!$A$2:$O14064,6,0)</f>
        <v>SI</v>
      </c>
      <c r="L31" s="122" t="s">
        <v>2219</v>
      </c>
      <c r="M31" s="131" t="s">
        <v>2446</v>
      </c>
      <c r="N31" s="131" t="s">
        <v>2453</v>
      </c>
      <c r="O31" s="148" t="s">
        <v>2455</v>
      </c>
      <c r="P31" s="148"/>
      <c r="Q31" s="147" t="s">
        <v>2219</v>
      </c>
    </row>
    <row r="32" spans="1:17" s="93" customFormat="1" ht="18" x14ac:dyDescent="0.25">
      <c r="A32" s="148" t="str">
        <f>VLOOKUP(E32,'LISTADO ATM'!$A$2:$C$898,3,0)</f>
        <v>DISTRITO NACIONAL</v>
      </c>
      <c r="B32" s="126" t="s">
        <v>2591</v>
      </c>
      <c r="C32" s="132">
        <v>44357.677071759259</v>
      </c>
      <c r="D32" s="132" t="s">
        <v>2449</v>
      </c>
      <c r="E32" s="121">
        <v>259</v>
      </c>
      <c r="F32" s="148" t="str">
        <f>VLOOKUP(E32,VIP!$A$2:$O13722,2,0)</f>
        <v>DRBR259</v>
      </c>
      <c r="G32" s="148" t="str">
        <f>VLOOKUP(E32,'LISTADO ATM'!$A$2:$B$897,2,0)</f>
        <v>ATM Senado de la Republica</v>
      </c>
      <c r="H32" s="148" t="str">
        <f>VLOOKUP(E32,VIP!$A$2:$O18585,7,FALSE)</f>
        <v>Si</v>
      </c>
      <c r="I32" s="148" t="str">
        <f>VLOOKUP(E32,VIP!$A$2:$O10550,8,FALSE)</f>
        <v>Si</v>
      </c>
      <c r="J32" s="148" t="str">
        <f>VLOOKUP(E32,VIP!$A$2:$O10500,8,FALSE)</f>
        <v>Si</v>
      </c>
      <c r="K32" s="148" t="str">
        <f>VLOOKUP(E32,VIP!$A$2:$O14074,6,0)</f>
        <v>NO</v>
      </c>
      <c r="L32" s="122" t="s">
        <v>2442</v>
      </c>
      <c r="M32" s="131" t="s">
        <v>2446</v>
      </c>
      <c r="N32" s="131" t="s">
        <v>2453</v>
      </c>
      <c r="O32" s="148" t="s">
        <v>2454</v>
      </c>
      <c r="P32" s="148"/>
      <c r="Q32" s="147" t="s">
        <v>2442</v>
      </c>
    </row>
    <row r="33" spans="1:17" s="93" customFormat="1" ht="18" x14ac:dyDescent="0.25">
      <c r="A33" s="148" t="str">
        <f>VLOOKUP(E33,'LISTADO ATM'!$A$2:$C$898,3,0)</f>
        <v>DISTRITO NACIONAL</v>
      </c>
      <c r="B33" s="126" t="s">
        <v>2590</v>
      </c>
      <c r="C33" s="132">
        <v>44357.680312500001</v>
      </c>
      <c r="D33" s="132" t="s">
        <v>2470</v>
      </c>
      <c r="E33" s="121">
        <v>234</v>
      </c>
      <c r="F33" s="148" t="str">
        <f>VLOOKUP(E33,VIP!$A$2:$O13720,2,0)</f>
        <v>DRBR234</v>
      </c>
      <c r="G33" s="148" t="str">
        <f>VLOOKUP(E33,'LISTADO ATM'!$A$2:$B$897,2,0)</f>
        <v xml:space="preserve">ATM Oficina Boca Chica I </v>
      </c>
      <c r="H33" s="148" t="str">
        <f>VLOOKUP(E33,VIP!$A$2:$O18583,7,FALSE)</f>
        <v>Si</v>
      </c>
      <c r="I33" s="148" t="str">
        <f>VLOOKUP(E33,VIP!$A$2:$O10548,8,FALSE)</f>
        <v>Si</v>
      </c>
      <c r="J33" s="148" t="str">
        <f>VLOOKUP(E33,VIP!$A$2:$O10498,8,FALSE)</f>
        <v>Si</v>
      </c>
      <c r="K33" s="148" t="str">
        <f>VLOOKUP(E33,VIP!$A$2:$O14072,6,0)</f>
        <v>NO</v>
      </c>
      <c r="L33" s="122" t="s">
        <v>2418</v>
      </c>
      <c r="M33" s="131" t="s">
        <v>2446</v>
      </c>
      <c r="N33" s="131" t="s">
        <v>2453</v>
      </c>
      <c r="O33" s="148" t="s">
        <v>2594</v>
      </c>
      <c r="P33" s="148"/>
      <c r="Q33" s="147" t="s">
        <v>2418</v>
      </c>
    </row>
    <row r="34" spans="1:17" s="93" customFormat="1" ht="18" x14ac:dyDescent="0.25">
      <c r="A34" s="148" t="str">
        <f>VLOOKUP(E34,'LISTADO ATM'!$A$2:$C$898,3,0)</f>
        <v>ESTE</v>
      </c>
      <c r="B34" s="126" t="s">
        <v>2589</v>
      </c>
      <c r="C34" s="132">
        <v>44357.684259259258</v>
      </c>
      <c r="D34" s="132" t="s">
        <v>2449</v>
      </c>
      <c r="E34" s="121">
        <v>429</v>
      </c>
      <c r="F34" s="148" t="str">
        <f>VLOOKUP(E34,VIP!$A$2:$O13719,2,0)</f>
        <v>DRBR429</v>
      </c>
      <c r="G34" s="148" t="str">
        <f>VLOOKUP(E34,'LISTADO ATM'!$A$2:$B$897,2,0)</f>
        <v xml:space="preserve">ATM Oficina Jumbo La Romana </v>
      </c>
      <c r="H34" s="148" t="str">
        <f>VLOOKUP(E34,VIP!$A$2:$O18582,7,FALSE)</f>
        <v>Si</v>
      </c>
      <c r="I34" s="148" t="str">
        <f>VLOOKUP(E34,VIP!$A$2:$O10547,8,FALSE)</f>
        <v>Si</v>
      </c>
      <c r="J34" s="148" t="str">
        <f>VLOOKUP(E34,VIP!$A$2:$O10497,8,FALSE)</f>
        <v>Si</v>
      </c>
      <c r="K34" s="148" t="str">
        <f>VLOOKUP(E34,VIP!$A$2:$O14071,6,0)</f>
        <v>NO</v>
      </c>
      <c r="L34" s="122" t="s">
        <v>2593</v>
      </c>
      <c r="M34" s="131" t="s">
        <v>2446</v>
      </c>
      <c r="N34" s="131" t="s">
        <v>2453</v>
      </c>
      <c r="O34" s="148" t="s">
        <v>2454</v>
      </c>
      <c r="P34" s="148"/>
      <c r="Q34" s="147" t="s">
        <v>2593</v>
      </c>
    </row>
    <row r="35" spans="1:17" s="93" customFormat="1" ht="18" x14ac:dyDescent="0.25">
      <c r="A35" s="148" t="str">
        <f>VLOOKUP(E35,'LISTADO ATM'!$A$2:$C$898,3,0)</f>
        <v>NORTE</v>
      </c>
      <c r="B35" s="126" t="s">
        <v>2588</v>
      </c>
      <c r="C35" s="132">
        <v>44357.769456018519</v>
      </c>
      <c r="D35" s="132" t="s">
        <v>2181</v>
      </c>
      <c r="E35" s="121">
        <v>888</v>
      </c>
      <c r="F35" s="148" t="str">
        <f>VLOOKUP(E35,VIP!$A$2:$O13718,2,0)</f>
        <v>DRBR888</v>
      </c>
      <c r="G35" s="148" t="str">
        <f>VLOOKUP(E35,'LISTADO ATM'!$A$2:$B$897,2,0)</f>
        <v>ATM Oficina galeria 56 II (SFM)</v>
      </c>
      <c r="H35" s="148" t="str">
        <f>VLOOKUP(E35,VIP!$A$2:$O18581,7,FALSE)</f>
        <v>Si</v>
      </c>
      <c r="I35" s="148" t="str">
        <f>VLOOKUP(E35,VIP!$A$2:$O10546,8,FALSE)</f>
        <v>Si</v>
      </c>
      <c r="J35" s="148" t="str">
        <f>VLOOKUP(E35,VIP!$A$2:$O10496,8,FALSE)</f>
        <v>Si</v>
      </c>
      <c r="K35" s="148" t="str">
        <f>VLOOKUP(E35,VIP!$A$2:$O14070,6,0)</f>
        <v>SI</v>
      </c>
      <c r="L35" s="122" t="s">
        <v>2565</v>
      </c>
      <c r="M35" s="131" t="s">
        <v>2446</v>
      </c>
      <c r="N35" s="131" t="s">
        <v>2453</v>
      </c>
      <c r="O35" s="148" t="s">
        <v>2549</v>
      </c>
      <c r="P35" s="148"/>
      <c r="Q35" s="147" t="s">
        <v>2565</v>
      </c>
    </row>
    <row r="36" spans="1:17" s="93" customFormat="1" ht="18" x14ac:dyDescent="0.25">
      <c r="A36" s="148" t="str">
        <f>VLOOKUP(E36,'LISTADO ATM'!$A$2:$C$898,3,0)</f>
        <v>DISTRITO NACIONAL</v>
      </c>
      <c r="B36" s="126" t="s">
        <v>2587</v>
      </c>
      <c r="C36" s="132">
        <v>44357.772928240738</v>
      </c>
      <c r="D36" s="132" t="s">
        <v>2449</v>
      </c>
      <c r="E36" s="121">
        <v>87</v>
      </c>
      <c r="F36" s="148" t="str">
        <f>VLOOKUP(E36,VIP!$A$2:$O13716,2,0)</f>
        <v>DRBR087</v>
      </c>
      <c r="G36" s="148" t="str">
        <f>VLOOKUP(E36,'LISTADO ATM'!$A$2:$B$897,2,0)</f>
        <v xml:space="preserve">ATM Autoservicio Sarasota </v>
      </c>
      <c r="H36" s="148" t="str">
        <f>VLOOKUP(E36,VIP!$A$2:$O18579,7,FALSE)</f>
        <v>Si</v>
      </c>
      <c r="I36" s="148" t="str">
        <f>VLOOKUP(E36,VIP!$A$2:$O10544,8,FALSE)</f>
        <v>Si</v>
      </c>
      <c r="J36" s="148" t="str">
        <f>VLOOKUP(E36,VIP!$A$2:$O10494,8,FALSE)</f>
        <v>Si</v>
      </c>
      <c r="K36" s="148" t="str">
        <f>VLOOKUP(E36,VIP!$A$2:$O14068,6,0)</f>
        <v>NO</v>
      </c>
      <c r="L36" s="149" t="s">
        <v>2593</v>
      </c>
      <c r="M36" s="131" t="s">
        <v>2446</v>
      </c>
      <c r="N36" s="131" t="s">
        <v>2453</v>
      </c>
      <c r="O36" s="148" t="s">
        <v>2454</v>
      </c>
      <c r="P36" s="148"/>
      <c r="Q36" s="147" t="s">
        <v>2593</v>
      </c>
    </row>
    <row r="37" spans="1:17" s="93" customFormat="1" ht="18" x14ac:dyDescent="0.25">
      <c r="A37" s="148" t="str">
        <f>VLOOKUP(E37,'LISTADO ATM'!$A$2:$C$898,3,0)</f>
        <v>DISTRITO NACIONAL</v>
      </c>
      <c r="B37" s="126" t="s">
        <v>2586</v>
      </c>
      <c r="C37" s="132">
        <v>44357.77447916667</v>
      </c>
      <c r="D37" s="132" t="s">
        <v>2449</v>
      </c>
      <c r="E37" s="121">
        <v>113</v>
      </c>
      <c r="F37" s="148" t="str">
        <f>VLOOKUP(E37,VIP!$A$2:$O13715,2,0)</f>
        <v>DRBR113</v>
      </c>
      <c r="G37" s="148" t="str">
        <f>VLOOKUP(E37,'LISTADO ATM'!$A$2:$B$897,2,0)</f>
        <v xml:space="preserve">ATM Autoservicio Atalaya del Mar </v>
      </c>
      <c r="H37" s="148" t="str">
        <f>VLOOKUP(E37,VIP!$A$2:$O18578,7,FALSE)</f>
        <v>Si</v>
      </c>
      <c r="I37" s="148" t="str">
        <f>VLOOKUP(E37,VIP!$A$2:$O10543,8,FALSE)</f>
        <v>No</v>
      </c>
      <c r="J37" s="148" t="str">
        <f>VLOOKUP(E37,VIP!$A$2:$O10493,8,FALSE)</f>
        <v>No</v>
      </c>
      <c r="K37" s="148" t="str">
        <f>VLOOKUP(E37,VIP!$A$2:$O14067,6,0)</f>
        <v>NO</v>
      </c>
      <c r="L37" s="122" t="s">
        <v>2592</v>
      </c>
      <c r="M37" s="131" t="s">
        <v>2446</v>
      </c>
      <c r="N37" s="131" t="s">
        <v>2453</v>
      </c>
      <c r="O37" s="148" t="s">
        <v>2454</v>
      </c>
      <c r="P37" s="148"/>
      <c r="Q37" s="147" t="s">
        <v>2592</v>
      </c>
    </row>
    <row r="38" spans="1:17" s="93" customFormat="1" ht="18" x14ac:dyDescent="0.25">
      <c r="A38" s="148" t="str">
        <f>VLOOKUP(E38,'LISTADO ATM'!$A$2:$C$898,3,0)</f>
        <v>NORTE</v>
      </c>
      <c r="B38" s="126" t="s">
        <v>2585</v>
      </c>
      <c r="C38" s="132">
        <v>44357.781134259261</v>
      </c>
      <c r="D38" s="132" t="s">
        <v>2470</v>
      </c>
      <c r="E38" s="121">
        <v>431</v>
      </c>
      <c r="F38" s="148" t="str">
        <f>VLOOKUP(E38,VIP!$A$2:$O13714,2,0)</f>
        <v>DRBR583</v>
      </c>
      <c r="G38" s="148" t="str">
        <f>VLOOKUP(E38,'LISTADO ATM'!$A$2:$B$897,2,0)</f>
        <v xml:space="preserve">ATM Autoservicio Sol (Santiago) </v>
      </c>
      <c r="H38" s="148" t="str">
        <f>VLOOKUP(E38,VIP!$A$2:$O18577,7,FALSE)</f>
        <v>Si</v>
      </c>
      <c r="I38" s="148" t="str">
        <f>VLOOKUP(E38,VIP!$A$2:$O10542,8,FALSE)</f>
        <v>Si</v>
      </c>
      <c r="J38" s="148" t="str">
        <f>VLOOKUP(E38,VIP!$A$2:$O10492,8,FALSE)</f>
        <v>Si</v>
      </c>
      <c r="K38" s="148" t="str">
        <f>VLOOKUP(E38,VIP!$A$2:$O14066,6,0)</f>
        <v>SI</v>
      </c>
      <c r="L38" s="122" t="s">
        <v>2593</v>
      </c>
      <c r="M38" s="131" t="s">
        <v>2446</v>
      </c>
      <c r="N38" s="131" t="s">
        <v>2453</v>
      </c>
      <c r="O38" s="148" t="s">
        <v>2471</v>
      </c>
      <c r="P38" s="148"/>
      <c r="Q38" s="147" t="s">
        <v>2593</v>
      </c>
    </row>
    <row r="39" spans="1:17" s="93" customFormat="1" ht="18" x14ac:dyDescent="0.25">
      <c r="A39" s="148" t="str">
        <f>VLOOKUP(E39,'LISTADO ATM'!$A$2:$C$898,3,0)</f>
        <v>NORTE</v>
      </c>
      <c r="B39" s="126" t="s">
        <v>2602</v>
      </c>
      <c r="C39" s="132">
        <v>44357.812048611115</v>
      </c>
      <c r="D39" s="132" t="s">
        <v>2181</v>
      </c>
      <c r="E39" s="121">
        <v>77</v>
      </c>
      <c r="F39" s="148" t="str">
        <f>VLOOKUP(E39,VIP!$A$2:$O13723,2,0)</f>
        <v>DRBR077</v>
      </c>
      <c r="G39" s="148" t="str">
        <f>VLOOKUP(E39,'LISTADO ATM'!$A$2:$B$897,2,0)</f>
        <v xml:space="preserve">ATM Oficina Cruce de Imbert </v>
      </c>
      <c r="H39" s="148" t="str">
        <f>VLOOKUP(E39,VIP!$A$2:$O18586,7,FALSE)</f>
        <v>Si</v>
      </c>
      <c r="I39" s="148" t="str">
        <f>VLOOKUP(E39,VIP!$A$2:$O10551,8,FALSE)</f>
        <v>Si</v>
      </c>
      <c r="J39" s="148" t="str">
        <f>VLOOKUP(E39,VIP!$A$2:$O10501,8,FALSE)</f>
        <v>Si</v>
      </c>
      <c r="K39" s="148" t="str">
        <f>VLOOKUP(E39,VIP!$A$2:$O14075,6,0)</f>
        <v>SI</v>
      </c>
      <c r="L39" s="122" t="s">
        <v>2565</v>
      </c>
      <c r="M39" s="131" t="s">
        <v>2446</v>
      </c>
      <c r="N39" s="131" t="s">
        <v>2453</v>
      </c>
      <c r="O39" s="148" t="s">
        <v>2549</v>
      </c>
      <c r="P39" s="148"/>
      <c r="Q39" s="147" t="s">
        <v>2565</v>
      </c>
    </row>
    <row r="40" spans="1:17" s="93" customFormat="1" ht="18" x14ac:dyDescent="0.25">
      <c r="A40" s="148" t="str">
        <f>VLOOKUP(E40,'LISTADO ATM'!$A$2:$C$898,3,0)</f>
        <v>ESTE</v>
      </c>
      <c r="B40" s="126" t="s">
        <v>2601</v>
      </c>
      <c r="C40" s="132">
        <v>44357.815960648149</v>
      </c>
      <c r="D40" s="132" t="s">
        <v>2180</v>
      </c>
      <c r="E40" s="121">
        <v>159</v>
      </c>
      <c r="F40" s="148" t="str">
        <f>VLOOKUP(E40,VIP!$A$2:$O13722,2,0)</f>
        <v>DRBR159</v>
      </c>
      <c r="G40" s="148" t="str">
        <f>VLOOKUP(E40,'LISTADO ATM'!$A$2:$B$897,2,0)</f>
        <v xml:space="preserve">ATM Hotel Dreams Bayahibe I </v>
      </c>
      <c r="H40" s="148" t="str">
        <f>VLOOKUP(E40,VIP!$A$2:$O18585,7,FALSE)</f>
        <v>Si</v>
      </c>
      <c r="I40" s="148" t="str">
        <f>VLOOKUP(E40,VIP!$A$2:$O10550,8,FALSE)</f>
        <v>Si</v>
      </c>
      <c r="J40" s="148" t="str">
        <f>VLOOKUP(E40,VIP!$A$2:$O10500,8,FALSE)</f>
        <v>Si</v>
      </c>
      <c r="K40" s="148" t="str">
        <f>VLOOKUP(E40,VIP!$A$2:$O14074,6,0)</f>
        <v>NO</v>
      </c>
      <c r="L40" s="122" t="s">
        <v>2245</v>
      </c>
      <c r="M40" s="131" t="s">
        <v>2446</v>
      </c>
      <c r="N40" s="131" t="s">
        <v>2453</v>
      </c>
      <c r="O40" s="148" t="s">
        <v>2455</v>
      </c>
      <c r="P40" s="148"/>
      <c r="Q40" s="147" t="s">
        <v>2245</v>
      </c>
    </row>
    <row r="41" spans="1:17" s="93" customFormat="1" ht="18" x14ac:dyDescent="0.25">
      <c r="A41" s="148" t="str">
        <f>VLOOKUP(E41,'LISTADO ATM'!$A$2:$C$898,3,0)</f>
        <v>SUR</v>
      </c>
      <c r="B41" s="126" t="s">
        <v>2600</v>
      </c>
      <c r="C41" s="132">
        <v>44357.817314814813</v>
      </c>
      <c r="D41" s="132" t="s">
        <v>2180</v>
      </c>
      <c r="E41" s="121">
        <v>871</v>
      </c>
      <c r="F41" s="148" t="str">
        <f>VLOOKUP(E41,VIP!$A$2:$O13721,2,0)</f>
        <v>DRBR871</v>
      </c>
      <c r="G41" s="148" t="str">
        <f>VLOOKUP(E41,'LISTADO ATM'!$A$2:$B$897,2,0)</f>
        <v>ATM Plaza Cultural San Juan</v>
      </c>
      <c r="H41" s="148" t="str">
        <f>VLOOKUP(E41,VIP!$A$2:$O18584,7,FALSE)</f>
        <v>N/A</v>
      </c>
      <c r="I41" s="148" t="str">
        <f>VLOOKUP(E41,VIP!$A$2:$O10549,8,FALSE)</f>
        <v>N/A</v>
      </c>
      <c r="J41" s="148" t="str">
        <f>VLOOKUP(E41,VIP!$A$2:$O10499,8,FALSE)</f>
        <v>N/A</v>
      </c>
      <c r="K41" s="148" t="str">
        <f>VLOOKUP(E41,VIP!$A$2:$O14073,6,0)</f>
        <v>N/A</v>
      </c>
      <c r="L41" s="122" t="s">
        <v>2219</v>
      </c>
      <c r="M41" s="131" t="s">
        <v>2446</v>
      </c>
      <c r="N41" s="131" t="s">
        <v>2453</v>
      </c>
      <c r="O41" s="148" t="s">
        <v>2455</v>
      </c>
      <c r="P41" s="148"/>
      <c r="Q41" s="147" t="s">
        <v>2219</v>
      </c>
    </row>
    <row r="42" spans="1:17" s="93" customFormat="1" ht="18" x14ac:dyDescent="0.25">
      <c r="A42" s="148" t="str">
        <f>VLOOKUP(E42,'LISTADO ATM'!$A$2:$C$898,3,0)</f>
        <v>DISTRITO NACIONAL</v>
      </c>
      <c r="B42" s="126" t="s">
        <v>2599</v>
      </c>
      <c r="C42" s="132">
        <v>44357.819282407407</v>
      </c>
      <c r="D42" s="132" t="s">
        <v>2180</v>
      </c>
      <c r="E42" s="121">
        <v>325</v>
      </c>
      <c r="F42" s="148" t="str">
        <f>VLOOKUP(E42,VIP!$A$2:$O13720,2,0)</f>
        <v>DRBR325</v>
      </c>
      <c r="G42" s="148" t="str">
        <f>VLOOKUP(E42,'LISTADO ATM'!$A$2:$B$897,2,0)</f>
        <v>ATM Casa Edwin</v>
      </c>
      <c r="H42" s="148" t="str">
        <f>VLOOKUP(E42,VIP!$A$2:$O18583,7,FALSE)</f>
        <v>Si</v>
      </c>
      <c r="I42" s="148" t="str">
        <f>VLOOKUP(E42,VIP!$A$2:$O10548,8,FALSE)</f>
        <v>Si</v>
      </c>
      <c r="J42" s="148" t="str">
        <f>VLOOKUP(E42,VIP!$A$2:$O10498,8,FALSE)</f>
        <v>Si</v>
      </c>
      <c r="K42" s="148" t="str">
        <f>VLOOKUP(E42,VIP!$A$2:$O14072,6,0)</f>
        <v>NO</v>
      </c>
      <c r="L42" s="122" t="s">
        <v>2565</v>
      </c>
      <c r="M42" s="131" t="s">
        <v>2446</v>
      </c>
      <c r="N42" s="131" t="s">
        <v>2453</v>
      </c>
      <c r="O42" s="148" t="s">
        <v>2455</v>
      </c>
      <c r="P42" s="148" t="s">
        <v>2604</v>
      </c>
      <c r="Q42" s="147" t="s">
        <v>2565</v>
      </c>
    </row>
    <row r="43" spans="1:17" s="93" customFormat="1" ht="18" x14ac:dyDescent="0.25">
      <c r="A43" s="148" t="str">
        <f>VLOOKUP(E43,'LISTADO ATM'!$A$2:$C$898,3,0)</f>
        <v>NORTE</v>
      </c>
      <c r="B43" s="126" t="s">
        <v>2598</v>
      </c>
      <c r="C43" s="132">
        <v>44357.843055555553</v>
      </c>
      <c r="D43" s="132" t="s">
        <v>2470</v>
      </c>
      <c r="E43" s="121">
        <v>538</v>
      </c>
      <c r="F43" s="148" t="str">
        <f>VLOOKUP(E43,VIP!$A$2:$O13719,2,0)</f>
        <v>DRBR538</v>
      </c>
      <c r="G43" s="148" t="str">
        <f>VLOOKUP(E43,'LISTADO ATM'!$A$2:$B$897,2,0)</f>
        <v>ATM  Autoservicio San Fco. Macorís</v>
      </c>
      <c r="H43" s="148" t="str">
        <f>VLOOKUP(E43,VIP!$A$2:$O18582,7,FALSE)</f>
        <v>Si</v>
      </c>
      <c r="I43" s="148" t="str">
        <f>VLOOKUP(E43,VIP!$A$2:$O10547,8,FALSE)</f>
        <v>Si</v>
      </c>
      <c r="J43" s="148" t="str">
        <f>VLOOKUP(E43,VIP!$A$2:$O10497,8,FALSE)</f>
        <v>Si</v>
      </c>
      <c r="K43" s="148" t="str">
        <f>VLOOKUP(E43,VIP!$A$2:$O14071,6,0)</f>
        <v>NO</v>
      </c>
      <c r="L43" s="122" t="s">
        <v>2603</v>
      </c>
      <c r="M43" s="131" t="s">
        <v>2446</v>
      </c>
      <c r="N43" s="131" t="s">
        <v>2453</v>
      </c>
      <c r="O43" s="148" t="s">
        <v>2471</v>
      </c>
      <c r="P43" s="148"/>
      <c r="Q43" s="147" t="s">
        <v>2603</v>
      </c>
    </row>
    <row r="44" spans="1:17" s="93" customFormat="1" ht="18" x14ac:dyDescent="0.25">
      <c r="A44" s="148" t="str">
        <f>VLOOKUP(E44,'LISTADO ATM'!$A$2:$C$898,3,0)</f>
        <v>NORTE</v>
      </c>
      <c r="B44" s="126" t="s">
        <v>2597</v>
      </c>
      <c r="C44" s="132">
        <v>44357.928020833337</v>
      </c>
      <c r="D44" s="132" t="s">
        <v>2181</v>
      </c>
      <c r="E44" s="121">
        <v>854</v>
      </c>
      <c r="F44" s="148" t="str">
        <f>VLOOKUP(E44,VIP!$A$2:$O13718,2,0)</f>
        <v>DRBR854</v>
      </c>
      <c r="G44" s="148" t="str">
        <f>VLOOKUP(E44,'LISTADO ATM'!$A$2:$B$897,2,0)</f>
        <v xml:space="preserve">ATM Centro Comercial Blanco Batista </v>
      </c>
      <c r="H44" s="148" t="str">
        <f>VLOOKUP(E44,VIP!$A$2:$O18581,7,FALSE)</f>
        <v>Si</v>
      </c>
      <c r="I44" s="148" t="str">
        <f>VLOOKUP(E44,VIP!$A$2:$O10546,8,FALSE)</f>
        <v>Si</v>
      </c>
      <c r="J44" s="148" t="str">
        <f>VLOOKUP(E44,VIP!$A$2:$O10496,8,FALSE)</f>
        <v>Si</v>
      </c>
      <c r="K44" s="148" t="str">
        <f>VLOOKUP(E44,VIP!$A$2:$O14070,6,0)</f>
        <v>NO</v>
      </c>
      <c r="L44" s="122" t="s">
        <v>2219</v>
      </c>
      <c r="M44" s="131" t="s">
        <v>2446</v>
      </c>
      <c r="N44" s="131" t="s">
        <v>2453</v>
      </c>
      <c r="O44" s="148" t="s">
        <v>2549</v>
      </c>
      <c r="P44" s="148"/>
      <c r="Q44" s="147" t="s">
        <v>2219</v>
      </c>
    </row>
    <row r="45" spans="1:17" s="93" customFormat="1" ht="18" x14ac:dyDescent="0.25">
      <c r="A45" s="148" t="str">
        <f>VLOOKUP(E45,'LISTADO ATM'!$A$2:$C$898,3,0)</f>
        <v>SUR</v>
      </c>
      <c r="B45" s="126" t="s">
        <v>2596</v>
      </c>
      <c r="C45" s="132">
        <v>44357.928877314815</v>
      </c>
      <c r="D45" s="132" t="s">
        <v>2180</v>
      </c>
      <c r="E45" s="121">
        <v>885</v>
      </c>
      <c r="F45" s="148" t="str">
        <f>VLOOKUP(E45,VIP!$A$2:$O13717,2,0)</f>
        <v>DRBR885</v>
      </c>
      <c r="G45" s="148" t="str">
        <f>VLOOKUP(E45,'LISTADO ATM'!$A$2:$B$897,2,0)</f>
        <v xml:space="preserve">ATM UNP Rancho Arriba </v>
      </c>
      <c r="H45" s="148" t="str">
        <f>VLOOKUP(E45,VIP!$A$2:$O18580,7,FALSE)</f>
        <v>Si</v>
      </c>
      <c r="I45" s="148" t="str">
        <f>VLOOKUP(E45,VIP!$A$2:$O10545,8,FALSE)</f>
        <v>Si</v>
      </c>
      <c r="J45" s="148" t="str">
        <f>VLOOKUP(E45,VIP!$A$2:$O10495,8,FALSE)</f>
        <v>Si</v>
      </c>
      <c r="K45" s="148" t="str">
        <f>VLOOKUP(E45,VIP!$A$2:$O14069,6,0)</f>
        <v>NO</v>
      </c>
      <c r="L45" s="122" t="s">
        <v>2245</v>
      </c>
      <c r="M45" s="131" t="s">
        <v>2446</v>
      </c>
      <c r="N45" s="131" t="s">
        <v>2453</v>
      </c>
      <c r="O45" s="148" t="s">
        <v>2455</v>
      </c>
      <c r="P45" s="148"/>
      <c r="Q45" s="147" t="s">
        <v>2245</v>
      </c>
    </row>
    <row r="46" spans="1:17" ht="18" x14ac:dyDescent="0.25">
      <c r="A46" s="148" t="str">
        <f>VLOOKUP(E46,'LISTADO ATM'!$A$2:$C$898,3,0)</f>
        <v>ESTE</v>
      </c>
      <c r="B46" s="126" t="s">
        <v>2595</v>
      </c>
      <c r="C46" s="132">
        <v>44357.929548611108</v>
      </c>
      <c r="D46" s="132" t="s">
        <v>2180</v>
      </c>
      <c r="E46" s="121">
        <v>651</v>
      </c>
      <c r="F46" s="148" t="str">
        <f>VLOOKUP(E46,VIP!$A$2:$O13716,2,0)</f>
        <v>DRBR651</v>
      </c>
      <c r="G46" s="148" t="str">
        <f>VLOOKUP(E46,'LISTADO ATM'!$A$2:$B$897,2,0)</f>
        <v>ATM Eco Petroleo Romana</v>
      </c>
      <c r="H46" s="148" t="str">
        <f>VLOOKUP(E46,VIP!$A$2:$O18579,7,FALSE)</f>
        <v>Si</v>
      </c>
      <c r="I46" s="148" t="str">
        <f>VLOOKUP(E46,VIP!$A$2:$O10544,8,FALSE)</f>
        <v>Si</v>
      </c>
      <c r="J46" s="148" t="str">
        <f>VLOOKUP(E46,VIP!$A$2:$O10494,8,FALSE)</f>
        <v>Si</v>
      </c>
      <c r="K46" s="148" t="str">
        <f>VLOOKUP(E46,VIP!$A$2:$O14068,6,0)</f>
        <v>NO</v>
      </c>
      <c r="L46" s="122" t="s">
        <v>2245</v>
      </c>
      <c r="M46" s="131" t="s">
        <v>2446</v>
      </c>
      <c r="N46" s="131" t="s">
        <v>2453</v>
      </c>
      <c r="O46" s="148" t="s">
        <v>2455</v>
      </c>
      <c r="P46" s="148"/>
      <c r="Q46" s="147" t="s">
        <v>2245</v>
      </c>
    </row>
    <row r="47" spans="1:17" ht="18" x14ac:dyDescent="0.25">
      <c r="A47" s="148" t="str">
        <f>VLOOKUP(E47,'LISTADO ATM'!$A$2:$C$898,3,0)</f>
        <v>DISTRITO NACIONAL</v>
      </c>
      <c r="B47" s="126" t="s">
        <v>2608</v>
      </c>
      <c r="C47" s="132">
        <v>44358.011157407411</v>
      </c>
      <c r="D47" s="132" t="s">
        <v>2449</v>
      </c>
      <c r="E47" s="121">
        <v>725</v>
      </c>
      <c r="F47" s="148" t="str">
        <f>VLOOKUP(E47,VIP!$A$2:$O13720,2,0)</f>
        <v>DRBR998</v>
      </c>
      <c r="G47" s="148" t="str">
        <f>VLOOKUP(E47,'LISTADO ATM'!$A$2:$B$897,2,0)</f>
        <v xml:space="preserve">ATM El Huacal II  </v>
      </c>
      <c r="H47" s="148" t="str">
        <f>VLOOKUP(E47,VIP!$A$2:$O18583,7,FALSE)</f>
        <v>Si</v>
      </c>
      <c r="I47" s="148" t="str">
        <f>VLOOKUP(E47,VIP!$A$2:$O10548,8,FALSE)</f>
        <v>Si</v>
      </c>
      <c r="J47" s="148" t="str">
        <f>VLOOKUP(E47,VIP!$A$2:$O10498,8,FALSE)</f>
        <v>Si</v>
      </c>
      <c r="K47" s="148" t="str">
        <f>VLOOKUP(E47,VIP!$A$2:$O14072,6,0)</f>
        <v>NO</v>
      </c>
      <c r="L47" s="122" t="s">
        <v>2442</v>
      </c>
      <c r="M47" s="131" t="s">
        <v>2446</v>
      </c>
      <c r="N47" s="131" t="s">
        <v>2453</v>
      </c>
      <c r="O47" s="148" t="s">
        <v>2454</v>
      </c>
      <c r="P47" s="148"/>
      <c r="Q47" s="147" t="s">
        <v>2442</v>
      </c>
    </row>
    <row r="48" spans="1:17" ht="18" x14ac:dyDescent="0.25">
      <c r="A48" s="148" t="str">
        <f>VLOOKUP(E48,'LISTADO ATM'!$A$2:$C$898,3,0)</f>
        <v>ESTE</v>
      </c>
      <c r="B48" s="126" t="s">
        <v>2607</v>
      </c>
      <c r="C48" s="132">
        <v>44358.041909722226</v>
      </c>
      <c r="D48" s="132" t="s">
        <v>2449</v>
      </c>
      <c r="E48" s="121">
        <v>293</v>
      </c>
      <c r="F48" s="148" t="str">
        <f>VLOOKUP(E48,VIP!$A$2:$O13719,2,0)</f>
        <v>DRBR293</v>
      </c>
      <c r="G48" s="148" t="str">
        <f>VLOOKUP(E48,'LISTADO ATM'!$A$2:$B$897,2,0)</f>
        <v xml:space="preserve">ATM S/M Nueva Visión (San Pedro) </v>
      </c>
      <c r="H48" s="148" t="str">
        <f>VLOOKUP(E48,VIP!$A$2:$O18582,7,FALSE)</f>
        <v>Si</v>
      </c>
      <c r="I48" s="148" t="str">
        <f>VLOOKUP(E48,VIP!$A$2:$O10547,8,FALSE)</f>
        <v>Si</v>
      </c>
      <c r="J48" s="148" t="str">
        <f>VLOOKUP(E48,VIP!$A$2:$O10497,8,FALSE)</f>
        <v>Si</v>
      </c>
      <c r="K48" s="148" t="str">
        <f>VLOOKUP(E48,VIP!$A$2:$O14071,6,0)</f>
        <v>NO</v>
      </c>
      <c r="L48" s="122" t="s">
        <v>2442</v>
      </c>
      <c r="M48" s="131" t="s">
        <v>2446</v>
      </c>
      <c r="N48" s="131" t="s">
        <v>2453</v>
      </c>
      <c r="O48" s="148" t="s">
        <v>2454</v>
      </c>
      <c r="P48" s="148"/>
      <c r="Q48" s="147" t="s">
        <v>2442</v>
      </c>
    </row>
    <row r="49" spans="1:17" ht="18" x14ac:dyDescent="0.25">
      <c r="A49" s="148" t="str">
        <f>VLOOKUP(E49,'LISTADO ATM'!$A$2:$C$898,3,0)</f>
        <v>DISTRITO NACIONAL</v>
      </c>
      <c r="B49" s="126" t="s">
        <v>2606</v>
      </c>
      <c r="C49" s="132">
        <v>44358.140347222223</v>
      </c>
      <c r="D49" s="132" t="s">
        <v>2180</v>
      </c>
      <c r="E49" s="121">
        <v>858</v>
      </c>
      <c r="F49" s="148" t="str">
        <f>VLOOKUP(E49,VIP!$A$2:$O13717,2,0)</f>
        <v>DRBR858</v>
      </c>
      <c r="G49" s="148" t="str">
        <f>VLOOKUP(E49,'LISTADO ATM'!$A$2:$B$897,2,0)</f>
        <v xml:space="preserve">ATM Cooperativa Maestros (COOPNAMA) </v>
      </c>
      <c r="H49" s="148" t="str">
        <f>VLOOKUP(E49,VIP!$A$2:$O18580,7,FALSE)</f>
        <v>Si</v>
      </c>
      <c r="I49" s="148" t="str">
        <f>VLOOKUP(E49,VIP!$A$2:$O10545,8,FALSE)</f>
        <v>No</v>
      </c>
      <c r="J49" s="148" t="str">
        <f>VLOOKUP(E49,VIP!$A$2:$O10495,8,FALSE)</f>
        <v>No</v>
      </c>
      <c r="K49" s="148" t="str">
        <f>VLOOKUP(E49,VIP!$A$2:$O14069,6,0)</f>
        <v>NO</v>
      </c>
      <c r="L49" s="122" t="s">
        <v>2219</v>
      </c>
      <c r="M49" s="131" t="s">
        <v>2446</v>
      </c>
      <c r="N49" s="131" t="s">
        <v>2453</v>
      </c>
      <c r="O49" s="148" t="s">
        <v>2455</v>
      </c>
      <c r="P49" s="148"/>
      <c r="Q49" s="147" t="s">
        <v>2219</v>
      </c>
    </row>
    <row r="50" spans="1:17" s="93" customFormat="1" ht="18" x14ac:dyDescent="0.25">
      <c r="A50" s="148" t="str">
        <f>VLOOKUP(E50,'LISTADO ATM'!$A$2:$C$898,3,0)</f>
        <v>DISTRITO NACIONAL</v>
      </c>
      <c r="B50" s="126" t="s">
        <v>2619</v>
      </c>
      <c r="C50" s="132">
        <v>44358.30232638889</v>
      </c>
      <c r="D50" s="132" t="s">
        <v>2180</v>
      </c>
      <c r="E50" s="121">
        <v>957</v>
      </c>
      <c r="F50" s="148" t="str">
        <f>VLOOKUP(E50,VIP!$A$2:$O13728,2,0)</f>
        <v>DRBR23F</v>
      </c>
      <c r="G50" s="148" t="str">
        <f>VLOOKUP(E50,'LISTADO ATM'!$A$2:$B$897,2,0)</f>
        <v xml:space="preserve">ATM Oficina Venezuela </v>
      </c>
      <c r="H50" s="148" t="str">
        <f>VLOOKUP(E50,VIP!$A$2:$O18591,7,FALSE)</f>
        <v>Si</v>
      </c>
      <c r="I50" s="148" t="str">
        <f>VLOOKUP(E50,VIP!$A$2:$O10556,8,FALSE)</f>
        <v>Si</v>
      </c>
      <c r="J50" s="148" t="str">
        <f>VLOOKUP(E50,VIP!$A$2:$O10506,8,FALSE)</f>
        <v>Si</v>
      </c>
      <c r="K50" s="148" t="str">
        <f>VLOOKUP(E50,VIP!$A$2:$O14080,6,0)</f>
        <v>SI</v>
      </c>
      <c r="L50" s="122" t="s">
        <v>2466</v>
      </c>
      <c r="M50" s="131" t="s">
        <v>2446</v>
      </c>
      <c r="N50" s="131" t="s">
        <v>2453</v>
      </c>
      <c r="O50" s="148" t="s">
        <v>2455</v>
      </c>
      <c r="P50" s="148"/>
      <c r="Q50" s="147" t="s">
        <v>2466</v>
      </c>
    </row>
    <row r="51" spans="1:17" s="93" customFormat="1" ht="18" x14ac:dyDescent="0.25">
      <c r="A51" s="148" t="str">
        <f>VLOOKUP(E51,'LISTADO ATM'!$A$2:$C$898,3,0)</f>
        <v>ESTE</v>
      </c>
      <c r="B51" s="126" t="s">
        <v>2618</v>
      </c>
      <c r="C51" s="132">
        <v>44358.306759259256</v>
      </c>
      <c r="D51" s="132" t="s">
        <v>2180</v>
      </c>
      <c r="E51" s="121">
        <v>158</v>
      </c>
      <c r="F51" s="148" t="str">
        <f>VLOOKUP(E51,VIP!$A$2:$O13727,2,0)</f>
        <v>DRBR158</v>
      </c>
      <c r="G51" s="148" t="str">
        <f>VLOOKUP(E51,'LISTADO ATM'!$A$2:$B$897,2,0)</f>
        <v xml:space="preserve">ATM Oficina Romana Norte </v>
      </c>
      <c r="H51" s="148" t="str">
        <f>VLOOKUP(E51,VIP!$A$2:$O18590,7,FALSE)</f>
        <v>Si</v>
      </c>
      <c r="I51" s="148" t="str">
        <f>VLOOKUP(E51,VIP!$A$2:$O10555,8,FALSE)</f>
        <v>Si</v>
      </c>
      <c r="J51" s="148" t="str">
        <f>VLOOKUP(E51,VIP!$A$2:$O10505,8,FALSE)</f>
        <v>Si</v>
      </c>
      <c r="K51" s="148" t="str">
        <f>VLOOKUP(E51,VIP!$A$2:$O14079,6,0)</f>
        <v>SI</v>
      </c>
      <c r="L51" s="122" t="s">
        <v>2466</v>
      </c>
      <c r="M51" s="131" t="s">
        <v>2446</v>
      </c>
      <c r="N51" s="131" t="s">
        <v>2453</v>
      </c>
      <c r="O51" s="148" t="s">
        <v>2455</v>
      </c>
      <c r="P51" s="148"/>
      <c r="Q51" s="147" t="s">
        <v>2466</v>
      </c>
    </row>
    <row r="52" spans="1:17" s="93" customFormat="1" ht="18" x14ac:dyDescent="0.25">
      <c r="A52" s="148" t="str">
        <f>VLOOKUP(E52,'LISTADO ATM'!$A$2:$C$898,3,0)</f>
        <v>DISTRITO NACIONAL</v>
      </c>
      <c r="B52" s="126" t="s">
        <v>2617</v>
      </c>
      <c r="C52" s="132">
        <v>44358.307719907411</v>
      </c>
      <c r="D52" s="132" t="s">
        <v>2180</v>
      </c>
      <c r="E52" s="121">
        <v>37</v>
      </c>
      <c r="F52" s="148" t="str">
        <f>VLOOKUP(E52,VIP!$A$2:$O13726,2,0)</f>
        <v>DRBR037</v>
      </c>
      <c r="G52" s="148" t="str">
        <f>VLOOKUP(E52,'LISTADO ATM'!$A$2:$B$897,2,0)</f>
        <v xml:space="preserve">ATM Oficina Villa Mella </v>
      </c>
      <c r="H52" s="148" t="str">
        <f>VLOOKUP(E52,VIP!$A$2:$O18589,7,FALSE)</f>
        <v>Si</v>
      </c>
      <c r="I52" s="148" t="str">
        <f>VLOOKUP(E52,VIP!$A$2:$O10554,8,FALSE)</f>
        <v>Si</v>
      </c>
      <c r="J52" s="148" t="str">
        <f>VLOOKUP(E52,VIP!$A$2:$O10504,8,FALSE)</f>
        <v>Si</v>
      </c>
      <c r="K52" s="148" t="str">
        <f>VLOOKUP(E52,VIP!$A$2:$O14078,6,0)</f>
        <v>SI</v>
      </c>
      <c r="L52" s="122" t="s">
        <v>2219</v>
      </c>
      <c r="M52" s="131" t="s">
        <v>2446</v>
      </c>
      <c r="N52" s="131" t="s">
        <v>2453</v>
      </c>
      <c r="O52" s="148" t="s">
        <v>2455</v>
      </c>
      <c r="P52" s="148"/>
      <c r="Q52" s="147" t="s">
        <v>2219</v>
      </c>
    </row>
    <row r="53" spans="1:17" s="93" customFormat="1" ht="18" x14ac:dyDescent="0.25">
      <c r="A53" s="148" t="str">
        <f>VLOOKUP(E53,'LISTADO ATM'!$A$2:$C$898,3,0)</f>
        <v>DISTRITO NACIONAL</v>
      </c>
      <c r="B53" s="126" t="s">
        <v>2616</v>
      </c>
      <c r="C53" s="132">
        <v>44358.308078703703</v>
      </c>
      <c r="D53" s="132" t="s">
        <v>2180</v>
      </c>
      <c r="E53" s="121">
        <v>146</v>
      </c>
      <c r="F53" s="148" t="str">
        <f>VLOOKUP(E53,VIP!$A$2:$O13725,2,0)</f>
        <v>DRBR146</v>
      </c>
      <c r="G53" s="148" t="str">
        <f>VLOOKUP(E53,'LISTADO ATM'!$A$2:$B$897,2,0)</f>
        <v xml:space="preserve">ATM Tribunal Superior Constitucional </v>
      </c>
      <c r="H53" s="148" t="str">
        <f>VLOOKUP(E53,VIP!$A$2:$O18588,7,FALSE)</f>
        <v>Si</v>
      </c>
      <c r="I53" s="148" t="str">
        <f>VLOOKUP(E53,VIP!$A$2:$O10553,8,FALSE)</f>
        <v>Si</v>
      </c>
      <c r="J53" s="148" t="str">
        <f>VLOOKUP(E53,VIP!$A$2:$O10503,8,FALSE)</f>
        <v>Si</v>
      </c>
      <c r="K53" s="148" t="str">
        <f>VLOOKUP(E53,VIP!$A$2:$O14077,6,0)</f>
        <v>NO</v>
      </c>
      <c r="L53" s="122" t="s">
        <v>2219</v>
      </c>
      <c r="M53" s="131" t="s">
        <v>2446</v>
      </c>
      <c r="N53" s="131" t="s">
        <v>2453</v>
      </c>
      <c r="O53" s="148" t="s">
        <v>2455</v>
      </c>
      <c r="P53" s="148"/>
      <c r="Q53" s="147" t="s">
        <v>2219</v>
      </c>
    </row>
    <row r="54" spans="1:17" s="93" customFormat="1" ht="18" x14ac:dyDescent="0.25">
      <c r="A54" s="148" t="str">
        <f>VLOOKUP(E54,'LISTADO ATM'!$A$2:$C$898,3,0)</f>
        <v>DISTRITO NACIONAL</v>
      </c>
      <c r="B54" s="126" t="s">
        <v>2615</v>
      </c>
      <c r="C54" s="132">
        <v>44358.308425925927</v>
      </c>
      <c r="D54" s="132" t="s">
        <v>2180</v>
      </c>
      <c r="E54" s="121">
        <v>237</v>
      </c>
      <c r="F54" s="148" t="str">
        <f>VLOOKUP(E54,VIP!$A$2:$O13724,2,0)</f>
        <v>DRBR237</v>
      </c>
      <c r="G54" s="148" t="str">
        <f>VLOOKUP(E54,'LISTADO ATM'!$A$2:$B$897,2,0)</f>
        <v xml:space="preserve">ATM UNP Plaza Vásquez </v>
      </c>
      <c r="H54" s="148" t="str">
        <f>VLOOKUP(E54,VIP!$A$2:$O18587,7,FALSE)</f>
        <v>Si</v>
      </c>
      <c r="I54" s="148" t="str">
        <f>VLOOKUP(E54,VIP!$A$2:$O10552,8,FALSE)</f>
        <v>Si</v>
      </c>
      <c r="J54" s="148" t="str">
        <f>VLOOKUP(E54,VIP!$A$2:$O10502,8,FALSE)</f>
        <v>Si</v>
      </c>
      <c r="K54" s="148" t="str">
        <f>VLOOKUP(E54,VIP!$A$2:$O14076,6,0)</f>
        <v>SI</v>
      </c>
      <c r="L54" s="122" t="s">
        <v>2219</v>
      </c>
      <c r="M54" s="131" t="s">
        <v>2446</v>
      </c>
      <c r="N54" s="131" t="s">
        <v>2453</v>
      </c>
      <c r="O54" s="148" t="s">
        <v>2455</v>
      </c>
      <c r="P54" s="148"/>
      <c r="Q54" s="147" t="s">
        <v>2219</v>
      </c>
    </row>
    <row r="55" spans="1:17" s="93" customFormat="1" ht="18" x14ac:dyDescent="0.25">
      <c r="A55" s="148" t="str">
        <f>VLOOKUP(E55,'LISTADO ATM'!$A$2:$C$898,3,0)</f>
        <v>DISTRITO NACIONAL</v>
      </c>
      <c r="B55" s="126" t="s">
        <v>2614</v>
      </c>
      <c r="C55" s="132">
        <v>44358.308761574073</v>
      </c>
      <c r="D55" s="132" t="s">
        <v>2180</v>
      </c>
      <c r="E55" s="121">
        <v>35</v>
      </c>
      <c r="F55" s="148" t="str">
        <f>VLOOKUP(E55,VIP!$A$2:$O13723,2,0)</f>
        <v>DRBR035</v>
      </c>
      <c r="G55" s="148" t="str">
        <f>VLOOKUP(E55,'LISTADO ATM'!$A$2:$B$897,2,0)</f>
        <v xml:space="preserve">ATM Dirección General de Aduanas I </v>
      </c>
      <c r="H55" s="148" t="str">
        <f>VLOOKUP(E55,VIP!$A$2:$O18586,7,FALSE)</f>
        <v>Si</v>
      </c>
      <c r="I55" s="148" t="str">
        <f>VLOOKUP(E55,VIP!$A$2:$O10551,8,FALSE)</f>
        <v>Si</v>
      </c>
      <c r="J55" s="148" t="str">
        <f>VLOOKUP(E55,VIP!$A$2:$O10501,8,FALSE)</f>
        <v>Si</v>
      </c>
      <c r="K55" s="148" t="str">
        <f>VLOOKUP(E55,VIP!$A$2:$O14075,6,0)</f>
        <v>NO</v>
      </c>
      <c r="L55" s="122" t="s">
        <v>2219</v>
      </c>
      <c r="M55" s="131" t="s">
        <v>2446</v>
      </c>
      <c r="N55" s="131" t="s">
        <v>2453</v>
      </c>
      <c r="O55" s="148" t="s">
        <v>2455</v>
      </c>
      <c r="P55" s="148"/>
      <c r="Q55" s="147" t="s">
        <v>2219</v>
      </c>
    </row>
    <row r="56" spans="1:17" s="93" customFormat="1" ht="18" x14ac:dyDescent="0.25">
      <c r="A56" s="148" t="str">
        <f>VLOOKUP(E56,'LISTADO ATM'!$A$2:$C$898,3,0)</f>
        <v>SUR</v>
      </c>
      <c r="B56" s="126" t="s">
        <v>2613</v>
      </c>
      <c r="C56" s="132">
        <v>44358.309710648151</v>
      </c>
      <c r="D56" s="132" t="s">
        <v>2180</v>
      </c>
      <c r="E56" s="121">
        <v>134</v>
      </c>
      <c r="F56" s="148" t="str">
        <f>VLOOKUP(E56,VIP!$A$2:$O13722,2,0)</f>
        <v>DRBR134</v>
      </c>
      <c r="G56" s="148" t="str">
        <f>VLOOKUP(E56,'LISTADO ATM'!$A$2:$B$897,2,0)</f>
        <v xml:space="preserve">ATM Oficina San José de Ocoa </v>
      </c>
      <c r="H56" s="148" t="str">
        <f>VLOOKUP(E56,VIP!$A$2:$O18585,7,FALSE)</f>
        <v>Si</v>
      </c>
      <c r="I56" s="148" t="str">
        <f>VLOOKUP(E56,VIP!$A$2:$O10550,8,FALSE)</f>
        <v>Si</v>
      </c>
      <c r="J56" s="148" t="str">
        <f>VLOOKUP(E56,VIP!$A$2:$O10500,8,FALSE)</f>
        <v>Si</v>
      </c>
      <c r="K56" s="148" t="str">
        <f>VLOOKUP(E56,VIP!$A$2:$O14074,6,0)</f>
        <v>SI</v>
      </c>
      <c r="L56" s="122" t="s">
        <v>2219</v>
      </c>
      <c r="M56" s="131" t="s">
        <v>2446</v>
      </c>
      <c r="N56" s="131" t="s">
        <v>2453</v>
      </c>
      <c r="O56" s="148" t="s">
        <v>2455</v>
      </c>
      <c r="P56" s="148"/>
      <c r="Q56" s="147" t="s">
        <v>2219</v>
      </c>
    </row>
    <row r="57" spans="1:17" s="93" customFormat="1" ht="18" x14ac:dyDescent="0.25">
      <c r="A57" s="148" t="str">
        <f>VLOOKUP(E57,'LISTADO ATM'!$A$2:$C$898,3,0)</f>
        <v>DISTRITO NACIONAL</v>
      </c>
      <c r="B57" s="126" t="s">
        <v>2612</v>
      </c>
      <c r="C57" s="132">
        <v>44358.310416666667</v>
      </c>
      <c r="D57" s="132" t="s">
        <v>2180</v>
      </c>
      <c r="E57" s="121">
        <v>232</v>
      </c>
      <c r="F57" s="148" t="str">
        <f>VLOOKUP(E57,VIP!$A$2:$O13721,2,0)</f>
        <v>DRBR232</v>
      </c>
      <c r="G57" s="148" t="str">
        <f>VLOOKUP(E57,'LISTADO ATM'!$A$2:$B$897,2,0)</f>
        <v xml:space="preserve">ATM S/M Nacional Charles de Gaulle </v>
      </c>
      <c r="H57" s="148" t="str">
        <f>VLOOKUP(E57,VIP!$A$2:$O18584,7,FALSE)</f>
        <v>Si</v>
      </c>
      <c r="I57" s="148" t="str">
        <f>VLOOKUP(E57,VIP!$A$2:$O10549,8,FALSE)</f>
        <v>Si</v>
      </c>
      <c r="J57" s="148" t="str">
        <f>VLOOKUP(E57,VIP!$A$2:$O10499,8,FALSE)</f>
        <v>Si</v>
      </c>
      <c r="K57" s="148" t="str">
        <f>VLOOKUP(E57,VIP!$A$2:$O14073,6,0)</f>
        <v>SI</v>
      </c>
      <c r="L57" s="122" t="s">
        <v>2219</v>
      </c>
      <c r="M57" s="131" t="s">
        <v>2446</v>
      </c>
      <c r="N57" s="131" t="s">
        <v>2453</v>
      </c>
      <c r="O57" s="148" t="s">
        <v>2455</v>
      </c>
      <c r="P57" s="148"/>
      <c r="Q57" s="147" t="s">
        <v>2219</v>
      </c>
    </row>
    <row r="58" spans="1:17" s="93" customFormat="1" ht="18" x14ac:dyDescent="0.25">
      <c r="A58" s="148" t="str">
        <f>VLOOKUP(E58,'LISTADO ATM'!$A$2:$C$898,3,0)</f>
        <v>DISTRITO NACIONAL</v>
      </c>
      <c r="B58" s="126" t="s">
        <v>2611</v>
      </c>
      <c r="C58" s="132">
        <v>44358.310868055552</v>
      </c>
      <c r="D58" s="132" t="s">
        <v>2180</v>
      </c>
      <c r="E58" s="121">
        <v>280</v>
      </c>
      <c r="F58" s="148" t="str">
        <f>VLOOKUP(E58,VIP!$A$2:$O13720,2,0)</f>
        <v>DRBR752</v>
      </c>
      <c r="G58" s="148" t="str">
        <f>VLOOKUP(E58,'LISTADO ATM'!$A$2:$B$897,2,0)</f>
        <v xml:space="preserve">ATM Cooperativa BR </v>
      </c>
      <c r="H58" s="148" t="str">
        <f>VLOOKUP(E58,VIP!$A$2:$O18583,7,FALSE)</f>
        <v>Si</v>
      </c>
      <c r="I58" s="148" t="str">
        <f>VLOOKUP(E58,VIP!$A$2:$O10548,8,FALSE)</f>
        <v>Si</v>
      </c>
      <c r="J58" s="148" t="str">
        <f>VLOOKUP(E58,VIP!$A$2:$O10498,8,FALSE)</f>
        <v>Si</v>
      </c>
      <c r="K58" s="148" t="str">
        <f>VLOOKUP(E58,VIP!$A$2:$O14072,6,0)</f>
        <v>NO</v>
      </c>
      <c r="L58" s="122" t="s">
        <v>2219</v>
      </c>
      <c r="M58" s="131" t="s">
        <v>2446</v>
      </c>
      <c r="N58" s="131" t="s">
        <v>2453</v>
      </c>
      <c r="O58" s="148" t="s">
        <v>2455</v>
      </c>
      <c r="P58" s="148"/>
      <c r="Q58" s="147" t="s">
        <v>2219</v>
      </c>
    </row>
    <row r="59" spans="1:17" s="93" customFormat="1" ht="18" x14ac:dyDescent="0.25">
      <c r="A59" s="148" t="str">
        <f>VLOOKUP(E59,'LISTADO ATM'!$A$2:$C$898,3,0)</f>
        <v>NORTE</v>
      </c>
      <c r="B59" s="126" t="s">
        <v>2610</v>
      </c>
      <c r="C59" s="132">
        <v>44358.311481481483</v>
      </c>
      <c r="D59" s="132" t="s">
        <v>2181</v>
      </c>
      <c r="E59" s="121">
        <v>502</v>
      </c>
      <c r="F59" s="148" t="str">
        <f>VLOOKUP(E59,VIP!$A$2:$O13719,2,0)</f>
        <v>DRBR502</v>
      </c>
      <c r="G59" s="148" t="str">
        <f>VLOOKUP(E59,'LISTADO ATM'!$A$2:$B$897,2,0)</f>
        <v xml:space="preserve">ATM Materno Infantil de (Santiago) </v>
      </c>
      <c r="H59" s="148" t="str">
        <f>VLOOKUP(E59,VIP!$A$2:$O18582,7,FALSE)</f>
        <v>Si</v>
      </c>
      <c r="I59" s="148" t="str">
        <f>VLOOKUP(E59,VIP!$A$2:$O10547,8,FALSE)</f>
        <v>Si</v>
      </c>
      <c r="J59" s="148" t="str">
        <f>VLOOKUP(E59,VIP!$A$2:$O10497,8,FALSE)</f>
        <v>Si</v>
      </c>
      <c r="K59" s="148" t="str">
        <f>VLOOKUP(E59,VIP!$A$2:$O14071,6,0)</f>
        <v>NO</v>
      </c>
      <c r="L59" s="122" t="s">
        <v>2219</v>
      </c>
      <c r="M59" s="131" t="s">
        <v>2446</v>
      </c>
      <c r="N59" s="131" t="s">
        <v>2453</v>
      </c>
      <c r="O59" s="148" t="s">
        <v>2562</v>
      </c>
      <c r="P59" s="148"/>
      <c r="Q59" s="147" t="s">
        <v>2219</v>
      </c>
    </row>
    <row r="60" spans="1:17" s="93" customFormat="1" ht="18" x14ac:dyDescent="0.25">
      <c r="A60" s="148" t="str">
        <f>VLOOKUP(E60,'LISTADO ATM'!$A$2:$C$898,3,0)</f>
        <v>DISTRITO NACIONAL</v>
      </c>
      <c r="B60" s="126" t="s">
        <v>2609</v>
      </c>
      <c r="C60" s="132">
        <v>44358.3125</v>
      </c>
      <c r="D60" s="132" t="s">
        <v>2180</v>
      </c>
      <c r="E60" s="121">
        <v>648</v>
      </c>
      <c r="F60" s="148" t="str">
        <f>VLOOKUP(E60,VIP!$A$2:$O13718,2,0)</f>
        <v>DRBR190</v>
      </c>
      <c r="G60" s="148" t="str">
        <f>VLOOKUP(E60,'LISTADO ATM'!$A$2:$B$897,2,0)</f>
        <v xml:space="preserve">ATM Hermandad de Pensionados </v>
      </c>
      <c r="H60" s="148" t="str">
        <f>VLOOKUP(E60,VIP!$A$2:$O18581,7,FALSE)</f>
        <v>Si</v>
      </c>
      <c r="I60" s="148" t="str">
        <f>VLOOKUP(E60,VIP!$A$2:$O10546,8,FALSE)</f>
        <v>No</v>
      </c>
      <c r="J60" s="148" t="str">
        <f>VLOOKUP(E60,VIP!$A$2:$O10496,8,FALSE)</f>
        <v>No</v>
      </c>
      <c r="K60" s="148" t="str">
        <f>VLOOKUP(E60,VIP!$A$2:$O14070,6,0)</f>
        <v>NO</v>
      </c>
      <c r="L60" s="122" t="s">
        <v>2219</v>
      </c>
      <c r="M60" s="131" t="s">
        <v>2446</v>
      </c>
      <c r="N60" s="131" t="s">
        <v>2453</v>
      </c>
      <c r="O60" s="148" t="s">
        <v>2455</v>
      </c>
      <c r="P60" s="148"/>
      <c r="Q60" s="147" t="s">
        <v>2219</v>
      </c>
    </row>
  </sheetData>
  <autoFilter ref="A4:Q4">
    <sortState ref="A5:Q60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46:E49 E1:E4 E61:E1048576">
    <cfRule type="duplicateValues" dxfId="282" priority="233"/>
    <cfRule type="duplicateValues" dxfId="281" priority="247"/>
    <cfRule type="duplicateValues" dxfId="280" priority="437"/>
    <cfRule type="duplicateValues" dxfId="279" priority="441"/>
    <cfRule type="duplicateValues" dxfId="278" priority="446"/>
    <cfRule type="duplicateValues" dxfId="277" priority="448"/>
    <cfRule type="duplicateValues" dxfId="276" priority="484"/>
  </conditionalFormatting>
  <conditionalFormatting sqref="B46:B49 B1:B4 B61:B1048576">
    <cfRule type="duplicateValues" dxfId="275" priority="483"/>
  </conditionalFormatting>
  <conditionalFormatting sqref="B46:B49 B61:B1048576">
    <cfRule type="duplicateValues" dxfId="274" priority="470"/>
  </conditionalFormatting>
  <conditionalFormatting sqref="B46:B49 B1:B4 B61:B1048576">
    <cfRule type="duplicateValues" dxfId="273" priority="436"/>
    <cfRule type="duplicateValues" dxfId="272" priority="440"/>
  </conditionalFormatting>
  <conditionalFormatting sqref="B46:B49">
    <cfRule type="duplicateValues" dxfId="271" priority="232"/>
  </conditionalFormatting>
  <conditionalFormatting sqref="B46:B49">
    <cfRule type="duplicateValues" dxfId="270" priority="210"/>
  </conditionalFormatting>
  <conditionalFormatting sqref="E46:E49 E1:E4 E61:E1048576">
    <cfRule type="duplicateValues" dxfId="269" priority="209"/>
  </conditionalFormatting>
  <conditionalFormatting sqref="E46:E49 E61:E1048576">
    <cfRule type="duplicateValues" dxfId="268" priority="185"/>
  </conditionalFormatting>
  <conditionalFormatting sqref="B46:B49 B1:B6 B61:B1048576">
    <cfRule type="duplicateValues" dxfId="267" priority="169"/>
  </conditionalFormatting>
  <conditionalFormatting sqref="E46:E49 E1:E7 E61:E1048576">
    <cfRule type="duplicateValues" dxfId="266" priority="152"/>
  </conditionalFormatting>
  <conditionalFormatting sqref="E46:E49 E1:E20 E61:E1048576">
    <cfRule type="duplicateValues" dxfId="265" priority="134"/>
  </conditionalFormatting>
  <conditionalFormatting sqref="E21">
    <cfRule type="duplicateValues" dxfId="264" priority="127"/>
    <cfRule type="duplicateValues" dxfId="263" priority="128"/>
    <cfRule type="duplicateValues" dxfId="262" priority="129"/>
    <cfRule type="duplicateValues" dxfId="261" priority="130"/>
    <cfRule type="duplicateValues" dxfId="260" priority="131"/>
    <cfRule type="duplicateValues" dxfId="259" priority="132"/>
    <cfRule type="duplicateValues" dxfId="258" priority="133"/>
  </conditionalFormatting>
  <conditionalFormatting sqref="B21">
    <cfRule type="duplicateValues" dxfId="257" priority="126"/>
  </conditionalFormatting>
  <conditionalFormatting sqref="E21">
    <cfRule type="duplicateValues" dxfId="256" priority="121"/>
    <cfRule type="duplicateValues" dxfId="255" priority="122"/>
    <cfRule type="duplicateValues" dxfId="254" priority="123"/>
    <cfRule type="duplicateValues" dxfId="253" priority="124"/>
    <cfRule type="duplicateValues" dxfId="252" priority="125"/>
  </conditionalFormatting>
  <conditionalFormatting sqref="E21">
    <cfRule type="duplicateValues" dxfId="251" priority="120"/>
  </conditionalFormatting>
  <conditionalFormatting sqref="E21">
    <cfRule type="duplicateValues" dxfId="250" priority="119"/>
  </conditionalFormatting>
  <conditionalFormatting sqref="B21">
    <cfRule type="duplicateValues" dxfId="249" priority="118"/>
  </conditionalFormatting>
  <conditionalFormatting sqref="E21">
    <cfRule type="duplicateValues" dxfId="248" priority="117"/>
  </conditionalFormatting>
  <conditionalFormatting sqref="E21">
    <cfRule type="duplicateValues" dxfId="247" priority="116"/>
  </conditionalFormatting>
  <conditionalFormatting sqref="B46:B49 B1:B26 B61:B1048576">
    <cfRule type="duplicateValues" dxfId="246" priority="97"/>
  </conditionalFormatting>
  <conditionalFormatting sqref="E22:E26">
    <cfRule type="duplicateValues" dxfId="245" priority="125439"/>
    <cfRule type="duplicateValues" dxfId="244" priority="125440"/>
    <cfRule type="duplicateValues" dxfId="243" priority="125441"/>
    <cfRule type="duplicateValues" dxfId="242" priority="125442"/>
    <cfRule type="duplicateValues" dxfId="241" priority="125443"/>
    <cfRule type="duplicateValues" dxfId="240" priority="125444"/>
    <cfRule type="duplicateValues" dxfId="239" priority="125445"/>
  </conditionalFormatting>
  <conditionalFormatting sqref="B22:B26">
    <cfRule type="duplicateValues" dxfId="238" priority="125453"/>
  </conditionalFormatting>
  <conditionalFormatting sqref="E22:E26">
    <cfRule type="duplicateValues" dxfId="237" priority="125455"/>
    <cfRule type="duplicateValues" dxfId="236" priority="125456"/>
    <cfRule type="duplicateValues" dxfId="235" priority="125457"/>
    <cfRule type="duplicateValues" dxfId="234" priority="125458"/>
    <cfRule type="duplicateValues" dxfId="233" priority="125459"/>
  </conditionalFormatting>
  <conditionalFormatting sqref="E22:E26">
    <cfRule type="duplicateValues" dxfId="232" priority="125465"/>
  </conditionalFormatting>
  <conditionalFormatting sqref="E46:E49 E1:E26 E61:E1048576">
    <cfRule type="duplicateValues" dxfId="231" priority="96"/>
  </conditionalFormatting>
  <conditionalFormatting sqref="B27">
    <cfRule type="duplicateValues" dxfId="230" priority="95"/>
  </conditionalFormatting>
  <conditionalFormatting sqref="E27">
    <cfRule type="duplicateValues" dxfId="229" priority="88"/>
    <cfRule type="duplicateValues" dxfId="228" priority="89"/>
    <cfRule type="duplicateValues" dxfId="227" priority="90"/>
    <cfRule type="duplicateValues" dxfId="226" priority="91"/>
    <cfRule type="duplicateValues" dxfId="225" priority="92"/>
    <cfRule type="duplicateValues" dxfId="224" priority="93"/>
    <cfRule type="duplicateValues" dxfId="223" priority="94"/>
  </conditionalFormatting>
  <conditionalFormatting sqref="B27">
    <cfRule type="duplicateValues" dxfId="222" priority="87"/>
  </conditionalFormatting>
  <conditionalFormatting sqref="E27">
    <cfRule type="duplicateValues" dxfId="221" priority="82"/>
    <cfRule type="duplicateValues" dxfId="220" priority="83"/>
    <cfRule type="duplicateValues" dxfId="219" priority="84"/>
    <cfRule type="duplicateValues" dxfId="218" priority="85"/>
    <cfRule type="duplicateValues" dxfId="217" priority="86"/>
  </conditionalFormatting>
  <conditionalFormatting sqref="E27">
    <cfRule type="duplicateValues" dxfId="216" priority="81"/>
  </conditionalFormatting>
  <conditionalFormatting sqref="E27">
    <cfRule type="duplicateValues" dxfId="215" priority="80"/>
  </conditionalFormatting>
  <conditionalFormatting sqref="B28:B29 B31:B37">
    <cfRule type="duplicateValues" dxfId="214" priority="125552"/>
  </conditionalFormatting>
  <conditionalFormatting sqref="E28:E29 E31:E37">
    <cfRule type="duplicateValues" dxfId="213" priority="125553"/>
    <cfRule type="duplicateValues" dxfId="212" priority="125554"/>
    <cfRule type="duplicateValues" dxfId="211" priority="125555"/>
    <cfRule type="duplicateValues" dxfId="210" priority="125556"/>
    <cfRule type="duplicateValues" dxfId="209" priority="125557"/>
    <cfRule type="duplicateValues" dxfId="208" priority="125558"/>
    <cfRule type="duplicateValues" dxfId="207" priority="125559"/>
  </conditionalFormatting>
  <conditionalFormatting sqref="E28:E29 E31:E37">
    <cfRule type="duplicateValues" dxfId="206" priority="125560"/>
    <cfRule type="duplicateValues" dxfId="205" priority="125561"/>
    <cfRule type="duplicateValues" dxfId="204" priority="125562"/>
    <cfRule type="duplicateValues" dxfId="203" priority="125563"/>
    <cfRule type="duplicateValues" dxfId="202" priority="125564"/>
  </conditionalFormatting>
  <conditionalFormatting sqref="E28:E29 E31:E37">
    <cfRule type="duplicateValues" dxfId="201" priority="125565"/>
  </conditionalFormatting>
  <conditionalFormatting sqref="B30">
    <cfRule type="duplicateValues" dxfId="200" priority="63"/>
  </conditionalFormatting>
  <conditionalFormatting sqref="E30">
    <cfRule type="duplicateValues" dxfId="199" priority="56"/>
    <cfRule type="duplicateValues" dxfId="198" priority="57"/>
    <cfRule type="duplicateValues" dxfId="197" priority="58"/>
    <cfRule type="duplicateValues" dxfId="196" priority="59"/>
    <cfRule type="duplicateValues" dxfId="195" priority="60"/>
    <cfRule type="duplicateValues" dxfId="194" priority="61"/>
    <cfRule type="duplicateValues" dxfId="193" priority="62"/>
  </conditionalFormatting>
  <conditionalFormatting sqref="E30">
    <cfRule type="duplicateValues" dxfId="192" priority="51"/>
    <cfRule type="duplicateValues" dxfId="191" priority="52"/>
    <cfRule type="duplicateValues" dxfId="190" priority="53"/>
    <cfRule type="duplicateValues" dxfId="189" priority="54"/>
    <cfRule type="duplicateValues" dxfId="188" priority="55"/>
  </conditionalFormatting>
  <conditionalFormatting sqref="E30">
    <cfRule type="duplicateValues" dxfId="187" priority="50"/>
  </conditionalFormatting>
  <conditionalFormatting sqref="B38:B49">
    <cfRule type="duplicateValues" dxfId="186" priority="125618"/>
  </conditionalFormatting>
  <conditionalFormatting sqref="E38:E49">
    <cfRule type="duplicateValues" dxfId="185" priority="125619"/>
    <cfRule type="duplicateValues" dxfId="184" priority="125620"/>
    <cfRule type="duplicateValues" dxfId="183" priority="125621"/>
    <cfRule type="duplicateValues" dxfId="182" priority="125622"/>
    <cfRule type="duplicateValues" dxfId="181" priority="125623"/>
    <cfRule type="duplicateValues" dxfId="180" priority="125624"/>
    <cfRule type="duplicateValues" dxfId="179" priority="125625"/>
  </conditionalFormatting>
  <conditionalFormatting sqref="E38:E49">
    <cfRule type="duplicateValues" dxfId="178" priority="125626"/>
    <cfRule type="duplicateValues" dxfId="177" priority="125627"/>
    <cfRule type="duplicateValues" dxfId="176" priority="125628"/>
    <cfRule type="duplicateValues" dxfId="175" priority="125629"/>
    <cfRule type="duplicateValues" dxfId="174" priority="125630"/>
  </conditionalFormatting>
  <conditionalFormatting sqref="E38:E49">
    <cfRule type="duplicateValues" dxfId="173" priority="125631"/>
  </conditionalFormatting>
  <conditionalFormatting sqref="E50:E60">
    <cfRule type="duplicateValues" dxfId="172" priority="29"/>
    <cfRule type="duplicateValues" dxfId="171" priority="30"/>
    <cfRule type="duplicateValues" dxfId="170" priority="31"/>
    <cfRule type="duplicateValues" dxfId="169" priority="32"/>
    <cfRule type="duplicateValues" dxfId="168" priority="33"/>
    <cfRule type="duplicateValues" dxfId="167" priority="34"/>
    <cfRule type="duplicateValues" dxfId="166" priority="35"/>
  </conditionalFormatting>
  <conditionalFormatting sqref="B50:B60">
    <cfRule type="duplicateValues" dxfId="165" priority="28"/>
  </conditionalFormatting>
  <conditionalFormatting sqref="B50:B60">
    <cfRule type="duplicateValues" dxfId="164" priority="27"/>
  </conditionalFormatting>
  <conditionalFormatting sqref="B50:B60">
    <cfRule type="duplicateValues" dxfId="163" priority="25"/>
    <cfRule type="duplicateValues" dxfId="162" priority="26"/>
  </conditionalFormatting>
  <conditionalFormatting sqref="B50:B60">
    <cfRule type="duplicateValues" dxfId="161" priority="24"/>
  </conditionalFormatting>
  <conditionalFormatting sqref="B50:B60">
    <cfRule type="duplicateValues" dxfId="160" priority="23"/>
  </conditionalFormatting>
  <conditionalFormatting sqref="E50:E60">
    <cfRule type="duplicateValues" dxfId="159" priority="22"/>
  </conditionalFormatting>
  <conditionalFormatting sqref="E50:E60">
    <cfRule type="duplicateValues" dxfId="158" priority="21"/>
  </conditionalFormatting>
  <conditionalFormatting sqref="B50:B60">
    <cfRule type="duplicateValues" dxfId="157" priority="20"/>
  </conditionalFormatting>
  <conditionalFormatting sqref="E50:E60">
    <cfRule type="duplicateValues" dxfId="156" priority="19"/>
  </conditionalFormatting>
  <conditionalFormatting sqref="E50:E60">
    <cfRule type="duplicateValues" dxfId="155" priority="18"/>
  </conditionalFormatting>
  <conditionalFormatting sqref="B50:B60">
    <cfRule type="duplicateValues" dxfId="154" priority="17"/>
  </conditionalFormatting>
  <conditionalFormatting sqref="E50:E60">
    <cfRule type="duplicateValues" dxfId="153" priority="16"/>
  </conditionalFormatting>
  <conditionalFormatting sqref="B50:B60">
    <cfRule type="duplicateValues" dxfId="152" priority="15"/>
  </conditionalFormatting>
  <conditionalFormatting sqref="E50:E60">
    <cfRule type="duplicateValues" dxfId="151" priority="8"/>
    <cfRule type="duplicateValues" dxfId="150" priority="9"/>
    <cfRule type="duplicateValues" dxfId="149" priority="10"/>
    <cfRule type="duplicateValues" dxfId="148" priority="11"/>
    <cfRule type="duplicateValues" dxfId="147" priority="12"/>
    <cfRule type="duplicateValues" dxfId="146" priority="13"/>
    <cfRule type="duplicateValues" dxfId="145" priority="14"/>
  </conditionalFormatting>
  <conditionalFormatting sqref="E50:E60">
    <cfRule type="duplicateValues" dxfId="144" priority="3"/>
    <cfRule type="duplicateValues" dxfId="143" priority="4"/>
    <cfRule type="duplicateValues" dxfId="142" priority="5"/>
    <cfRule type="duplicateValues" dxfId="141" priority="6"/>
    <cfRule type="duplicateValues" dxfId="140" priority="7"/>
  </conditionalFormatting>
  <conditionalFormatting sqref="E50:E60">
    <cfRule type="duplicateValues" dxfId="139" priority="2"/>
  </conditionalFormatting>
  <conditionalFormatting sqref="E1:E1048576">
    <cfRule type="duplicateValues" dxfId="138" priority="1"/>
  </conditionalFormatting>
  <conditionalFormatting sqref="E5:E6">
    <cfRule type="duplicateValues" dxfId="137" priority="125825"/>
    <cfRule type="duplicateValues" dxfId="136" priority="125826"/>
    <cfRule type="duplicateValues" dxfId="135" priority="125827"/>
    <cfRule type="duplicateValues" dxfId="134" priority="125828"/>
    <cfRule type="duplicateValues" dxfId="133" priority="125829"/>
    <cfRule type="duplicateValues" dxfId="132" priority="125830"/>
    <cfRule type="duplicateValues" dxfId="131" priority="125831"/>
  </conditionalFormatting>
  <conditionalFormatting sqref="B5:B6">
    <cfRule type="duplicateValues" dxfId="130" priority="125839"/>
  </conditionalFormatting>
  <conditionalFormatting sqref="E5:E6">
    <cfRule type="duplicateValues" dxfId="129" priority="125841"/>
    <cfRule type="duplicateValues" dxfId="128" priority="125842"/>
    <cfRule type="duplicateValues" dxfId="127" priority="125843"/>
    <cfRule type="duplicateValues" dxfId="126" priority="125844"/>
    <cfRule type="duplicateValues" dxfId="125" priority="125845"/>
  </conditionalFormatting>
  <conditionalFormatting sqref="E5:E6">
    <cfRule type="duplicateValues" dxfId="124" priority="125851"/>
  </conditionalFormatting>
  <conditionalFormatting sqref="E7">
    <cfRule type="duplicateValues" dxfId="123" priority="125878"/>
    <cfRule type="duplicateValues" dxfId="122" priority="125879"/>
    <cfRule type="duplicateValues" dxfId="121" priority="125880"/>
    <cfRule type="duplicateValues" dxfId="120" priority="125881"/>
    <cfRule type="duplicateValues" dxfId="119" priority="125882"/>
    <cfRule type="duplicateValues" dxfId="118" priority="125883"/>
    <cfRule type="duplicateValues" dxfId="117" priority="125884"/>
  </conditionalFormatting>
  <conditionalFormatting sqref="B7">
    <cfRule type="duplicateValues" dxfId="116" priority="125885"/>
  </conditionalFormatting>
  <conditionalFormatting sqref="E7">
    <cfRule type="duplicateValues" dxfId="115" priority="125886"/>
    <cfRule type="duplicateValues" dxfId="114" priority="125887"/>
    <cfRule type="duplicateValues" dxfId="113" priority="125888"/>
    <cfRule type="duplicateValues" dxfId="112" priority="125889"/>
    <cfRule type="duplicateValues" dxfId="111" priority="125890"/>
  </conditionalFormatting>
  <conditionalFormatting sqref="E7">
    <cfRule type="duplicateValues" dxfId="110" priority="125891"/>
  </conditionalFormatting>
  <conditionalFormatting sqref="E8:E20">
    <cfRule type="duplicateValues" dxfId="13" priority="125943"/>
    <cfRule type="duplicateValues" dxfId="12" priority="125944"/>
    <cfRule type="duplicateValues" dxfId="11" priority="125945"/>
    <cfRule type="duplicateValues" dxfId="10" priority="125946"/>
    <cfRule type="duplicateValues" dxfId="9" priority="125947"/>
    <cfRule type="duplicateValues" dxfId="8" priority="125948"/>
    <cfRule type="duplicateValues" dxfId="7" priority="125949"/>
  </conditionalFormatting>
  <conditionalFormatting sqref="B8:B20">
    <cfRule type="duplicateValues" dxfId="6" priority="125950"/>
  </conditionalFormatting>
  <conditionalFormatting sqref="E8:E20">
    <cfRule type="duplicateValues" dxfId="5" priority="125951"/>
    <cfRule type="duplicateValues" dxfId="4" priority="125952"/>
    <cfRule type="duplicateValues" dxfId="3" priority="125953"/>
    <cfRule type="duplicateValues" dxfId="2" priority="125954"/>
    <cfRule type="duplicateValues" dxfId="1" priority="125955"/>
  </conditionalFormatting>
  <conditionalFormatting sqref="E8:E20">
    <cfRule type="duplicateValues" dxfId="0" priority="12595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0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76" t="s">
        <v>2150</v>
      </c>
      <c r="B1" s="177"/>
      <c r="C1" s="177"/>
      <c r="D1" s="177"/>
      <c r="E1" s="178"/>
      <c r="F1" s="174" t="s">
        <v>2557</v>
      </c>
      <c r="G1" s="175"/>
      <c r="H1" s="146">
        <f>COUNTIF(A:E,"2 Gavetas Vacías + 1 Fallando")</f>
        <v>3</v>
      </c>
      <c r="I1" s="146">
        <f>COUNTIF(A:E,("3 Gavetas Vacías"))</f>
        <v>6</v>
      </c>
    </row>
    <row r="2" spans="1:9" ht="25.5" customHeight="1" x14ac:dyDescent="0.25">
      <c r="A2" s="179" t="s">
        <v>2451</v>
      </c>
      <c r="B2" s="180"/>
      <c r="C2" s="180"/>
      <c r="D2" s="180"/>
      <c r="E2" s="181"/>
      <c r="F2" s="139" t="s">
        <v>2556</v>
      </c>
      <c r="G2" s="138">
        <f>G3+G4</f>
        <v>56</v>
      </c>
      <c r="H2" s="139" t="s">
        <v>2570</v>
      </c>
      <c r="I2" s="138">
        <f>COUNTIF(A:E,"Abastecido")</f>
        <v>1</v>
      </c>
    </row>
    <row r="3" spans="1:9" ht="18" x14ac:dyDescent="0.25">
      <c r="B3" s="95"/>
      <c r="C3" s="95"/>
      <c r="D3" s="95"/>
      <c r="E3" s="102"/>
      <c r="F3" s="139" t="s">
        <v>2555</v>
      </c>
      <c r="G3" s="138">
        <f>COUNTIF(REPORTE!A:Q,"fuera de Servicio")</f>
        <v>56</v>
      </c>
      <c r="H3" s="139" t="s">
        <v>2566</v>
      </c>
      <c r="I3" s="138">
        <f>COUNTIF(A:E,"Gavetas Vacías + Gavetas Fallando")</f>
        <v>6</v>
      </c>
    </row>
    <row r="4" spans="1:9" ht="18.75" thickBot="1" x14ac:dyDescent="0.3">
      <c r="A4" s="101" t="s">
        <v>2413</v>
      </c>
      <c r="B4" s="123">
        <v>44357.708333333336</v>
      </c>
      <c r="C4" s="95"/>
      <c r="D4" s="95"/>
      <c r="E4" s="103"/>
      <c r="F4" s="139" t="s">
        <v>2552</v>
      </c>
      <c r="G4" s="138">
        <f>COUNTIF(REPORTE!A:Q,"En Servicio")</f>
        <v>0</v>
      </c>
      <c r="H4" s="139" t="s">
        <v>2569</v>
      </c>
      <c r="I4" s="138">
        <f>COUNTIF(A:E,"Solucionado")</f>
        <v>1</v>
      </c>
    </row>
    <row r="5" spans="1:9" ht="18.75" thickBot="1" x14ac:dyDescent="0.3">
      <c r="A5" s="101" t="s">
        <v>2414</v>
      </c>
      <c r="B5" s="123">
        <v>44358.25</v>
      </c>
      <c r="C5" s="135"/>
      <c r="D5" s="95"/>
      <c r="E5" s="103"/>
      <c r="F5" s="139" t="s">
        <v>2553</v>
      </c>
      <c r="G5" s="138">
        <f>COUNTIF(REPORTE!A:Q,"reinicio exitoso")</f>
        <v>0</v>
      </c>
      <c r="H5" s="139" t="s">
        <v>2559</v>
      </c>
      <c r="I5" s="138">
        <f>I1+H1</f>
        <v>9</v>
      </c>
    </row>
    <row r="6" spans="1:9" ht="18" x14ac:dyDescent="0.25">
      <c r="B6" s="95"/>
      <c r="C6" s="95"/>
      <c r="D6" s="95"/>
      <c r="E6" s="104"/>
      <c r="F6" s="139" t="s">
        <v>2554</v>
      </c>
      <c r="G6" s="138">
        <f>COUNTIF(REPORTE!A:Q,"carga exitosa")</f>
        <v>0</v>
      </c>
      <c r="H6" s="139" t="s">
        <v>2567</v>
      </c>
      <c r="I6" s="138">
        <f>COUNTIF(A:E,"GAVETA DE RECHAZO LLENA")</f>
        <v>2</v>
      </c>
    </row>
    <row r="7" spans="1:9" ht="18" customHeight="1" x14ac:dyDescent="0.25">
      <c r="A7" s="182" t="s">
        <v>2415</v>
      </c>
      <c r="B7" s="183"/>
      <c r="C7" s="183"/>
      <c r="D7" s="183"/>
      <c r="E7" s="184"/>
      <c r="F7" s="139" t="s">
        <v>2558</v>
      </c>
      <c r="G7" s="138">
        <f>COUNTIF(A:E,"Sin Efectivo")</f>
        <v>2</v>
      </c>
      <c r="H7" s="139" t="s">
        <v>2568</v>
      </c>
      <c r="I7" s="138">
        <f>COUNTIF(A:E,"GAVETA DE DEPOSITO LLENA")</f>
        <v>3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6" t="s">
        <v>2419</v>
      </c>
      <c r="E8" s="96" t="s">
        <v>2417</v>
      </c>
    </row>
    <row r="9" spans="1:9" ht="18" x14ac:dyDescent="0.25">
      <c r="A9" s="137" t="e">
        <f>VLOOKUP(B9,'[1]LISTADO ATM'!$A$2:$C$822,3,0)</f>
        <v>#N/A</v>
      </c>
      <c r="B9" s="124"/>
      <c r="C9" s="124" t="e">
        <f>VLOOKUP(B9,'[1]LISTADO ATM'!$A$2:$B$822,2,0)</f>
        <v>#N/A</v>
      </c>
      <c r="D9" s="125" t="s">
        <v>2550</v>
      </c>
      <c r="E9" s="128"/>
    </row>
    <row r="10" spans="1:9" ht="18.75" thickBot="1" x14ac:dyDescent="0.3">
      <c r="A10" s="97" t="s">
        <v>2473</v>
      </c>
      <c r="B10" s="143">
        <f>COUNT(B9:B9)</f>
        <v>0</v>
      </c>
      <c r="C10" s="171"/>
      <c r="D10" s="172"/>
      <c r="E10" s="173"/>
    </row>
    <row r="11" spans="1:9" x14ac:dyDescent="0.25">
      <c r="B11" s="99"/>
      <c r="E11" s="99"/>
    </row>
    <row r="12" spans="1:9" ht="18" x14ac:dyDescent="0.25">
      <c r="A12" s="182" t="s">
        <v>2474</v>
      </c>
      <c r="B12" s="183"/>
      <c r="C12" s="183"/>
      <c r="D12" s="183"/>
      <c r="E12" s="184"/>
    </row>
    <row r="13" spans="1:9" ht="18" customHeight="1" x14ac:dyDescent="0.25">
      <c r="A13" s="96" t="s">
        <v>15</v>
      </c>
      <c r="B13" s="96" t="s">
        <v>2416</v>
      </c>
      <c r="C13" s="96" t="s">
        <v>46</v>
      </c>
      <c r="D13" s="96" t="s">
        <v>2419</v>
      </c>
      <c r="E13" s="96" t="s">
        <v>2417</v>
      </c>
    </row>
    <row r="14" spans="1:9" ht="18" x14ac:dyDescent="0.25">
      <c r="A14" s="94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2544</v>
      </c>
      <c r="E14" s="124"/>
    </row>
    <row r="15" spans="1:9" ht="18.75" thickBot="1" x14ac:dyDescent="0.3">
      <c r="A15" s="97" t="s">
        <v>2473</v>
      </c>
      <c r="B15" s="143">
        <f>COUNT(B14:B14)</f>
        <v>0</v>
      </c>
      <c r="C15" s="171"/>
      <c r="D15" s="172"/>
      <c r="E15" s="173"/>
    </row>
    <row r="16" spans="1:9" ht="15.75" thickBot="1" x14ac:dyDescent="0.3">
      <c r="B16" s="99"/>
      <c r="E16" s="99"/>
    </row>
    <row r="17" spans="1:5" ht="18.75" customHeight="1" thickBot="1" x14ac:dyDescent="0.3">
      <c r="A17" s="161" t="s">
        <v>2475</v>
      </c>
      <c r="B17" s="162"/>
      <c r="C17" s="162"/>
      <c r="D17" s="162"/>
      <c r="E17" s="163"/>
    </row>
    <row r="18" spans="1:5" ht="18" x14ac:dyDescent="0.25">
      <c r="A18" s="96" t="s">
        <v>15</v>
      </c>
      <c r="B18" s="96" t="s">
        <v>2416</v>
      </c>
      <c r="C18" s="96" t="s">
        <v>46</v>
      </c>
      <c r="D18" s="96" t="s">
        <v>2419</v>
      </c>
      <c r="E18" s="96" t="s">
        <v>2417</v>
      </c>
    </row>
    <row r="19" spans="1:5" ht="18" x14ac:dyDescent="0.25">
      <c r="A19" s="137" t="str">
        <f>VLOOKUP(B19,'[1]LISTADO ATM'!$A$2:$C$822,3,0)</f>
        <v>DISTRITO NACIONAL</v>
      </c>
      <c r="B19" s="124">
        <v>354</v>
      </c>
      <c r="C19" s="124" t="str">
        <f>VLOOKUP(B19,'[1]LISTADO ATM'!$A$2:$B$822,2,0)</f>
        <v xml:space="preserve">ATM Oficina Núñez de Cáceres II </v>
      </c>
      <c r="D19" s="127" t="s">
        <v>2437</v>
      </c>
      <c r="E19" s="128">
        <v>3335915606</v>
      </c>
    </row>
    <row r="20" spans="1:5" ht="18.75" customHeight="1" x14ac:dyDescent="0.25">
      <c r="A20" s="137" t="str">
        <f>VLOOKUP(B20,'[1]LISTADO ATM'!$A$2:$C$822,3,0)</f>
        <v>DISTRITO NACIONAL</v>
      </c>
      <c r="B20" s="124">
        <v>234</v>
      </c>
      <c r="C20" s="124" t="str">
        <f>VLOOKUP(B20,'[1]LISTADO ATM'!$A$2:$B$822,2,0)</f>
        <v xml:space="preserve">ATM Oficina Boca Chica I </v>
      </c>
      <c r="D20" s="127" t="s">
        <v>2437</v>
      </c>
      <c r="E20" s="128" t="s">
        <v>2620</v>
      </c>
    </row>
    <row r="21" spans="1:5" ht="18.75" thickBot="1" x14ac:dyDescent="0.3">
      <c r="A21" s="116"/>
      <c r="B21" s="143">
        <f>COUNT(B19:B20)</f>
        <v>2</v>
      </c>
      <c r="C21" s="105"/>
      <c r="D21" s="105"/>
      <c r="E21" s="105"/>
    </row>
    <row r="22" spans="1:5" ht="15.75" thickBot="1" x14ac:dyDescent="0.3">
      <c r="B22" s="99"/>
      <c r="E22" s="99"/>
    </row>
    <row r="23" spans="1:5" ht="18.75" customHeight="1" thickBot="1" x14ac:dyDescent="0.3">
      <c r="A23" s="161" t="s">
        <v>2535</v>
      </c>
      <c r="B23" s="162"/>
      <c r="C23" s="162"/>
      <c r="D23" s="162"/>
      <c r="E23" s="163"/>
    </row>
    <row r="24" spans="1:5" ht="18" x14ac:dyDescent="0.25">
      <c r="A24" s="96" t="s">
        <v>15</v>
      </c>
      <c r="B24" s="96" t="s">
        <v>2416</v>
      </c>
      <c r="C24" s="96" t="s">
        <v>46</v>
      </c>
      <c r="D24" s="96" t="s">
        <v>2419</v>
      </c>
      <c r="E24" s="96" t="s">
        <v>2417</v>
      </c>
    </row>
    <row r="25" spans="1:5" ht="18" x14ac:dyDescent="0.25">
      <c r="A25" s="140" t="str">
        <f>VLOOKUP(B25,'[1]LISTADO ATM'!$A$2:$C$822,3,0)</f>
        <v>DISTRITO NACIONAL</v>
      </c>
      <c r="B25" s="144">
        <v>327</v>
      </c>
      <c r="C25" s="126" t="str">
        <f>VLOOKUP(B25,'[1]LISTADO ATM'!$A$2:$B$822,2,0)</f>
        <v xml:space="preserve">ATM UNP CCN (Nacional 27 de Febrero) </v>
      </c>
      <c r="D25" s="124" t="s">
        <v>2482</v>
      </c>
      <c r="E25" s="128">
        <v>3335915928</v>
      </c>
    </row>
    <row r="26" spans="1:5" ht="18.75" customHeight="1" x14ac:dyDescent="0.25">
      <c r="A26" s="140" t="str">
        <f>VLOOKUP(B26,'[1]LISTADO ATM'!$A$2:$C$822,3,0)</f>
        <v>DISTRITO NACIONAL</v>
      </c>
      <c r="B26" s="144">
        <v>745</v>
      </c>
      <c r="C26" s="126" t="str">
        <f>VLOOKUP(B26,'[1]LISTADO ATM'!$A$2:$B$822,2,0)</f>
        <v xml:space="preserve">ATM Oficina Ave. Duarte </v>
      </c>
      <c r="D26" s="124" t="s">
        <v>2482</v>
      </c>
      <c r="E26" s="128">
        <v>3335916280</v>
      </c>
    </row>
    <row r="27" spans="1:5" ht="18.75" customHeight="1" x14ac:dyDescent="0.25">
      <c r="A27" s="140" t="str">
        <f>VLOOKUP(B27,'[1]LISTADO ATM'!$A$2:$C$822,3,0)</f>
        <v>DISTRITO NACIONAL</v>
      </c>
      <c r="B27" s="144">
        <v>259</v>
      </c>
      <c r="C27" s="126" t="str">
        <f>VLOOKUP(B27,'[1]LISTADO ATM'!$A$2:$B$822,2,0)</f>
        <v>ATM Senado de la Republica</v>
      </c>
      <c r="D27" s="124" t="s">
        <v>2482</v>
      </c>
      <c r="E27" s="128">
        <v>3335916485</v>
      </c>
    </row>
    <row r="28" spans="1:5" ht="18" customHeight="1" x14ac:dyDescent="0.25">
      <c r="A28" s="140" t="str">
        <f>VLOOKUP(B28,'[1]LISTADO ATM'!$A$2:$C$822,3,0)</f>
        <v>DISTRITO NACIONAL</v>
      </c>
      <c r="B28" s="144">
        <v>577</v>
      </c>
      <c r="C28" s="126" t="str">
        <f>VLOOKUP(B28,'[1]LISTADO ATM'!$A$2:$B$822,2,0)</f>
        <v xml:space="preserve">ATM Olé Ave. Duarte </v>
      </c>
      <c r="D28" s="124" t="s">
        <v>2482</v>
      </c>
      <c r="E28" s="128">
        <v>3335915813</v>
      </c>
    </row>
    <row r="29" spans="1:5" ht="18" x14ac:dyDescent="0.25">
      <c r="A29" s="140" t="str">
        <f>VLOOKUP(B29,'[1]LISTADO ATM'!$A$2:$C$822,3,0)</f>
        <v>DISTRITO NACIONAL</v>
      </c>
      <c r="B29" s="144">
        <v>725</v>
      </c>
      <c r="C29" s="126" t="str">
        <f>VLOOKUP(B29,'[1]LISTADO ATM'!$A$2:$B$822,2,0)</f>
        <v xml:space="preserve">ATM El Huacal II  </v>
      </c>
      <c r="D29" s="124" t="s">
        <v>2482</v>
      </c>
      <c r="E29" s="128" t="s">
        <v>2621</v>
      </c>
    </row>
    <row r="30" spans="1:5" ht="18" x14ac:dyDescent="0.25">
      <c r="A30" s="140" t="str">
        <f>VLOOKUP(B30,'[1]LISTADO ATM'!$A$2:$C$822,3,0)</f>
        <v>ESTE</v>
      </c>
      <c r="B30" s="144">
        <v>293</v>
      </c>
      <c r="C30" s="126" t="str">
        <f>VLOOKUP(B30,'[1]LISTADO ATM'!$A$2:$B$822,2,0)</f>
        <v xml:space="preserve">ATM S/M Nueva Visión (San Pedro) </v>
      </c>
      <c r="D30" s="124" t="s">
        <v>2482</v>
      </c>
      <c r="E30" s="128">
        <v>3335916654</v>
      </c>
    </row>
    <row r="31" spans="1:5" ht="18.75" customHeight="1" x14ac:dyDescent="0.25">
      <c r="A31" s="116" t="s">
        <v>2473</v>
      </c>
      <c r="B31" s="145">
        <f>COUNT(B25:B30)</f>
        <v>6</v>
      </c>
      <c r="C31" s="105"/>
      <c r="D31" s="105"/>
      <c r="E31" s="105"/>
    </row>
    <row r="32" spans="1:5" ht="18" customHeight="1" thickBot="1" x14ac:dyDescent="0.3">
      <c r="B32" s="99"/>
      <c r="E32" s="99"/>
    </row>
    <row r="33" spans="1:5" ht="18" customHeight="1" x14ac:dyDescent="0.25">
      <c r="A33" s="164" t="s">
        <v>2476</v>
      </c>
      <c r="B33" s="165"/>
      <c r="C33" s="165"/>
      <c r="D33" s="165"/>
      <c r="E33" s="166"/>
    </row>
    <row r="34" spans="1:5" ht="18.75" customHeight="1" x14ac:dyDescent="0.25">
      <c r="A34" s="96" t="s">
        <v>15</v>
      </c>
      <c r="B34" s="96" t="s">
        <v>2416</v>
      </c>
      <c r="C34" s="98" t="s">
        <v>46</v>
      </c>
      <c r="D34" s="129" t="s">
        <v>2419</v>
      </c>
      <c r="E34" s="96" t="s">
        <v>2417</v>
      </c>
    </row>
    <row r="35" spans="1:5" ht="18" x14ac:dyDescent="0.25">
      <c r="A35" s="94" t="str">
        <f>VLOOKUP(B35,'[1]LISTADO ATM'!$A$2:$C$822,3,0)</f>
        <v>ESTE</v>
      </c>
      <c r="B35" s="124">
        <v>294</v>
      </c>
      <c r="C35" s="126" t="str">
        <f>VLOOKUP(B35,'[1]LISTADO ATM'!$A$2:$B$822,2,0)</f>
        <v xml:space="preserve">ATM Plaza Zaglul San Pedro II </v>
      </c>
      <c r="D35" s="122" t="s">
        <v>2574</v>
      </c>
      <c r="E35" s="124">
        <v>3335915919</v>
      </c>
    </row>
    <row r="36" spans="1:5" ht="18" x14ac:dyDescent="0.25">
      <c r="A36" s="94" t="str">
        <f>VLOOKUP(B36,'[1]LISTADO ATM'!$A$2:$C$822,3,0)</f>
        <v>ESTE</v>
      </c>
      <c r="B36" s="124">
        <v>429</v>
      </c>
      <c r="C36" s="126" t="str">
        <f>VLOOKUP(B36,'[1]LISTADO ATM'!$A$2:$B$822,2,0)</f>
        <v xml:space="preserve">ATM Oficina Jumbo La Romana </v>
      </c>
      <c r="D36" s="195" t="s">
        <v>2548</v>
      </c>
      <c r="E36" s="124">
        <v>3335916514</v>
      </c>
    </row>
    <row r="37" spans="1:5" ht="18.75" customHeight="1" x14ac:dyDescent="0.25">
      <c r="A37" s="94" t="str">
        <f>VLOOKUP(B37,'[1]LISTADO ATM'!$A$2:$C$822,3,0)</f>
        <v>NORTE</v>
      </c>
      <c r="B37" s="124">
        <v>431</v>
      </c>
      <c r="C37" s="126" t="str">
        <f>VLOOKUP(B37,'[1]LISTADO ATM'!$A$2:$B$822,2,0)</f>
        <v xml:space="preserve">ATM Autoservicio Sol (Santiago) </v>
      </c>
      <c r="D37" s="195" t="s">
        <v>2548</v>
      </c>
      <c r="E37" s="124">
        <v>3335916608</v>
      </c>
    </row>
    <row r="38" spans="1:5" ht="18.75" customHeight="1" x14ac:dyDescent="0.25">
      <c r="A38" s="94" t="str">
        <f>VLOOKUP(B38,'[1]LISTADO ATM'!$A$2:$C$822,3,0)</f>
        <v>NORTE</v>
      </c>
      <c r="B38" s="124">
        <v>538</v>
      </c>
      <c r="C38" s="126" t="str">
        <f>VLOOKUP(B38,'[1]LISTADO ATM'!$A$2:$B$822,2,0)</f>
        <v>ATM  Autoservicio San Fco. Macorís</v>
      </c>
      <c r="D38" s="195" t="s">
        <v>2548</v>
      </c>
      <c r="E38" s="124">
        <v>3335916621</v>
      </c>
    </row>
    <row r="39" spans="1:5" ht="18" customHeight="1" x14ac:dyDescent="0.25">
      <c r="A39" s="94" t="str">
        <f>VLOOKUP(B39,'[1]LISTADO ATM'!$A$2:$C$822,3,0)</f>
        <v>SUR</v>
      </c>
      <c r="B39" s="124">
        <v>297</v>
      </c>
      <c r="C39" s="126" t="str">
        <f>VLOOKUP(B39,'[1]LISTADO ATM'!$A$2:$B$822,2,0)</f>
        <v xml:space="preserve">ATM S/M Cadena Ocoa </v>
      </c>
      <c r="D39" s="122" t="s">
        <v>2574</v>
      </c>
      <c r="E39" s="124">
        <v>3335915846</v>
      </c>
    </row>
    <row r="40" spans="1:5" ht="18" customHeight="1" x14ac:dyDescent="0.25">
      <c r="A40" s="116" t="s">
        <v>2473</v>
      </c>
      <c r="B40" s="145">
        <f>COUNT(B35:B39)</f>
        <v>5</v>
      </c>
      <c r="C40" s="105"/>
      <c r="D40" s="130"/>
      <c r="E40" s="130"/>
    </row>
    <row r="41" spans="1:5" ht="18" customHeight="1" thickBot="1" x14ac:dyDescent="0.3">
      <c r="B41" s="99"/>
      <c r="E41" s="99"/>
    </row>
    <row r="42" spans="1:5" ht="18.75" customHeight="1" thickBot="1" x14ac:dyDescent="0.3">
      <c r="A42" s="167" t="s">
        <v>2477</v>
      </c>
      <c r="B42" s="168"/>
      <c r="C42" s="93" t="s">
        <v>2412</v>
      </c>
      <c r="D42" s="99"/>
      <c r="E42" s="99"/>
    </row>
    <row r="43" spans="1:5" ht="18.75" thickBot="1" x14ac:dyDescent="0.3">
      <c r="A43" s="141">
        <f>+B21+B31+B40</f>
        <v>13</v>
      </c>
      <c r="B43" s="142"/>
    </row>
    <row r="44" spans="1:5" ht="18" customHeight="1" thickBot="1" x14ac:dyDescent="0.3">
      <c r="B44" s="99"/>
      <c r="E44" s="99"/>
    </row>
    <row r="45" spans="1:5" ht="18.75" thickBot="1" x14ac:dyDescent="0.3">
      <c r="A45" s="161" t="s">
        <v>2478</v>
      </c>
      <c r="B45" s="162"/>
      <c r="C45" s="162"/>
      <c r="D45" s="162"/>
      <c r="E45" s="163"/>
    </row>
    <row r="46" spans="1:5" ht="18.75" customHeight="1" x14ac:dyDescent="0.25">
      <c r="A46" s="100" t="s">
        <v>15</v>
      </c>
      <c r="B46" s="96" t="s">
        <v>2416</v>
      </c>
      <c r="C46" s="98" t="s">
        <v>46</v>
      </c>
      <c r="D46" s="169" t="s">
        <v>2419</v>
      </c>
      <c r="E46" s="170"/>
    </row>
    <row r="47" spans="1:5" ht="18" x14ac:dyDescent="0.25">
      <c r="A47" s="124" t="str">
        <f>VLOOKUP(B47,'[1]LISTADO ATM'!$A$2:$C$822,3,0)</f>
        <v>DISTRITO NACIONAL</v>
      </c>
      <c r="B47" s="124">
        <v>958</v>
      </c>
      <c r="C47" s="124" t="str">
        <f>VLOOKUP(B47,'[1]LISTADO ATM'!$A$2:$B$822,2,0)</f>
        <v xml:space="preserve">ATM Olé Aut. San Isidro </v>
      </c>
      <c r="D47" s="159" t="s">
        <v>2561</v>
      </c>
      <c r="E47" s="160"/>
    </row>
    <row r="48" spans="1:5" ht="18" x14ac:dyDescent="0.25">
      <c r="A48" s="124" t="str">
        <f>VLOOKUP(B48,'[1]LISTADO ATM'!$A$2:$C$822,3,0)</f>
        <v>DISTRITO NACIONAL</v>
      </c>
      <c r="B48" s="124">
        <v>557</v>
      </c>
      <c r="C48" s="124" t="str">
        <f>VLOOKUP(B48,'[1]LISTADO ATM'!$A$2:$B$822,2,0)</f>
        <v xml:space="preserve">ATM Multicentro La Sirena Ave. Mella </v>
      </c>
      <c r="D48" s="159" t="s">
        <v>2561</v>
      </c>
      <c r="E48" s="160"/>
    </row>
    <row r="49" spans="1:5" ht="18" customHeight="1" x14ac:dyDescent="0.25">
      <c r="A49" s="124" t="str">
        <f>VLOOKUP(B49,'[1]LISTADO ATM'!$A$2:$C$822,3,0)</f>
        <v>DISTRITO NACIONAL</v>
      </c>
      <c r="B49" s="124">
        <v>162</v>
      </c>
      <c r="C49" s="124" t="str">
        <f>VLOOKUP(B49,'[1]LISTADO ATM'!$A$2:$B$822,2,0)</f>
        <v xml:space="preserve">ATM Oficina Tiradentes I </v>
      </c>
      <c r="D49" s="159" t="s">
        <v>2551</v>
      </c>
      <c r="E49" s="160"/>
    </row>
    <row r="50" spans="1:5" ht="18" x14ac:dyDescent="0.25">
      <c r="A50" s="124" t="str">
        <f>VLOOKUP(B50,'[1]LISTADO ATM'!$A$2:$C$822,3,0)</f>
        <v>DISTRITO NACIONAL</v>
      </c>
      <c r="B50" s="124">
        <v>911</v>
      </c>
      <c r="C50" s="124" t="str">
        <f>VLOOKUP(B50,'[1]LISTADO ATM'!$A$2:$B$822,2,0)</f>
        <v xml:space="preserve">ATM Oficina Venezuela II </v>
      </c>
      <c r="D50" s="159" t="s">
        <v>2561</v>
      </c>
      <c r="E50" s="160"/>
    </row>
    <row r="51" spans="1:5" ht="18" x14ac:dyDescent="0.25">
      <c r="A51" s="124" t="str">
        <f>VLOOKUP(B51,'[1]LISTADO ATM'!$A$2:$C$822,3,0)</f>
        <v>DISTRITO NACIONAL</v>
      </c>
      <c r="B51" s="124">
        <v>443</v>
      </c>
      <c r="C51" s="124" t="str">
        <f>VLOOKUP(B51,'[1]LISTADO ATM'!$A$2:$B$822,2,0)</f>
        <v xml:space="preserve">ATM Edificio San Rafael </v>
      </c>
      <c r="D51" s="159" t="s">
        <v>2551</v>
      </c>
      <c r="E51" s="160"/>
    </row>
    <row r="52" spans="1:5" ht="18.75" customHeight="1" x14ac:dyDescent="0.25">
      <c r="A52" s="124" t="str">
        <f>VLOOKUP(B52,'[1]LISTADO ATM'!$A$2:$C$822,3,0)</f>
        <v>SUR</v>
      </c>
      <c r="B52" s="124">
        <v>301</v>
      </c>
      <c r="C52" s="124" t="str">
        <f>VLOOKUP(B52,'[1]LISTADO ATM'!$A$2:$B$822,2,0)</f>
        <v xml:space="preserve">ATM UNP Alfa y Omega (Barahona) </v>
      </c>
      <c r="D52" s="159" t="s">
        <v>2551</v>
      </c>
      <c r="E52" s="160"/>
    </row>
    <row r="53" spans="1:5" ht="18" x14ac:dyDescent="0.25">
      <c r="A53" s="124" t="str">
        <f>VLOOKUP(B53,'[1]LISTADO ATM'!$A$2:$C$822,3,0)</f>
        <v>SUR</v>
      </c>
      <c r="B53" s="124">
        <v>537</v>
      </c>
      <c r="C53" s="124" t="str">
        <f>VLOOKUP(B53,'[1]LISTADO ATM'!$A$2:$B$822,2,0)</f>
        <v xml:space="preserve">ATM Estación Texaco Enriquillo (Barahona) </v>
      </c>
      <c r="D53" s="159" t="s">
        <v>2622</v>
      </c>
      <c r="E53" s="160"/>
    </row>
    <row r="54" spans="1:5" ht="36" x14ac:dyDescent="0.25">
      <c r="A54" s="124" t="str">
        <f>VLOOKUP(B54,'[1]LISTADO ATM'!$A$2:$C$822,3,0)</f>
        <v>DISTRITO NACIONAL</v>
      </c>
      <c r="B54" s="124">
        <v>549</v>
      </c>
      <c r="C54" s="124" t="str">
        <f>VLOOKUP(B54,'[1]LISTADO ATM'!$A$2:$B$822,2,0)</f>
        <v xml:space="preserve">ATM Ministerio de Turismo (Oficinas Gubernamentales) </v>
      </c>
      <c r="D54" s="159" t="s">
        <v>2551</v>
      </c>
      <c r="E54" s="160"/>
    </row>
    <row r="55" spans="1:5" ht="18" customHeight="1" x14ac:dyDescent="0.25">
      <c r="A55" s="124" t="str">
        <f>VLOOKUP(B55,'[1]LISTADO ATM'!$A$2:$C$822,3,0)</f>
        <v>ESTE</v>
      </c>
      <c r="B55" s="124">
        <v>609</v>
      </c>
      <c r="C55" s="124" t="str">
        <f>VLOOKUP(B55,'[1]LISTADO ATM'!$A$2:$B$822,2,0)</f>
        <v xml:space="preserve">ATM S/M Jumbo (San Pedro) </v>
      </c>
      <c r="D55" s="159" t="s">
        <v>2551</v>
      </c>
      <c r="E55" s="160"/>
    </row>
    <row r="56" spans="1:5" ht="18" x14ac:dyDescent="0.25">
      <c r="A56" s="124" t="str">
        <f>VLOOKUP(B56,'[1]LISTADO ATM'!$A$2:$C$822,3,0)</f>
        <v>DISTRITO NACIONAL</v>
      </c>
      <c r="B56" s="124">
        <v>670</v>
      </c>
      <c r="C56" s="124" t="str">
        <f>VLOOKUP(B56,'[1]LISTADO ATM'!$A$2:$B$822,2,0)</f>
        <v>ATM Estación Texaco Algodón</v>
      </c>
      <c r="D56" s="159" t="s">
        <v>2551</v>
      </c>
      <c r="E56" s="160"/>
    </row>
    <row r="57" spans="1:5" ht="18" x14ac:dyDescent="0.25">
      <c r="A57" s="124" t="str">
        <f>VLOOKUP(B57,'[1]LISTADO ATM'!$A$2:$C$822,3,0)</f>
        <v>SUR</v>
      </c>
      <c r="B57" s="124">
        <v>873</v>
      </c>
      <c r="C57" s="124" t="str">
        <f>VLOOKUP(B57,'[1]LISTADO ATM'!$A$2:$B$822,2,0)</f>
        <v xml:space="preserve">ATM Centro de Caja San Cristóbal II </v>
      </c>
      <c r="D57" s="159" t="s">
        <v>2622</v>
      </c>
      <c r="E57" s="160"/>
    </row>
    <row r="58" spans="1:5" ht="18.75" thickBot="1" x14ac:dyDescent="0.3">
      <c r="A58" s="116" t="s">
        <v>2473</v>
      </c>
      <c r="B58" s="143">
        <f>COUNT(B47:B57)</f>
        <v>11</v>
      </c>
      <c r="C58" s="107"/>
      <c r="D58" s="107"/>
      <c r="E58" s="108"/>
    </row>
    <row r="59" spans="1:5" x14ac:dyDescent="0.25">
      <c r="B59" s="75"/>
    </row>
    <row r="60" spans="1:5" x14ac:dyDescent="0.25">
      <c r="B60" s="75"/>
    </row>
    <row r="61" spans="1:5" x14ac:dyDescent="0.25">
      <c r="B61" s="75"/>
    </row>
    <row r="62" spans="1:5" x14ac:dyDescent="0.25">
      <c r="B62" s="75"/>
    </row>
    <row r="63" spans="1:5" x14ac:dyDescent="0.25">
      <c r="B63" s="75"/>
    </row>
    <row r="64" spans="1:5" x14ac:dyDescent="0.25">
      <c r="B64" s="75"/>
    </row>
    <row r="65" spans="2:2" x14ac:dyDescent="0.25">
      <c r="B65" s="75"/>
    </row>
    <row r="66" spans="2:2" x14ac:dyDescent="0.25">
      <c r="B66" s="75"/>
    </row>
    <row r="67" spans="2:2" ht="18.75" customHeight="1" x14ac:dyDescent="0.25">
      <c r="B67" s="75"/>
    </row>
    <row r="68" spans="2:2" x14ac:dyDescent="0.25">
      <c r="B68" s="75"/>
    </row>
    <row r="69" spans="2:2" x14ac:dyDescent="0.25">
      <c r="B69" s="75"/>
    </row>
    <row r="70" spans="2:2" ht="18.75" customHeight="1" x14ac:dyDescent="0.25">
      <c r="B70" s="75"/>
    </row>
    <row r="71" spans="2:2" x14ac:dyDescent="0.25">
      <c r="B71" s="75"/>
    </row>
    <row r="72" spans="2:2" x14ac:dyDescent="0.25">
      <c r="B72" s="75"/>
    </row>
    <row r="73" spans="2:2" x14ac:dyDescent="0.25">
      <c r="B73" s="75"/>
    </row>
    <row r="74" spans="2:2" x14ac:dyDescent="0.25">
      <c r="B74" s="75"/>
    </row>
    <row r="75" spans="2:2" x14ac:dyDescent="0.25">
      <c r="B75" s="75"/>
    </row>
    <row r="76" spans="2:2" x14ac:dyDescent="0.25">
      <c r="B76" s="75"/>
    </row>
    <row r="77" spans="2:2" x14ac:dyDescent="0.25">
      <c r="B77" s="75"/>
    </row>
    <row r="78" spans="2:2" x14ac:dyDescent="0.25">
      <c r="B78" s="75"/>
    </row>
    <row r="79" spans="2:2" x14ac:dyDescent="0.25">
      <c r="B79" s="75"/>
    </row>
    <row r="80" spans="2:2" x14ac:dyDescent="0.25">
      <c r="B80" s="75"/>
    </row>
    <row r="81" spans="2:2" x14ac:dyDescent="0.25">
      <c r="B81" s="75"/>
    </row>
    <row r="82" spans="2:2" x14ac:dyDescent="0.25">
      <c r="B82" s="75"/>
    </row>
    <row r="83" spans="2:2" x14ac:dyDescent="0.25">
      <c r="B83" s="75"/>
    </row>
    <row r="84" spans="2:2" x14ac:dyDescent="0.25">
      <c r="B84" s="75"/>
    </row>
    <row r="85" spans="2:2" x14ac:dyDescent="0.25">
      <c r="B85" s="75"/>
    </row>
    <row r="86" spans="2:2" x14ac:dyDescent="0.25">
      <c r="B86" s="75"/>
    </row>
    <row r="87" spans="2:2" x14ac:dyDescent="0.25">
      <c r="B87" s="75"/>
    </row>
    <row r="88" spans="2:2" x14ac:dyDescent="0.25">
      <c r="B88" s="75"/>
    </row>
    <row r="89" spans="2:2" x14ac:dyDescent="0.25">
      <c r="B89" s="75"/>
    </row>
    <row r="90" spans="2:2" x14ac:dyDescent="0.25">
      <c r="B90" s="75"/>
    </row>
    <row r="91" spans="2:2" x14ac:dyDescent="0.25">
      <c r="B91" s="75"/>
    </row>
    <row r="92" spans="2:2" x14ac:dyDescent="0.25">
      <c r="B92" s="75"/>
    </row>
    <row r="93" spans="2:2" x14ac:dyDescent="0.25">
      <c r="B93" s="75"/>
    </row>
    <row r="94" spans="2:2" x14ac:dyDescent="0.25">
      <c r="B94" s="75"/>
    </row>
    <row r="95" spans="2:2" x14ac:dyDescent="0.25">
      <c r="B95" s="75"/>
    </row>
    <row r="96" spans="2:2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  <row r="280" spans="2:2" x14ac:dyDescent="0.25">
      <c r="B280" s="75"/>
    </row>
    <row r="281" spans="2:2" x14ac:dyDescent="0.25">
      <c r="B281" s="75"/>
    </row>
    <row r="282" spans="2:2" x14ac:dyDescent="0.25">
      <c r="B282" s="75"/>
    </row>
    <row r="283" spans="2:2" x14ac:dyDescent="0.25">
      <c r="B283" s="75"/>
    </row>
    <row r="284" spans="2:2" x14ac:dyDescent="0.25">
      <c r="B284" s="75"/>
    </row>
    <row r="285" spans="2:2" x14ac:dyDescent="0.25">
      <c r="B285" s="75"/>
    </row>
    <row r="286" spans="2:2" x14ac:dyDescent="0.25">
      <c r="B286" s="75"/>
    </row>
    <row r="287" spans="2:2" x14ac:dyDescent="0.25">
      <c r="B287" s="75"/>
    </row>
    <row r="288" spans="2:2" x14ac:dyDescent="0.25">
      <c r="B288" s="75"/>
    </row>
    <row r="289" spans="2:2" x14ac:dyDescent="0.25">
      <c r="B289" s="75"/>
    </row>
    <row r="290" spans="2:2" x14ac:dyDescent="0.25">
      <c r="B290" s="75"/>
    </row>
    <row r="291" spans="2:2" x14ac:dyDescent="0.25">
      <c r="B291" s="75"/>
    </row>
    <row r="292" spans="2:2" x14ac:dyDescent="0.25">
      <c r="B292" s="75"/>
    </row>
    <row r="293" spans="2:2" x14ac:dyDescent="0.25">
      <c r="B293" s="75"/>
    </row>
    <row r="294" spans="2:2" x14ac:dyDescent="0.25">
      <c r="B294" s="75"/>
    </row>
    <row r="295" spans="2:2" x14ac:dyDescent="0.25">
      <c r="B295" s="75"/>
    </row>
    <row r="296" spans="2:2" x14ac:dyDescent="0.25">
      <c r="B296" s="75"/>
    </row>
    <row r="297" spans="2:2" x14ac:dyDescent="0.25">
      <c r="B297" s="75"/>
    </row>
    <row r="298" spans="2:2" x14ac:dyDescent="0.25">
      <c r="B298" s="75"/>
    </row>
    <row r="299" spans="2:2" x14ac:dyDescent="0.25">
      <c r="B299" s="75"/>
    </row>
    <row r="300" spans="2:2" x14ac:dyDescent="0.25">
      <c r="B300" s="75"/>
    </row>
    <row r="301" spans="2:2" x14ac:dyDescent="0.25">
      <c r="B301" s="75"/>
    </row>
    <row r="302" spans="2:2" x14ac:dyDescent="0.25">
      <c r="B302" s="75"/>
    </row>
    <row r="303" spans="2:2" x14ac:dyDescent="0.25">
      <c r="B303" s="75"/>
    </row>
    <row r="304" spans="2:2" x14ac:dyDescent="0.25">
      <c r="B304" s="75"/>
    </row>
    <row r="305" spans="2:2" x14ac:dyDescent="0.25">
      <c r="B305" s="75"/>
    </row>
    <row r="306" spans="2:2" x14ac:dyDescent="0.25">
      <c r="B306" s="75"/>
    </row>
    <row r="307" spans="2:2" x14ac:dyDescent="0.25">
      <c r="B307" s="75"/>
    </row>
    <row r="308" spans="2:2" x14ac:dyDescent="0.25">
      <c r="B308" s="75"/>
    </row>
    <row r="309" spans="2:2" x14ac:dyDescent="0.25">
      <c r="B309" s="75"/>
    </row>
    <row r="310" spans="2:2" x14ac:dyDescent="0.25">
      <c r="B310" s="75"/>
    </row>
    <row r="311" spans="2:2" x14ac:dyDescent="0.25">
      <c r="B311" s="75"/>
    </row>
    <row r="312" spans="2:2" x14ac:dyDescent="0.25">
      <c r="B312" s="75"/>
    </row>
    <row r="313" spans="2:2" x14ac:dyDescent="0.25">
      <c r="B313" s="75"/>
    </row>
    <row r="314" spans="2:2" x14ac:dyDescent="0.25">
      <c r="B314" s="75"/>
    </row>
    <row r="315" spans="2:2" x14ac:dyDescent="0.25">
      <c r="B315" s="75"/>
    </row>
    <row r="316" spans="2:2" x14ac:dyDescent="0.25">
      <c r="B316" s="75"/>
    </row>
    <row r="317" spans="2:2" x14ac:dyDescent="0.25">
      <c r="B317" s="75"/>
    </row>
    <row r="318" spans="2:2" x14ac:dyDescent="0.25">
      <c r="B318" s="75"/>
    </row>
    <row r="319" spans="2:2" x14ac:dyDescent="0.25">
      <c r="B319" s="75"/>
    </row>
    <row r="320" spans="2:2" x14ac:dyDescent="0.25">
      <c r="B320" s="75"/>
    </row>
    <row r="321" spans="2:2" x14ac:dyDescent="0.25">
      <c r="B321" s="75"/>
    </row>
    <row r="322" spans="2:2" x14ac:dyDescent="0.25">
      <c r="B322" s="75"/>
    </row>
    <row r="323" spans="2:2" x14ac:dyDescent="0.25">
      <c r="B323" s="75"/>
    </row>
    <row r="324" spans="2:2" x14ac:dyDescent="0.25">
      <c r="B324" s="75"/>
    </row>
    <row r="325" spans="2:2" x14ac:dyDescent="0.25">
      <c r="B325" s="75"/>
    </row>
    <row r="326" spans="2:2" x14ac:dyDescent="0.25">
      <c r="B326" s="75"/>
    </row>
    <row r="327" spans="2:2" x14ac:dyDescent="0.25">
      <c r="B327" s="75"/>
    </row>
    <row r="328" spans="2:2" x14ac:dyDescent="0.25">
      <c r="B328" s="75"/>
    </row>
    <row r="329" spans="2:2" x14ac:dyDescent="0.25">
      <c r="B329" s="75"/>
    </row>
    <row r="330" spans="2:2" x14ac:dyDescent="0.25">
      <c r="B330" s="75"/>
    </row>
    <row r="331" spans="2:2" x14ac:dyDescent="0.25">
      <c r="B331" s="75"/>
    </row>
    <row r="332" spans="2:2" x14ac:dyDescent="0.25">
      <c r="B332" s="75"/>
    </row>
    <row r="333" spans="2:2" x14ac:dyDescent="0.25">
      <c r="B333" s="75"/>
    </row>
    <row r="334" spans="2:2" x14ac:dyDescent="0.25">
      <c r="B334" s="75"/>
    </row>
    <row r="335" spans="2:2" x14ac:dyDescent="0.25">
      <c r="B335" s="75"/>
    </row>
    <row r="336" spans="2:2" x14ac:dyDescent="0.25">
      <c r="B336" s="75"/>
    </row>
    <row r="337" spans="2:2" x14ac:dyDescent="0.25">
      <c r="B337" s="75"/>
    </row>
    <row r="338" spans="2:2" x14ac:dyDescent="0.25">
      <c r="B338" s="75"/>
    </row>
    <row r="339" spans="2:2" x14ac:dyDescent="0.25">
      <c r="B339" s="75"/>
    </row>
    <row r="340" spans="2:2" x14ac:dyDescent="0.25">
      <c r="B340" s="75"/>
    </row>
    <row r="341" spans="2:2" x14ac:dyDescent="0.25">
      <c r="B341" s="75"/>
    </row>
    <row r="342" spans="2:2" x14ac:dyDescent="0.25">
      <c r="B342" s="75"/>
    </row>
    <row r="343" spans="2:2" x14ac:dyDescent="0.25">
      <c r="B343" s="75"/>
    </row>
    <row r="344" spans="2:2" x14ac:dyDescent="0.25">
      <c r="B344" s="75"/>
    </row>
    <row r="345" spans="2:2" x14ac:dyDescent="0.25">
      <c r="B345" s="75"/>
    </row>
    <row r="346" spans="2:2" x14ac:dyDescent="0.25">
      <c r="B346" s="75"/>
    </row>
    <row r="347" spans="2:2" x14ac:dyDescent="0.25">
      <c r="B347" s="75"/>
    </row>
    <row r="348" spans="2:2" x14ac:dyDescent="0.25">
      <c r="B348" s="75"/>
    </row>
    <row r="349" spans="2:2" x14ac:dyDescent="0.25">
      <c r="B349" s="75"/>
    </row>
    <row r="350" spans="2:2" x14ac:dyDescent="0.25">
      <c r="B350" s="75"/>
    </row>
    <row r="351" spans="2:2" x14ac:dyDescent="0.25">
      <c r="B351" s="75"/>
    </row>
    <row r="352" spans="2:2" x14ac:dyDescent="0.25">
      <c r="B352" s="75"/>
    </row>
    <row r="353" spans="2:2" x14ac:dyDescent="0.25">
      <c r="B353" s="75"/>
    </row>
    <row r="354" spans="2:2" x14ac:dyDescent="0.25">
      <c r="B354" s="75"/>
    </row>
    <row r="355" spans="2:2" x14ac:dyDescent="0.25">
      <c r="B355" s="75"/>
    </row>
    <row r="356" spans="2:2" x14ac:dyDescent="0.25">
      <c r="B356" s="75"/>
    </row>
    <row r="357" spans="2:2" x14ac:dyDescent="0.25">
      <c r="B357" s="75"/>
    </row>
    <row r="358" spans="2:2" x14ac:dyDescent="0.25">
      <c r="B358" s="75"/>
    </row>
    <row r="359" spans="2:2" x14ac:dyDescent="0.25">
      <c r="B359" s="75"/>
    </row>
    <row r="360" spans="2:2" x14ac:dyDescent="0.25">
      <c r="B360" s="75"/>
    </row>
    <row r="361" spans="2:2" x14ac:dyDescent="0.25">
      <c r="B361" s="75"/>
    </row>
    <row r="362" spans="2:2" x14ac:dyDescent="0.25">
      <c r="B362" s="75"/>
    </row>
    <row r="363" spans="2:2" x14ac:dyDescent="0.25">
      <c r="B363" s="75"/>
    </row>
    <row r="364" spans="2:2" x14ac:dyDescent="0.25">
      <c r="B364" s="75"/>
    </row>
    <row r="365" spans="2:2" x14ac:dyDescent="0.25">
      <c r="B365" s="75"/>
    </row>
    <row r="366" spans="2:2" x14ac:dyDescent="0.25">
      <c r="B366" s="75"/>
    </row>
    <row r="367" spans="2:2" x14ac:dyDescent="0.25">
      <c r="B367" s="75"/>
    </row>
    <row r="368" spans="2:2" x14ac:dyDescent="0.25">
      <c r="B368" s="75"/>
    </row>
    <row r="369" spans="2:2" x14ac:dyDescent="0.25">
      <c r="B369" s="75"/>
    </row>
    <row r="370" spans="2:2" x14ac:dyDescent="0.25">
      <c r="B370" s="75"/>
    </row>
    <row r="371" spans="2:2" x14ac:dyDescent="0.25">
      <c r="B371" s="75"/>
    </row>
    <row r="372" spans="2:2" x14ac:dyDescent="0.25">
      <c r="B372" s="75"/>
    </row>
    <row r="373" spans="2:2" x14ac:dyDescent="0.25">
      <c r="B373" s="75"/>
    </row>
    <row r="374" spans="2:2" x14ac:dyDescent="0.25">
      <c r="B374" s="75"/>
    </row>
    <row r="375" spans="2:2" x14ac:dyDescent="0.25">
      <c r="B375" s="75"/>
    </row>
    <row r="376" spans="2:2" x14ac:dyDescent="0.25">
      <c r="B376" s="75"/>
    </row>
    <row r="377" spans="2:2" x14ac:dyDescent="0.25">
      <c r="B377" s="75"/>
    </row>
    <row r="378" spans="2:2" x14ac:dyDescent="0.25">
      <c r="B378" s="75"/>
    </row>
    <row r="379" spans="2:2" x14ac:dyDescent="0.25">
      <c r="B379" s="75"/>
    </row>
    <row r="380" spans="2:2" x14ac:dyDescent="0.25">
      <c r="B380" s="75"/>
    </row>
    <row r="381" spans="2:2" x14ac:dyDescent="0.25">
      <c r="B381" s="75"/>
    </row>
    <row r="382" spans="2:2" x14ac:dyDescent="0.25">
      <c r="B382" s="75"/>
    </row>
    <row r="383" spans="2:2" x14ac:dyDescent="0.25">
      <c r="B383" s="75"/>
    </row>
    <row r="384" spans="2:2" x14ac:dyDescent="0.25">
      <c r="B384" s="75"/>
    </row>
    <row r="385" spans="2:2" x14ac:dyDescent="0.25">
      <c r="B385" s="75"/>
    </row>
    <row r="386" spans="2:2" x14ac:dyDescent="0.25">
      <c r="B386" s="75"/>
    </row>
    <row r="387" spans="2:2" x14ac:dyDescent="0.25">
      <c r="B387" s="75"/>
    </row>
    <row r="388" spans="2:2" x14ac:dyDescent="0.25">
      <c r="B388" s="75"/>
    </row>
    <row r="389" spans="2:2" x14ac:dyDescent="0.25">
      <c r="B389" s="75"/>
    </row>
    <row r="390" spans="2:2" x14ac:dyDescent="0.25">
      <c r="B390" s="75"/>
    </row>
    <row r="391" spans="2:2" x14ac:dyDescent="0.25">
      <c r="B391" s="75"/>
    </row>
    <row r="392" spans="2:2" x14ac:dyDescent="0.25">
      <c r="B392" s="75"/>
    </row>
    <row r="393" spans="2:2" x14ac:dyDescent="0.25">
      <c r="B393" s="75"/>
    </row>
    <row r="394" spans="2:2" x14ac:dyDescent="0.25">
      <c r="B394" s="75"/>
    </row>
    <row r="395" spans="2:2" x14ac:dyDescent="0.25">
      <c r="B395" s="75"/>
    </row>
    <row r="396" spans="2:2" x14ac:dyDescent="0.25">
      <c r="B396" s="75"/>
    </row>
    <row r="397" spans="2:2" x14ac:dyDescent="0.25">
      <c r="B397" s="75"/>
    </row>
    <row r="398" spans="2:2" x14ac:dyDescent="0.25">
      <c r="B398" s="75"/>
    </row>
    <row r="399" spans="2:2" x14ac:dyDescent="0.25">
      <c r="B399" s="75"/>
    </row>
    <row r="400" spans="2:2" x14ac:dyDescent="0.25">
      <c r="B400" s="75"/>
    </row>
    <row r="401" spans="2:2" x14ac:dyDescent="0.25">
      <c r="B401" s="75"/>
    </row>
    <row r="402" spans="2:2" x14ac:dyDescent="0.25">
      <c r="B402" s="75"/>
    </row>
    <row r="403" spans="2:2" x14ac:dyDescent="0.25">
      <c r="B403" s="75"/>
    </row>
    <row r="404" spans="2:2" x14ac:dyDescent="0.25">
      <c r="B404" s="75"/>
    </row>
    <row r="405" spans="2:2" x14ac:dyDescent="0.25">
      <c r="B405" s="75"/>
    </row>
    <row r="406" spans="2:2" x14ac:dyDescent="0.25">
      <c r="B406" s="75"/>
    </row>
    <row r="407" spans="2:2" x14ac:dyDescent="0.25">
      <c r="B407" s="75"/>
    </row>
    <row r="408" spans="2:2" x14ac:dyDescent="0.25">
      <c r="B408" s="75"/>
    </row>
    <row r="409" spans="2:2" x14ac:dyDescent="0.25">
      <c r="B409" s="75"/>
    </row>
    <row r="410" spans="2:2" x14ac:dyDescent="0.25">
      <c r="B410" s="75"/>
    </row>
    <row r="411" spans="2:2" x14ac:dyDescent="0.25">
      <c r="B411" s="75"/>
    </row>
    <row r="412" spans="2:2" x14ac:dyDescent="0.25">
      <c r="B412" s="75"/>
    </row>
    <row r="413" spans="2:2" x14ac:dyDescent="0.25">
      <c r="B413" s="75"/>
    </row>
    <row r="414" spans="2:2" x14ac:dyDescent="0.25">
      <c r="B414" s="75"/>
    </row>
    <row r="415" spans="2:2" x14ac:dyDescent="0.25">
      <c r="B415" s="75"/>
    </row>
    <row r="416" spans="2:2" x14ac:dyDescent="0.25">
      <c r="B416" s="75"/>
    </row>
    <row r="417" spans="2:2" x14ac:dyDescent="0.25">
      <c r="B417" s="75"/>
    </row>
    <row r="418" spans="2:2" x14ac:dyDescent="0.25">
      <c r="B418" s="75"/>
    </row>
    <row r="419" spans="2:2" x14ac:dyDescent="0.25">
      <c r="B419" s="75"/>
    </row>
    <row r="420" spans="2:2" x14ac:dyDescent="0.25">
      <c r="B420" s="75"/>
    </row>
    <row r="421" spans="2:2" x14ac:dyDescent="0.25">
      <c r="B421" s="75"/>
    </row>
    <row r="422" spans="2:2" x14ac:dyDescent="0.25">
      <c r="B422" s="75"/>
    </row>
    <row r="423" spans="2:2" x14ac:dyDescent="0.25">
      <c r="B423" s="75"/>
    </row>
    <row r="424" spans="2:2" x14ac:dyDescent="0.25">
      <c r="B424" s="75"/>
    </row>
    <row r="425" spans="2:2" x14ac:dyDescent="0.25">
      <c r="B425" s="75"/>
    </row>
    <row r="426" spans="2:2" x14ac:dyDescent="0.25">
      <c r="B426" s="75"/>
    </row>
    <row r="427" spans="2:2" x14ac:dyDescent="0.25">
      <c r="B427" s="75"/>
    </row>
    <row r="428" spans="2:2" x14ac:dyDescent="0.25">
      <c r="B428" s="75"/>
    </row>
    <row r="429" spans="2:2" x14ac:dyDescent="0.25">
      <c r="B429" s="75"/>
    </row>
    <row r="430" spans="2:2" x14ac:dyDescent="0.25">
      <c r="B430" s="75"/>
    </row>
    <row r="431" spans="2:2" x14ac:dyDescent="0.25">
      <c r="B431" s="75"/>
    </row>
    <row r="432" spans="2:2" x14ac:dyDescent="0.25">
      <c r="B432" s="75"/>
    </row>
    <row r="433" spans="2:2" x14ac:dyDescent="0.25">
      <c r="B433" s="75"/>
    </row>
    <row r="434" spans="2:2" x14ac:dyDescent="0.25">
      <c r="B434" s="75"/>
    </row>
    <row r="435" spans="2:2" x14ac:dyDescent="0.25">
      <c r="B435" s="75"/>
    </row>
    <row r="436" spans="2:2" x14ac:dyDescent="0.25">
      <c r="B436" s="75"/>
    </row>
    <row r="437" spans="2:2" x14ac:dyDescent="0.25">
      <c r="B437" s="75"/>
    </row>
    <row r="438" spans="2:2" x14ac:dyDescent="0.25">
      <c r="B438" s="75"/>
    </row>
    <row r="439" spans="2:2" x14ac:dyDescent="0.25">
      <c r="B439" s="75"/>
    </row>
    <row r="440" spans="2:2" x14ac:dyDescent="0.25">
      <c r="B440" s="75"/>
    </row>
    <row r="441" spans="2:2" x14ac:dyDescent="0.25">
      <c r="B441" s="75"/>
    </row>
    <row r="442" spans="2:2" x14ac:dyDescent="0.25">
      <c r="B442" s="75"/>
    </row>
    <row r="443" spans="2:2" x14ac:dyDescent="0.25">
      <c r="B443" s="75"/>
    </row>
    <row r="444" spans="2:2" x14ac:dyDescent="0.25">
      <c r="B444" s="75"/>
    </row>
    <row r="445" spans="2:2" x14ac:dyDescent="0.25">
      <c r="B445" s="75"/>
    </row>
    <row r="446" spans="2:2" x14ac:dyDescent="0.25">
      <c r="B446" s="75"/>
    </row>
    <row r="447" spans="2:2" x14ac:dyDescent="0.25">
      <c r="B447" s="75"/>
    </row>
    <row r="448" spans="2:2" x14ac:dyDescent="0.25">
      <c r="B448" s="75"/>
    </row>
    <row r="449" spans="2:2" x14ac:dyDescent="0.25">
      <c r="B449" s="75"/>
    </row>
    <row r="450" spans="2:2" x14ac:dyDescent="0.25">
      <c r="B450" s="75"/>
    </row>
    <row r="451" spans="2:2" x14ac:dyDescent="0.25">
      <c r="B451" s="75"/>
    </row>
    <row r="452" spans="2:2" x14ac:dyDescent="0.25">
      <c r="B452" s="75"/>
    </row>
    <row r="453" spans="2:2" x14ac:dyDescent="0.25">
      <c r="B453" s="75"/>
    </row>
    <row r="454" spans="2:2" x14ac:dyDescent="0.25">
      <c r="B454" s="75"/>
    </row>
    <row r="455" spans="2:2" x14ac:dyDescent="0.25">
      <c r="B455" s="75"/>
    </row>
    <row r="456" spans="2:2" x14ac:dyDescent="0.25">
      <c r="B456" s="75"/>
    </row>
    <row r="457" spans="2:2" x14ac:dyDescent="0.25">
      <c r="B457" s="75"/>
    </row>
    <row r="458" spans="2:2" x14ac:dyDescent="0.25">
      <c r="B458" s="75"/>
    </row>
    <row r="459" spans="2:2" x14ac:dyDescent="0.25">
      <c r="B459" s="75"/>
    </row>
    <row r="460" spans="2:2" x14ac:dyDescent="0.25">
      <c r="B460" s="75"/>
    </row>
    <row r="461" spans="2:2" x14ac:dyDescent="0.25">
      <c r="B461" s="75"/>
    </row>
    <row r="462" spans="2:2" x14ac:dyDescent="0.25">
      <c r="B462" s="75"/>
    </row>
    <row r="463" spans="2:2" x14ac:dyDescent="0.25">
      <c r="B463" s="75"/>
    </row>
    <row r="464" spans="2:2" x14ac:dyDescent="0.25">
      <c r="B464" s="75"/>
    </row>
    <row r="465" spans="2:2" x14ac:dyDescent="0.25">
      <c r="B465" s="75"/>
    </row>
    <row r="466" spans="2:2" x14ac:dyDescent="0.25">
      <c r="B466" s="75"/>
    </row>
    <row r="467" spans="2:2" x14ac:dyDescent="0.25">
      <c r="B467" s="75"/>
    </row>
    <row r="468" spans="2:2" x14ac:dyDescent="0.25">
      <c r="B468" s="75"/>
    </row>
    <row r="469" spans="2:2" x14ac:dyDescent="0.25">
      <c r="B469" s="75"/>
    </row>
    <row r="470" spans="2:2" x14ac:dyDescent="0.25">
      <c r="B470" s="75"/>
    </row>
    <row r="471" spans="2:2" x14ac:dyDescent="0.25">
      <c r="B471" s="75"/>
    </row>
    <row r="472" spans="2:2" x14ac:dyDescent="0.25">
      <c r="B472" s="75"/>
    </row>
    <row r="473" spans="2:2" x14ac:dyDescent="0.25">
      <c r="B473" s="75"/>
    </row>
    <row r="474" spans="2:2" x14ac:dyDescent="0.25">
      <c r="B474" s="75"/>
    </row>
    <row r="475" spans="2:2" x14ac:dyDescent="0.25">
      <c r="B475" s="75"/>
    </row>
    <row r="476" spans="2:2" x14ac:dyDescent="0.25">
      <c r="B476" s="75"/>
    </row>
    <row r="477" spans="2:2" x14ac:dyDescent="0.25">
      <c r="B477" s="75"/>
    </row>
    <row r="478" spans="2:2" x14ac:dyDescent="0.25">
      <c r="B478" s="75"/>
    </row>
    <row r="479" spans="2:2" x14ac:dyDescent="0.25">
      <c r="B479" s="75"/>
    </row>
    <row r="480" spans="2:2" x14ac:dyDescent="0.25">
      <c r="B480" s="75"/>
    </row>
  </sheetData>
  <mergeCells count="24">
    <mergeCell ref="D55:E55"/>
    <mergeCell ref="D56:E56"/>
    <mergeCell ref="D57:E57"/>
    <mergeCell ref="F1:G1"/>
    <mergeCell ref="A1:E1"/>
    <mergeCell ref="A2:E2"/>
    <mergeCell ref="A7:E7"/>
    <mergeCell ref="C15:E15"/>
    <mergeCell ref="A17:E17"/>
    <mergeCell ref="C10:E10"/>
    <mergeCell ref="A12:E12"/>
    <mergeCell ref="A23:E23"/>
    <mergeCell ref="D53:E53"/>
    <mergeCell ref="D54:E54"/>
    <mergeCell ref="D52:E52"/>
    <mergeCell ref="D50:E50"/>
    <mergeCell ref="D51:E51"/>
    <mergeCell ref="A33:E33"/>
    <mergeCell ref="A42:B42"/>
    <mergeCell ref="A45:E45"/>
    <mergeCell ref="D46:E46"/>
    <mergeCell ref="D47:E47"/>
    <mergeCell ref="D48:E48"/>
    <mergeCell ref="D49:E49"/>
  </mergeCells>
  <phoneticPr fontId="46" type="noConversion"/>
  <conditionalFormatting sqref="E88:E147">
    <cfRule type="duplicateValues" dxfId="109" priority="121896"/>
  </conditionalFormatting>
  <conditionalFormatting sqref="E88:E147">
    <cfRule type="duplicateValues" dxfId="108" priority="121897"/>
  </conditionalFormatting>
  <conditionalFormatting sqref="E62:E80">
    <cfRule type="duplicateValues" dxfId="107" priority="123094"/>
  </conditionalFormatting>
  <conditionalFormatting sqref="B62:B80">
    <cfRule type="duplicateValues" dxfId="106" priority="123095"/>
  </conditionalFormatting>
  <conditionalFormatting sqref="E10">
    <cfRule type="duplicateValues" dxfId="105" priority="39"/>
  </conditionalFormatting>
  <conditionalFormatting sqref="E21">
    <cfRule type="duplicateValues" dxfId="104" priority="38"/>
  </conditionalFormatting>
  <conditionalFormatting sqref="E22">
    <cfRule type="duplicateValues" dxfId="103" priority="37"/>
  </conditionalFormatting>
  <conditionalFormatting sqref="E46">
    <cfRule type="duplicateValues" dxfId="102" priority="36"/>
  </conditionalFormatting>
  <conditionalFormatting sqref="E18">
    <cfRule type="duplicateValues" dxfId="101" priority="35"/>
  </conditionalFormatting>
  <conditionalFormatting sqref="E12:E13">
    <cfRule type="duplicateValues" dxfId="100" priority="33"/>
  </conditionalFormatting>
  <conditionalFormatting sqref="E33 E30:E31">
    <cfRule type="duplicateValues" dxfId="99" priority="32"/>
  </conditionalFormatting>
  <conditionalFormatting sqref="E11">
    <cfRule type="duplicateValues" dxfId="98" priority="41"/>
  </conditionalFormatting>
  <conditionalFormatting sqref="E24">
    <cfRule type="duplicateValues" dxfId="97" priority="30"/>
  </conditionalFormatting>
  <conditionalFormatting sqref="E24">
    <cfRule type="duplicateValues" dxfId="96" priority="28"/>
    <cfRule type="duplicateValues" dxfId="95" priority="29"/>
  </conditionalFormatting>
  <conditionalFormatting sqref="E15:E16">
    <cfRule type="duplicateValues" dxfId="94" priority="27"/>
  </conditionalFormatting>
  <conditionalFormatting sqref="E15:E16">
    <cfRule type="duplicateValues" dxfId="93" priority="25"/>
    <cfRule type="duplicateValues" dxfId="92" priority="26"/>
  </conditionalFormatting>
  <conditionalFormatting sqref="E19">
    <cfRule type="duplicateValues" dxfId="91" priority="21"/>
  </conditionalFormatting>
  <conditionalFormatting sqref="E19">
    <cfRule type="duplicateValues" dxfId="90" priority="22"/>
    <cfRule type="duplicateValues" dxfId="89" priority="23"/>
  </conditionalFormatting>
  <conditionalFormatting sqref="E20">
    <cfRule type="duplicateValues" dxfId="88" priority="18"/>
  </conditionalFormatting>
  <conditionalFormatting sqref="E20">
    <cfRule type="duplicateValues" dxfId="87" priority="19"/>
    <cfRule type="duplicateValues" dxfId="86" priority="20"/>
  </conditionalFormatting>
  <conditionalFormatting sqref="E41">
    <cfRule type="duplicateValues" dxfId="85" priority="15"/>
  </conditionalFormatting>
  <conditionalFormatting sqref="E41">
    <cfRule type="duplicateValues" dxfId="84" priority="16"/>
    <cfRule type="duplicateValues" dxfId="83" priority="17"/>
  </conditionalFormatting>
  <conditionalFormatting sqref="E23 E17">
    <cfRule type="duplicateValues" dxfId="82" priority="48"/>
  </conditionalFormatting>
  <conditionalFormatting sqref="E25">
    <cfRule type="duplicateValues" dxfId="81" priority="2"/>
  </conditionalFormatting>
  <conditionalFormatting sqref="E25">
    <cfRule type="duplicateValues" dxfId="80" priority="3"/>
    <cfRule type="duplicateValues" dxfId="79" priority="4"/>
  </conditionalFormatting>
  <conditionalFormatting sqref="B25">
    <cfRule type="duplicateValues" dxfId="78" priority="1"/>
  </conditionalFormatting>
  <conditionalFormatting sqref="E35">
    <cfRule type="duplicateValues" dxfId="77" priority="49"/>
  </conditionalFormatting>
  <conditionalFormatting sqref="E14">
    <cfRule type="duplicateValues" dxfId="76" priority="50"/>
  </conditionalFormatting>
  <conditionalFormatting sqref="B51:B53">
    <cfRule type="duplicateValues" dxfId="75" priority="125159"/>
  </conditionalFormatting>
  <conditionalFormatting sqref="E51:E53">
    <cfRule type="duplicateValues" dxfId="74" priority="125160"/>
  </conditionalFormatting>
  <conditionalFormatting sqref="E34 E42:E45 E47:E50 E32 E36:E40 E1:E9 E26:E29">
    <cfRule type="duplicateValues" dxfId="73" priority="125161"/>
  </conditionalFormatting>
  <conditionalFormatting sqref="E42:E50 E21:E23 E1:E14 E26:E40 E17:E18">
    <cfRule type="duplicateValues" dxfId="72" priority="125168"/>
    <cfRule type="duplicateValues" dxfId="71" priority="125169"/>
  </conditionalFormatting>
  <conditionalFormatting sqref="B1:B24 B26:B50">
    <cfRule type="duplicateValues" dxfId="70" priority="12517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2563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2421</v>
      </c>
      <c r="B1" s="186"/>
      <c r="C1" s="186"/>
      <c r="D1" s="186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5" t="s">
        <v>2430</v>
      </c>
      <c r="B18" s="186"/>
      <c r="C18" s="186"/>
      <c r="D18" s="186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32.8324421296275 días</v>
      </c>
      <c r="B3" s="128" t="s">
        <v>2547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2564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47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2021-06-11T12:26:41Z</dcterms:modified>
</cp:coreProperties>
</file>