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2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47" i="1"/>
  <c r="F48" i="1"/>
  <c r="G48" i="1"/>
  <c r="H48" i="1"/>
  <c r="I48" i="1"/>
  <c r="J48" i="1"/>
  <c r="K48" i="1"/>
  <c r="F47" i="1"/>
  <c r="G47" i="1"/>
  <c r="H47" i="1"/>
  <c r="I47" i="1"/>
  <c r="J47" i="1"/>
  <c r="K47" i="1"/>
  <c r="B62" i="16" l="1"/>
  <c r="C46" i="16"/>
  <c r="A46" i="16"/>
  <c r="C45" i="16"/>
  <c r="A45" i="16"/>
  <c r="C44" i="16"/>
  <c r="A44" i="16"/>
  <c r="B21" i="16"/>
  <c r="C17" i="16"/>
  <c r="A17" i="16"/>
  <c r="C16" i="16"/>
  <c r="A16" i="16"/>
  <c r="C15" i="16"/>
  <c r="A15" i="16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7" i="1"/>
  <c r="A26" i="1"/>
  <c r="A25" i="1"/>
  <c r="B33" i="16" l="1"/>
  <c r="A18" i="16"/>
  <c r="C18" i="16"/>
  <c r="A19" i="16"/>
  <c r="C19" i="16"/>
  <c r="B74" i="16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3" i="16"/>
  <c r="A43" i="16"/>
  <c r="B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5" i="16" l="1"/>
  <c r="A24" i="1"/>
  <c r="A23" i="1"/>
  <c r="A22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1" i="1"/>
  <c r="A20" i="1"/>
  <c r="A19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0" i="1" l="1"/>
  <c r="G10" i="1"/>
  <c r="H10" i="1"/>
  <c r="I10" i="1"/>
  <c r="J10" i="1"/>
  <c r="K10" i="1"/>
  <c r="F14" i="1"/>
  <c r="G14" i="1"/>
  <c r="H14" i="1"/>
  <c r="I14" i="1"/>
  <c r="J14" i="1"/>
  <c r="K14" i="1"/>
  <c r="A10" i="1"/>
  <c r="A14" i="1"/>
  <c r="A13" i="1" l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<sst xmlns="http://schemas.openxmlformats.org/spreadsheetml/2006/main" count="13265" uniqueCount="2604">
  <si>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</si>
  <si>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</si>
  <si>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</si>
  <si>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</si>
  <si>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</si>
  <si>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</si>
  <si>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</si>
  <si>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</si>
  <si>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</si>
  <si>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</si>
  <si>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</si>
  <si>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</si>
  <si>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</si>
  <si>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</si>
  <si>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</si>
  <si>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</si>
  <si>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</si>
  <si>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</si>
  <si>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</si>
  <si>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</si>
  <si>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</si>
  <si>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</si>
  <si>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</si>
  <si>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</si>
  <si>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</si>
  <si>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</si>
  <si>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</si>
  <si>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</si>
  <si>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</si>
  <si>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</si>
  <si>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</si>
  <si>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</si>
  <si>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</si>
  <si>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</si>
  <si>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</si>
  <si>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</si>
  <si>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</si>
  <si>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</si>
  <si>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</si>
  <si>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</si>
  <si>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</si>
  <si>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</si>
  <si>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</si>
  <si>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</si>
  <si>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</si>
  <si>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</si>
  <si>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</si>
  <si>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</si>
  <si>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</si>
  <si>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</si>
  <si>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</si>
  <si>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</si>
  <si>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</si>
  <si>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</si>
  <si>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</si>
  <si>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</si>
  <si>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</si>
  <si>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</si>
  <si>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</si>
  <si>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</si>
  <si>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</si>
  <si>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</si>
  <si>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</si>
  <si>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</si>
  <si>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</si>
  <si>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</si>
  <si>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</si>
  <si>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</si>
  <si>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</si>
  <si>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</si>
  <si>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</si>
  <si>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</si>
  <si>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</si>
  <si>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</si>
  <si>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</si>
  <si>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</si>
  <si>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</si>
  <si>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</si>
  <si>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</si>
  <si>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</si>
  <si>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</si>
  <si>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</si>
  <si>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</si>
  <si>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</si>
  <si>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</si>
  <si>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</si>
  <si>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</si>
  <si>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</si>
  <si>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</si>
  <si>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</si>
  <si>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</si>
  <si>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</si>
  <si>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</si>
  <si>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</si>
  <si>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</si>
  <si>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</si>
  <si>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</si>
  <si>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</si>
  <si>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</si>
  <si>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</si>
  <si>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</si>
  <si>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</si>
  <si>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</si>
  <si>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</si>
  <si>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</si>
  <si>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</si>
  <si>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</si>
  <si>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</si>
  <si>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</si>
  <si>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</si>
  <si>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</si>
  <si>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</si>
  <si>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</si>
  <si>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</si>
  <si>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</si>
  <si>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</si>
  <si>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</si>
  <si>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</si>
  <si>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</si>
  <si>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</si>
  <si>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</si>
  <si>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</si>
  <si>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</si>
  <si>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</si>
  <si>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</si>
  <si>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</si>
  <si>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</si>
  <si>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</si>
  <si>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</si>
  <si>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</si>
  <si>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</si>
  <si>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</si>
  <si>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</si>
  <si>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</si>
  <si>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</si>
  <si>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</si>
  <si>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</si>
  <si>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</si>
  <si>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</si>
  <si>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</si>
  <si>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</si>
  <si>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</si>
  <si>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</si>
  <si>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</si>
  <si>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</si>
  <si>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</si>
  <si>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</si>
  <si>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</si>
  <si>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</si>
  <si>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</si>
  <si>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</si>
  <si>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</si>
  <si>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</si>
  <si>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</si>
  <si>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</si>
  <si>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</si>
  <si>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</si>
  <si>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</si>
  <si>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</si>
  <si>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</si>
  <si>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</si>
  <si>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</si>
  <si>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</si>
  <si>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</si>
  <si>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</si>
  <si>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</si>
  <si>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</si>
  <si>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</si>
  <si>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</si>
  <si>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</si>
  <si>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</si>
  <si>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</si>
  <si>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</si>
  <si>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</si>
  <si>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</si>
  <si>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</si>
  <si>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</si>
  <si>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</si>
  <si>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</si>
  <si>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</si>
  <si>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</si>
  <si>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</si>
  <si>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</si>
  <si>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</si>
  <si>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</si>
  <si>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</si>
  <si>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</si>
  <si>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</si>
  <si>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</si>
  <si>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</si>
  <si>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</si>
  <si>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</si>
  <si>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</si>
  <si>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</si>
  <si>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</si>
  <si>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</si>
  <si>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</si>
  <si>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</si>
  <si>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</si>
  <si>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</si>
  <si>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</si>
  <si>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</si>
  <si>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</si>
  <si>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</si>
  <si>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</si>
  <si>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</si>
  <si>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</si>
  <si>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</si>
  <si>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</si>
  <si>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</si>
  <si>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</si>
  <si>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</si>
  <si>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</si>
  <si>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</si>
  <si>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</si>
  <si>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</si>
  <si>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</si>
  <si>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</si>
  <si>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</si>
  <si>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</si>
  <si>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</si>
  <si>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</si>
  <si>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</si>
  <si>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</si>
  <si>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</si>
  <si>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</si>
  <si>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</si>
  <si>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</si>
  <si>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</si>
  <si>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</si>
  <si>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</si>
  <si>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</si>
  <si>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</si>
  <si>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</si>
  <si>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</si>
  <si>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</si>
  <si>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</si>
  <si>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</si>
  <si>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</si>
  <si>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</si>
  <si>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</si>
  <si>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</si>
  <si>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</si>
  <si>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</si>
  <si>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</si>
  <si>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</si>
  <si>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</si>
  <si>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</si>
  <si>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</si>
  <si>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</si>
  <si>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</si>
  <si>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</si>
  <si>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</si>
  <si>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</si>
  <si>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</si>
  <si>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</si>
  <si>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</si>
  <si>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</si>
  <si>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</si>
  <si>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</si>
  <si>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</si>
  <si>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</si>
  <si>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</si>
  <si>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</si>
  <si>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</si>
  <si>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</si>
  <si>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</si>
  <si>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</si>
  <si>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</si>
  <si>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</si>
  <si>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</si>
  <si>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</si>
  <si>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</si>
  <si>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</si>
  <si>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</si>
  <si>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</si>
  <si>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</si>
  <si>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</si>
  <si>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</si>
  <si>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</si>
  <si>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</si>
  <si>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</si>
  <si>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</si>
  <si>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</si>
  <si>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</si>
  <si>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</si>
  <si>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</si>
  <si>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</si>
  <si>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</si>
  <si>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</si>
  <si>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</si>
  <si>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</si>
  <si>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</si>
  <si>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</si>
  <si>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</si>
  <si>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</si>
  <si>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</si>
  <si>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</si>
  <si>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</si>
  <si>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</si>
  <si>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</si>
  <si>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</si>
  <si>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</si>
  <si>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</si>
  <si>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</si>
  <si>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</si>
  <si>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</si>
  <si>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</si>
  <si>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</si>
  <si>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</si>
  <si>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</si>
  <si>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</si>
  <si>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</si>
  <si>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</si>
  <si>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</si>
  <si>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</si>
  <si>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</si>
  <si>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</si>
  <si>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</si>
  <si>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</si>
  <si>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</si>
  <si>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</si>
  <si>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</si>
  <si>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</si>
  <si>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</si>
  <si>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</si>
  <si>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</si>
  <si>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</si>
  <si>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</si>
  <si>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</si>
  <si>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</si>
  <si>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</si>
  <si>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</si>
  <si>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</si>
  <si>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</si>
  <si>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</si>
  <si>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</si>
  <si>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</si>
  <si>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</si>
  <si>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</si>
  <si>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</si>
  <si>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</si>
  <si>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</si>
  <si>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</si>
  <si>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</si>
  <si>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</si>
  <si>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</si>
  <si>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</si>
  <si>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</si>
  <si>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</si>
  <si>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</si>
  <si>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</si>
  <si>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</si>
  <si>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</si>
  <si>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</si>
  <si>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</si>
  <si>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</si>
  <si>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</si>
  <si>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</si>
  <si>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</si>
  <si>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</si>
  <si>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</si>
  <si>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</si>
  <si>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</si>
  <si>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</si>
  <si>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</si>
  <si>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</si>
  <si>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</si>
  <si>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</si>
  <si>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</si>
  <si>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</si>
  <si>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</si>
  <si>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</si>
  <si>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</si>
  <si>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</si>
  <si>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</si>
  <si>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</si>
  <si>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</si>
  <si>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</si>
  <si>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</si>
  <si>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</si>
  <si>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</si>
  <si>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</si>
  <si>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</si>
  <si>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</si>
  <si>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</si>
  <si>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</si>
  <si>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</si>
  <si>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</si>
  <si>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</si>
  <si>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</si>
  <si>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</si>
  <si>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</si>
  <si>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</si>
  <si>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</si>
  <si>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</si>
  <si>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</si>
  <si>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</si>
  <si>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</si>
  <si>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</si>
  <si>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</si>
  <si>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</si>
  <si>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</si>
  <si>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</si>
  <si>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</si>
  <si>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</si>
  <si>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</si>
  <si>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</si>
  <si>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</si>
  <si>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</si>
  <si>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</si>
  <si>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</si>
  <si>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</si>
  <si>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</si>
  <si>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</si>
  <si>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</si>
  <si>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</si>
  <si>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</si>
  <si>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</si>
  <si>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</si>
  <si>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</si>
  <si>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</si>
  <si>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</si>
  <si>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</si>
  <si>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</si>
  <si>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</si>
  <si>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</si>
  <si>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</si>
  <si>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</si>
  <si>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</si>
  <si>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</si>
  <si>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</si>
  <si>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</si>
  <si>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</si>
  <si>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</si>
  <si>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</si>
  <si>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</si>
  <si>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</si>
  <si>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</si>
  <si>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</si>
  <si>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</si>
  <si>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</si>
  <si>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</si>
  <si>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</si>
  <si>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</si>
  <si>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</si>
  <si>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</si>
  <si>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</si>
  <si>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</si>
  <si>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</si>
  <si>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</si>
  <si>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</si>
  <si>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</si>
  <si>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</si>
  <si>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</si>
  <si>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</si>
  <si>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</si>
  <si>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</si>
  <si>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</si>
  <si>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</si>
  <si>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</si>
  <si>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</si>
  <si>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</si>
  <si>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</si>
  <si>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</si>
  <si>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</si>
  <si>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</si>
  <si>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</si>
  <si>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</si>
  <si>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</si>
  <si>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</si>
  <si>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</si>
  <si>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</si>
  <si>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</si>
  <si>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</si>
  <si>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</si>
  <si>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</si>
  <si>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</si>
  <si>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</si>
  <si>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</si>
  <si>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</si>
  <si>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</si>
  <si>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</si>
  <si>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</si>
  <si>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</si>
  <si>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</si>
  <si>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</si>
  <si>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</si>
  <si>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</si>
  <si>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</si>
  <si>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</si>
  <si>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</si>
  <si>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</si>
  <si>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</si>
  <si>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</si>
  <si>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</si>
  <si>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</si>
  <si>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</si>
  <si>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</si>
  <si>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</si>
  <si>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</si>
  <si>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</si>
  <si>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</si>
  <si>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</si>
  <si>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</si>
  <si>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</si>
  <si>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</si>
  <si>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</si>
  <si>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</si>
  <si>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</si>
  <si>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</si>
  <si>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</si>
  <si>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</si>
  <si>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</si>
  <si>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</si>
  <si>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</si>
  <si>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</si>
  <si>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</si>
  <si>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</si>
  <si>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</si>
  <si>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</si>
  <si>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</si>
  <si>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</si>
  <si>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</si>
  <si>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</si>
  <si>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</si>
  <si>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</si>
  <si>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</si>
  <si>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</si>
  <si>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</si>
  <si>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</si>
  <si>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</si>
  <si>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</si>
  <si>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</si>
  <si>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</si>
  <si>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</si>
  <si>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</si>
  <si>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</si>
  <si>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</si>
  <si>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</si>
  <si>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</si>
  <si>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</si>
  <si>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</si>
  <si>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</si>
  <si>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</si>
  <si>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</si>
  <si>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</si>
  <si>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</si>
  <si>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</si>
  <si>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</si>
  <si>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</si>
  <si>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</si>
  <si>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</si>
  <si>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</si>
  <si>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</si>
  <si>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</si>
  <si>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</si>
  <si>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</si>
  <si>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</si>
  <si>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</si>
  <si>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</si>
  <si>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</si>
  <si>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</si>
  <si>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</si>
  <si>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</si>
  <si>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</si>
  <si>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</si>
  <si>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</si>
  <si>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</si>
  <si>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</si>
  <si>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</si>
  <si>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</si>
  <si>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</si>
  <si>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</si>
  <si>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</si>
  <si>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</si>
  <si>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</si>
  <si>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</si>
  <si>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</si>
  <si>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</si>
  <si>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</si>
  <si>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</si>
  <si>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</si>
  <si>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</si>
  <si>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</si>
  <si>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</si>
  <si>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</si>
  <si>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</si>
  <si>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</si>
  <si>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</si>
  <si>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</si>
  <si>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</si>
  <si>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</si>
  <si>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</si>
  <si>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</si>
  <si>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</si>
  <si>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</si>
  <si>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</si>
  <si>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</si>
  <si>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</si>
  <si>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</si>
  <si>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</si>
  <si>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</si>
  <si>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</si>
  <si>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</si>
  <si>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</si>
  <si>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</si>
  <si>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</si>
  <si>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</si>
  <si>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</si>
  <si>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</si>
  <si>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</si>
  <si>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</si>
  <si>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</si>
  <si>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</si>
  <si>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</si>
  <si>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</si>
  <si>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</si>
  <si>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</si>
  <si>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</si>
  <si>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</si>
  <si>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</si>
  <si>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</si>
  <si>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</si>
  <si>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</si>
  <si>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</si>
  <si>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</si>
  <si>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</si>
  <si>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</si>
  <si>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</si>
  <si>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</si>
  <si>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</si>
  <si>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</si>
  <si>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</si>
  <si>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</si>
  <si>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</si>
  <si>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</si>
  <si>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</si>
  <si>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</si>
  <si>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</si>
  <si>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</si>
  <si>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</si>
  <si>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</si>
  <si>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</si>
  <si>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</si>
  <si>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</si>
  <si>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</si>
  <si>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</si>
  <si>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</si>
  <si>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</si>
  <si>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</si>
  <si>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</si>
  <si>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</si>
  <si>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</si>
  <si>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</si>
  <si>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</si>
  <si>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</si>
  <si>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</si>
  <si>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</si>
  <si>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</si>
  <si>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</si>
  <si>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</si>
  <si>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</si>
  <si>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</si>
  <si>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</si>
  <si>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</si>
  <si>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</si>
  <si>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</si>
  <si>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</si>
  <si>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</si>
  <si>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</si>
  <si>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</si>
  <si>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</si>
  <si>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</si>
  <si>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</si>
  <si>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</si>
  <si>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</si>
  <si>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</si>
  <si>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</si>
  <si>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</si>
  <si>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</si>
  <si>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</si>
  <si>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</si>
  <si>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</si>
  <si>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</si>
  <si>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</si>
  <si>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</si>
  <si>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</si>
  <si>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</si>
  <si>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</si>
  <si>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</si>
  <si>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</si>
  <si>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</si>
  <si>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</si>
  <si>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</si>
  <si>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</si>
  <si>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</si>
  <si>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</si>
  <si>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</si>
  <si>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</si>
  <si>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</si>
  <si>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</si>
  <si>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</si>
  <si>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</si>
  <si>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</si>
  <si>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</si>
  <si>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</si>
  <si>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</si>
  <si>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</si>
  <si>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</si>
  <si>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</si>
  <si>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</si>
  <si>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</si>
  <si>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</si>
  <si>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</si>
  <si>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</si>
  <si>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</si>
  <si>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</si>
  <si>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</si>
  <si>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</si>
  <si>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</si>
  <si>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</si>
  <si>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</si>
  <si>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</si>
  <si>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</si>
  <si>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</si>
  <si>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</si>
  <si>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</si>
  <si>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</si>
  <si>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</si>
  <si>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</si>
  <si>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</si>
  <si>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</si>
  <si>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</si>
  <si>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</si>
  <si>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</si>
  <si>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</si>
  <si>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</si>
  <si>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</si>
  <si>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</si>
  <si>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</si>
  <si>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</si>
  <si>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</si>
  <si>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</si>
  <si>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</si>
  <si>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</si>
  <si>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</si>
  <si>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</si>
  <si>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</si>
  <si>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</si>
  <si>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</si>
  <si>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</si>
  <si>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</si>
  <si>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</si>
  <si>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</si>
  <si>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</si>
  <si>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</si>
  <si>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</si>
  <si>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</si>
  <si>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</si>
  <si>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</si>
  <si>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</si>
  <si>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</si>
  <si>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</si>
  <si>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</si>
  <si>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</si>
  <si>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</si>
  <si>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</si>
  <si>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</si>
  <si>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</si>
  <si>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</si>
  <si>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</si>
  <si>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</si>
  <si>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</si>
  <si>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</si>
  <si>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</si>
  <si>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</si>
  <si>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</si>
  <si>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</si>
  <si>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</si>
  <si>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</si>
  <si>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</si>
  <si>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</si>
  <si>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</si>
  <si>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</si>
  <si>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</si>
  <si>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</si>
  <si>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</si>
  <si>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</si>
  <si>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</si>
  <si>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</si>
  <si>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</si>
  <si>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</si>
  <si>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</si>
  <si>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</si>
  <si>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</si>
  <si>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</si>
  <si>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</si>
  <si>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</si>
  <si>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</si>
  <si>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</si>
  <si>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</si>
  <si>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</si>
  <si>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</si>
  <si>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</si>
  <si>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</si>
  <si>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</si>
  <si>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</si>
  <si>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</si>
  <si>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</si>
  <si>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</si>
  <si>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</si>
  <si>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</si>
  <si>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</si>
  <si>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</si>
  <si>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</si>
  <si>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</si>
  <si>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</si>
  <si>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</si>
  <si>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</si>
  <si>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</si>
  <si>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</si>
  <si>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</si>
  <si>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</si>
  <si>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</si>
  <si>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</si>
  <si>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</si>
  <si>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</si>
  <si>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</si>
  <si>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</si>
  <si>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</si>
  <si>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</si>
  <si>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</si>
  <si>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</si>
  <si>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</si>
  <si>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</si>
  <si>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</si>
  <si>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</si>
  <si>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</si>
  <si>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</si>
  <si>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</si>
  <si>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</si>
  <si>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</si>
  <si>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</si>
  <si>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</si>
  <si>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</si>
  <si>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</si>
  <si>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</si>
  <si>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</si>
  <si>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</si>
  <si>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</si>
  <si>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</si>
  <si>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</si>
  <si>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</si>
  <si>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</si>
  <si>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</si>
  <si>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</si>
  <si>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</si>
  <si>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</si>
  <si>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</si>
  <si>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</si>
  <si>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</si>
  <si>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</si>
  <si>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</si>
  <si>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</si>
  <si>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</si>
  <si>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</si>
  <si>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</si>
  <si>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</si>
  <si>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</si>
  <si>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</si>
  <si>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</si>
  <si>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</si>
  <si>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</si>
  <si>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</si>
  <si>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</si>
  <si>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</si>
  <si>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</si>
  <si>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</si>
  <si>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</si>
  <si>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</si>
  <si>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</si>
  <si>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</si>
  <si>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</si>
  <si>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</si>
  <si>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</si>
  <si>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</si>
  <si>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</si>
  <si>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</si>
  <si>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</si>
  <si>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</si>
  <si>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</si>
  <si>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</si>
  <si>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</si>
  <si>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</si>
  <si>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</si>
  <si>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</si>
  <si>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</si>
  <si>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</si>
  <si>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</si>
  <si>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</si>
  <si>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</si>
  <si>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</si>
  <si>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</si>
  <si>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</si>
  <si>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</si>
  <si>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</si>
  <si>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</si>
  <si>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</si>
  <si>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</si>
  <si>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</si>
  <si>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</si>
  <si>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</si>
  <si>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</si>
  <si>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</si>
  <si>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</si>
  <si>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</si>
  <si>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</si>
  <si>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</si>
  <si>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</si>
  <si>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</si>
  <si>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</si>
  <si>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</si>
  <si>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</si>
  <si>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</si>
  <si>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</si>
  <si>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</si>
  <si>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</si>
  <si>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</si>
  <si>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</si>
  <si>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</si>
  <si>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</si>
  <si>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</si>
  <si>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</si>
  <si>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</si>
  <si>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</si>
  <si>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</si>
  <si>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</si>
  <si>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</si>
  <si>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</si>
  <si>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</si>
  <si>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</si>
  <si>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</si>
  <si>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</si>
  <si>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</si>
  <si>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</si>
  <si>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</si>
  <si>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</si>
  <si>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</si>
  <si>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</si>
  <si>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</si>
  <si>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</si>
  <si>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</si>
  <si>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</si>
  <si>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</si>
  <si>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</si>
  <si>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</si>
  <si>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</si>
  <si>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</si>
  <si>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</si>
  <si>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</si>
  <si>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</si>
  <si>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</si>
  <si>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</si>
  <si>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</si>
  <si>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</si>
  <si>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</si>
  <si>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</si>
  <si>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</si>
  <si>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</si>
  <si>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</si>
  <si>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</si>
  <si>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</si>
  <si>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</si>
  <si>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</si>
  <si>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</si>
  <si>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</si>
  <si>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</si>
  <si>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</si>
  <si>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</si>
  <si>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</si>
  <si>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</si>
  <si>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</si>
  <si>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</si>
  <si>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</si>
  <si>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</si>
  <si>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</si>
  <si>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</si>
  <si>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</si>
  <si>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</si>
  <si>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</si>
  <si>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</si>
  <si>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</si>
  <si>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</si>
  <si>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</si>
  <si>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</si>
  <si>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</si>
  <si>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</si>
  <si>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</si>
  <si>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</si>
  <si>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</si>
  <si>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</si>
  <si>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</si>
  <si>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</si>
  <si>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</si>
  <si>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</si>
  <si>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</si>
  <si>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</si>
  <si>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</si>
  <si>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</si>
  <si>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</si>
  <si>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</si>
  <si>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</si>
  <si>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</si>
  <si>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</si>
  <si>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</si>
  <si>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</si>
  <si>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</si>
  <si>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</si>
  <si>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</si>
  <si>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</si>
  <si>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</si>
  <si>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</si>
  <si>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</si>
  <si>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</si>
  <si>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</si>
  <si>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</si>
  <si>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</si>
  <si>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</si>
  <si>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</si>
  <si>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</si>
  <si>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</si>
  <si>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</si>
  <si>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</si>
  <si>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</si>
  <si>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</si>
  <si>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</si>
  <si>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</si>
  <si>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</si>
  <si>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</si>
  <si>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</si>
  <si>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</si>
  <si>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</si>
  <si>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</si>
  <si>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</si>
  <si>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</si>
  <si>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</si>
  <si>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</si>
  <si>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</si>
  <si>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</si>
  <si>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</si>
  <si>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</si>
  <si>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</si>
  <si>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</si>
  <si>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</si>
  <si>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</si>
  <si>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</si>
  <si>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</si>
  <si>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</si>
  <si>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</si>
  <si>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</si>
  <si>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</si>
  <si>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</si>
  <si>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</si>
  <si>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</si>
  <si>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</si>
  <si>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</si>
  <si>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</si>
  <si>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</si>
  <si>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</si>
  <si>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</si>
  <si>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</si>
  <si>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</si>
  <si>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</si>
  <si>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</si>
  <si>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</si>
  <si>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</si>
  <si>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</si>
  <si>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</si>
  <si>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</si>
  <si>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</si>
  <si>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</si>
  <si>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</si>
  <si>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</si>
  <si>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</si>
  <si>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</si>
  <si>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</si>
  <si>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</si>
  <si>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</si>
  <si>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</si>
  <si>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</si>
  <si>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</si>
  <si>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</si>
  <si>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</si>
  <si>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</si>
  <si>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</si>
  <si>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</si>
  <si>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</si>
  <si>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</si>
  <si>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</si>
  <si>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</si>
  <si>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</si>
  <si>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</si>
  <si>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</si>
  <si>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</si>
  <si>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</si>
  <si>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</si>
  <si>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</si>
  <si>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</si>
  <si>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</si>
  <si>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</si>
  <si>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</si>
  <si>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</si>
  <si>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</si>
  <si>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</si>
  <si>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</si>
  <si>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</si>
  <si>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</si>
  <si>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</si>
  <si>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</si>
  <si>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</si>
  <si>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</si>
  <si>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</si>
  <si>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</si>
  <si>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</si>
  <si>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</si>
  <si>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</si>
  <si>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</si>
  <si>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</si>
  <si>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</si>
  <si>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</si>
  <si>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</si>
  <si>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</si>
  <si>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</si>
  <si>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</si>
  <si>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</si>
  <si>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</si>
  <si>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</si>
  <si>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</si>
  <si>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</si>
  <si>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</si>
  <si>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</si>
  <si>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</si>
  <si>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</si>
  <si>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</si>
  <si>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</si>
  <si>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</si>
  <si>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</si>
  <si>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</si>
  <si>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</si>
  <si>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</si>
  <si>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</si>
  <si>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</si>
  <si>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</si>
  <si>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</si>
  <si>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</si>
  <si>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</si>
  <si>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</si>
  <si>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</si>
  <si>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</si>
  <si>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</si>
  <si>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</si>
  <si>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</si>
  <si>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</si>
  <si>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</si>
  <si>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</si>
  <si>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</si>
  <si>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</si>
  <si>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</si>
  <si>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</si>
  <si>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</si>
  <si>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</si>
  <si>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</si>
  <si>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</si>
  <si>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</si>
  <si>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</si>
  <si>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</si>
  <si>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</si>
  <si>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</si>
  <si>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</si>
  <si>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</si>
  <si>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</si>
  <si>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</si>
  <si>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</si>
  <si>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</si>
  <si>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</si>
  <si>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</si>
  <si>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</si>
  <si>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</si>
  <si>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</si>
  <si>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</si>
  <si>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</si>
  <si>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</si>
  <si>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</si>
  <si>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</si>
  <si>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</si>
  <si>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</si>
  <si>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</si>
  <si>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</si>
  <si>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</si>
  <si>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</si>
  <si>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</si>
  <si>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</si>
  <si>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</si>
  <si>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</si>
  <si>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</si>
  <si>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</si>
  <si>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</si>
  <si>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</si>
  <si>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</si>
  <si>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</si>
  <si>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</si>
  <si>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</si>
  <si>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</si>
  <si>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</si>
  <si>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</si>
  <si>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</si>
  <si>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</si>
  <si>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</si>
  <si>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</si>
  <si>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</si>
  <si>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</si>
  <si>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</si>
  <si>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</si>
  <si>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</si>
  <si>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</si>
  <si>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</si>
  <si>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</si>
  <si>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</si>
  <si>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</si>
  <si>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</si>
  <si>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</si>
  <si>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</si>
  <si>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</si>
  <si>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</si>
  <si>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</si>
  <si>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</si>
  <si>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</si>
  <si>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</si>
  <si>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</si>
  <si>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</si>
  <si>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</si>
  <si>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</si>
  <si>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</si>
  <si>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</si>
  <si>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</si>
  <si>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</si>
  <si>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</si>
  <si>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</si>
  <si>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</si>
  <si>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</si>
  <si>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</si>
  <si>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</si>
  <si>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</si>
  <si>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</si>
  <si>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</si>
  <si>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</si>
  <si>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</si>
  <si>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</si>
  <si>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</si>
  <si>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</si>
  <si>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</si>
  <si>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</si>
  <si>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</si>
  <si>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</si>
  <si>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</si>
  <si>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</si>
  <si>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</si>
  <si>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</si>
  <si>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</si>
  <si>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</si>
  <si>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</si>
  <si>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</si>
  <si>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</si>
  <si>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</si>
  <si>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</si>
  <si>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</si>
  <si>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</si>
  <si>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</si>
  <si>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</si>
  <si>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</si>
  <si>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</si>
  <si>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</si>
  <si>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</si>
  <si>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</si>
  <si>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</si>
  <si>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</si>
  <si>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</si>
  <si>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</si>
  <si>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</si>
  <si>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</si>
  <si>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</si>
  <si>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</si>
  <si>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</si>
  <si>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</si>
  <si>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</si>
  <si>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</si>
  <si>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</si>
  <si>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</si>
  <si>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</si>
  <si>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</si>
  <si>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</si>
  <si>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</si>
  <si>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</si>
  <si>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</si>
  <si>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</si>
  <si>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</si>
  <si>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</si>
  <si>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</si>
  <si>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</si>
  <si>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</si>
  <si>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</si>
  <si>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</si>
  <si>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</si>
  <si>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</si>
  <si>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</si>
  <si>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</si>
  <si>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</si>
  <si>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</si>
  <si>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</si>
  <si>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</si>
  <si>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</si>
  <si>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</si>
  <si>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</si>
  <si>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</si>
  <si>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</si>
  <si>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</si>
  <si>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</si>
  <si>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</si>
  <si>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</si>
  <si>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</si>
  <si>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</si>
  <si>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</si>
  <si>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</si>
  <si>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</si>
  <si>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</si>
  <si>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</si>
  <si>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</si>
  <si>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</si>
  <si>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</si>
  <si>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</si>
  <si>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</si>
  <si>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</si>
  <si>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</si>
  <si>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</si>
  <si>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</si>
  <si>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</si>
  <si>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</si>
  <si>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</si>
  <si>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</si>
  <si>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</si>
  <si>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</si>
  <si>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</si>
  <si>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</si>
  <si>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</si>
  <si>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</si>
  <si>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</si>
  <si>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</si>
  <si>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</si>
  <si>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</si>
  <si>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</si>
  <si>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</si>
  <si>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</si>
  <si>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</si>
  <si>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</si>
  <si>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</si>
  <si>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</si>
  <si>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</si>
  <si>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</si>
  <si>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</si>
  <si>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</si>
  <si>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</si>
  <si>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</si>
  <si>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</si>
  <si>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</si>
  <si>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</si>
  <si>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</si>
  <si>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</si>
  <si>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</si>
  <si>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</si>
  <si>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</si>
  <si>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</si>
  <si>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</si>
  <si>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</si>
  <si>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</si>
  <si>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</si>
  <si>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</si>
  <si>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</si>
  <si>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</si>
  <si>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</si>
  <si>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</si>
  <si>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</si>
  <si>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</si>
  <si>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</si>
  <si>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</si>
  <si>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</si>
  <si>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</si>
  <si>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</si>
  <si>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</si>
  <si>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</si>
  <si>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</si>
  <si>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</si>
  <si>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</si>
  <si>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</si>
  <si>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</si>
  <si>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</si>
  <si>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</si>
  <si>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</si>
  <si>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</si>
  <si>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</si>
  <si>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</si>
  <si>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</si>
  <si>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</si>
  <si>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</si>
  <si>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</si>
  <si>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</si>
  <si>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</si>
  <si>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</si>
  <si>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</si>
  <si>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</si>
  <si>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</si>
  <si>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</si>
  <si>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</si>
  <si>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</si>
  <si>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</si>
  <si>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</si>
  <si>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</si>
  <si>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</si>
  <si>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</si>
  <si>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</si>
  <si>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</si>
  <si>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</si>
  <si>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</si>
  <si>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</si>
  <si>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</si>
  <si>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</si>
  <si>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</si>
  <si>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</si>
  <si>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</si>
  <si>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</si>
  <si>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</si>
  <si>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</si>
  <si>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</si>
  <si>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</si>
  <si>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</si>
  <si>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</si>
  <si>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</si>
  <si>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</si>
  <si>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</si>
  <si>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</si>
  <si>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</si>
  <si>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</si>
  <si>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</si>
  <si>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</si>
  <si>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</si>
  <si>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</si>
  <si>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</si>
  <si>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</si>
  <si>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</si>
  <si>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</si>
  <si>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</si>
  <si>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</si>
  <si>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</si>
  <si>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</si>
  <si>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</si>
  <si>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</si>
  <si>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</si>
  <si>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</si>
  <si>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</si>
  <si>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</si>
  <si>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</si>
  <si>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</si>
  <si>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</si>
  <si>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</si>
  <si>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</si>
  <si>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</si>
  <si>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</si>
  <si>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</si>
  <si>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</si>
  <si>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</si>
  <si>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</si>
  <si>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</si>
  <si>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</si>
  <si>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</si>
  <si>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</si>
  <si>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</si>
  <si>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</si>
  <si>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</si>
  <si>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</si>
  <si>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</si>
  <si>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</si>
  <si>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</si>
  <si>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</si>
  <si>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</si>
  <si>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</si>
  <si>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</si>
  <si>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</si>
  <si>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</si>
  <si>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</si>
  <si>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</si>
  <si>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</si>
  <si>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</si>
  <si>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</si>
  <si>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</si>
  <si>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</si>
  <si>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</si>
  <si>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</si>
  <si>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</si>
  <si>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</si>
  <si>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</si>
  <si>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</si>
  <si>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</si>
  <si>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</si>
  <si>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</si>
  <si>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</si>
  <si>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</si>
  <si>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</si>
  <si>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</si>
  <si>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</si>
  <si>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</si>
  <si>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</si>
  <si>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</si>
  <si>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</si>
  <si>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</si>
  <si>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</si>
  <si>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</si>
  <si>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</si>
  <si>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</si>
  <si>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</si>
  <si>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</si>
  <si>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</si>
  <si>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</si>
  <si>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</si>
  <si>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</si>
  <si>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</si>
  <si>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</si>
  <si>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</si>
  <si>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</si>
  <si>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</si>
  <si>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</si>
  <si>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</si>
  <si>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</si>
  <si>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</si>
  <si>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</si>
  <si>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</si>
  <si>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</si>
  <si>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</si>
  <si>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</si>
  <si>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</si>
  <si>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</si>
  <si>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</si>
  <si>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</si>
  <si>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</si>
  <si>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</si>
  <si>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</si>
  <si>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</si>
  <si>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</si>
  <si>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</si>
  <si>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</si>
  <si>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</si>
  <si>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</si>
  <si>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</si>
  <si>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</si>
  <si>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</si>
  <si>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</si>
  <si>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</si>
  <si>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</si>
  <si>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</si>
  <si>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</si>
  <si>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</si>
  <si>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</si>
  <si>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</si>
  <si>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</si>
  <si>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</si>
  <si>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</si>
  <si>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</si>
  <si>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</si>
  <si>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</si>
  <si>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</si>
  <si>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</si>
  <si>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</si>
  <si>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</si>
  <si>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</si>
  <si>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</si>
  <si>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</si>
  <si>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</si>
  <si>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</si>
  <si>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</si>
  <si>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</si>
  <si>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</si>
  <si>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</si>
  <si>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</si>
  <si>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</si>
  <si>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</si>
  <si>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</si>
  <si>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</si>
  <si>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</si>
  <si>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</si>
  <si>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</si>
  <si>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</si>
  <si>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</si>
  <si>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</si>
  <si>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</si>
  <si>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</si>
  <si>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</si>
  <si>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</si>
  <si>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</si>
  <si>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</si>
  <si>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</si>
  <si>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</si>
  <si>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</si>
  <si>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</si>
  <si>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</si>
  <si>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</si>
  <si>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</si>
  <si>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</si>
  <si>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</si>
  <si>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</si>
  <si>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</si>
  <si>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</si>
  <si>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</si>
  <si>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</si>
  <si>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</si>
  <si>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</si>
  <si>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</si>
  <si>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</si>
  <si>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</si>
  <si>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</si>
  <si>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</si>
  <si>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</si>
  <si>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</si>
  <si>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</si>
  <si>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</si>
  <si>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</si>
  <si>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</si>
  <si>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</si>
  <si>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</si>
  <si>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</si>
  <si>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</si>
  <si>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</si>
  <si>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</si>
  <si>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</si>
  <si>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</si>
  <si>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</si>
  <si>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</si>
  <si>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</si>
  <si>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</si>
  <si>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</si>
  <si>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</si>
  <si>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</si>
  <si>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</si>
  <si>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</si>
  <si>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</si>
  <si>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</si>
  <si>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</si>
  <si>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</si>
  <si>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</si>
  <si>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</si>
  <si>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</si>
  <si>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</si>
  <si>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</si>
  <si>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</si>
  <si>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</si>
  <si>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</si>
  <si>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</si>
  <si>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</si>
  <si>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</si>
  <si>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</si>
  <si>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</si>
  <si>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</si>
  <si>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</si>
  <si>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</si>
  <si>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</si>
  <si>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</si>
  <si>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</si>
  <si>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</si>
  <si>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</si>
  <si>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</si>
  <si>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</si>
  <si>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</si>
  <si>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</si>
  <si>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</si>
  <si>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</si>
  <si>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</si>
  <si>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</si>
  <si>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</si>
  <si>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</si>
  <si>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</si>
  <si>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</si>
  <si>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</si>
  <si>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</si>
  <si>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</si>
  <si>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</si>
  <si>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</si>
  <si>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</si>
  <si>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</si>
  <si>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</si>
  <si>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</si>
  <si>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</si>
  <si>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</si>
  <si>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</si>
  <si>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</si>
  <si>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</si>
  <si>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</si>
  <si>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</si>
  <si>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</si>
  <si>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</si>
  <si>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</si>
  <si>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</si>
  <si>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</si>
  <si>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</si>
  <si>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</si>
  <si>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</si>
  <si>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</si>
  <si>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</si>
  <si>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</si>
  <si>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</si>
  <si>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</si>
  <si>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</si>
  <si>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</si>
  <si>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</si>
  <si>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</si>
  <si>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</si>
  <si>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</si>
  <si>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</si>
  <si>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</si>
  <si>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</si>
  <si>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</si>
  <si>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</si>
  <si>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</si>
  <si>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</si>
  <si>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</si>
  <si>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</si>
  <si>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</si>
  <si>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</si>
  <si>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</si>
  <si>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</si>
  <si>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</si>
  <si>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</si>
  <si>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</si>
  <si>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</si>
  <si>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</si>
  <si>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</si>
  <si>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</si>
  <si>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</si>
  <si>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</si>
  <si>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</si>
  <si>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</si>
  <si>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</si>
  <si>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</si>
  <si>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</si>
  <si>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</si>
  <si>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</si>
  <si>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</si>
  <si>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</si>
  <si>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</si>
  <si>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</si>
  <si>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</si>
  <si>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</si>
  <si>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</si>
  <si>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</si>
  <si>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</si>
  <si>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</si>
  <si>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</si>
  <si>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</si>
  <si>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</si>
  <si>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</si>
  <si>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</si>
  <si>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</si>
  <si>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</si>
  <si>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</si>
  <si>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</si>
  <si>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</si>
  <si>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</si>
  <si>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</si>
  <si>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</si>
  <si>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</si>
  <si>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</si>
  <si>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</si>
  <si>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</si>
  <si>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</si>
  <si>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</si>
  <si>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</si>
  <si>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</si>
  <si>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</si>
  <si>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</si>
  <si>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</si>
  <si>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</si>
  <si>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</si>
  <si>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</si>
  <si>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</si>
  <si>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</si>
  <si>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</si>
  <si>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</si>
  <si>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</si>
  <si>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</si>
  <si>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</si>
  <si>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</si>
  <si>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</si>
  <si>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</si>
  <si>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</si>
  <si>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</si>
  <si>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</si>
  <si>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</si>
  <si>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</si>
  <si>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</si>
  <si>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</si>
  <si>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</si>
  <si>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</si>
  <si>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</si>
  <si>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</si>
  <si>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</si>
  <si>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</si>
  <si>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</si>
  <si>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</si>
  <si>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</si>
  <si>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</si>
  <si>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</si>
  <si>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</si>
  <si>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</si>
  <si>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</si>
  <si>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</si>
  <si>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</si>
  <si>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</si>
  <si>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</si>
  <si>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</si>
  <si>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</si>
  <si>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</si>
  <si>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</si>
  <si>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</si>
  <si>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</si>
  <si>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</si>
  <si>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</si>
  <si>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</si>
  <si>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</si>
  <si>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</si>
  <si>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</si>
  <si>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</si>
  <si>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</si>
  <si>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</si>
  <si>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</si>
  <si>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</si>
  <si>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</si>
  <si>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</si>
  <si>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</si>
  <si>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</si>
  <si>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</si>
  <si>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</si>
  <si>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</si>
  <si>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</si>
  <si>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</si>
  <si>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</si>
  <si>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</si>
  <si>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</si>
  <si>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</si>
  <si>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</si>
  <si>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</si>
  <si>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</si>
  <si>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</si>
  <si>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</si>
  <si>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</si>
  <si>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</si>
  <si>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</si>
  <si>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</si>
  <si>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</si>
  <si>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</si>
  <si>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</si>
  <si>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</si>
  <si>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</si>
  <si>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</si>
  <si>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</si>
  <si>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</si>
  <si>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</si>
  <si>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</si>
  <si>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</si>
  <si>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</si>
  <si>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</si>
  <si>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</si>
  <si>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</si>
  <si>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</si>
  <si>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</si>
  <si>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</si>
  <si>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</si>
  <si>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</si>
  <si>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</si>
  <si>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</si>
  <si>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</si>
  <si>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</si>
  <si>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</si>
  <si>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</si>
  <si>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</si>
  <si>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</si>
  <si>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</si>
  <si>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</si>
  <si>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</si>
  <si>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</si>
  <si>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</si>
  <si>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</si>
  <si>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</si>
  <si>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</si>
  <si>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</si>
  <si>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</si>
  <si>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</si>
  <si>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</si>
  <si>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</si>
  <si>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</si>
  <si>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</si>
  <si>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</si>
  <si>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</si>
  <si>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</si>
  <si>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</si>
  <si>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</si>
  <si>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</si>
  <si>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</si>
  <si>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</si>
  <si>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</si>
  <si>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</si>
  <si>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</si>
  <si>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</si>
  <si>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</si>
  <si>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</si>
  <si>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</si>
  <si>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</si>
  <si>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</si>
  <si>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</si>
  <si>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</si>
  <si>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</si>
  <si>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</si>
  <si>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</si>
  <si>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</si>
  <si>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</si>
  <si>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</si>
  <si>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</si>
  <si>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</si>
  <si>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</si>
  <si>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</si>
  <si>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</si>
  <si>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</si>
  <si>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</si>
  <si>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</si>
  <si>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</si>
  <si>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</si>
  <si>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</si>
  <si>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</si>
  <si>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</si>
  <si>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</si>
  <si>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</si>
  <si>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</si>
  <si>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</si>
  <si>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</si>
  <si>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</si>
  <si>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</si>
  <si>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</si>
  <si>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</si>
  <si>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</si>
  <si>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</si>
  <si>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</si>
  <si>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</si>
  <si>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</si>
  <si>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</si>
  <si>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</si>
  <si>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</si>
  <si>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</si>
  <si>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</si>
  <si>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</si>
  <si>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</si>
  <si>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</si>
  <si>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</si>
  <si>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</si>
  <si>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</si>
  <si>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</si>
  <si>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</si>
  <si>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</si>
  <si>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</si>
  <si>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</si>
  <si>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</si>
  <si>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</si>
  <si>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</si>
  <si>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</si>
  <si>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</si>
  <si>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</si>
  <si>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</si>
  <si>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</si>
  <si>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</si>
  <si>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</si>
  <si>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</si>
  <si>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</si>
  <si>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</si>
  <si>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</si>
  <si>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</si>
  <si>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</si>
  <si>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</si>
  <si>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</si>
  <si>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</si>
  <si>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</si>
  <si>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</si>
  <si>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</si>
  <si>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</si>
  <si>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</si>
  <si>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</si>
  <si>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</si>
  <si>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</si>
  <si>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</si>
  <si>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</si>
  <si>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</si>
  <si>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</si>
  <si>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</si>
  <si>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</si>
  <si>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</si>
  <si>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</si>
  <si>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</si>
  <si>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</si>
  <si>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</si>
  <si>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</si>
  <si>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</si>
  <si>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</si>
  <si>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</si>
  <si>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</si>
  <si>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</si>
  <si>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</si>
  <si>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</si>
  <si>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</si>
  <si>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</si>
  <si>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</si>
  <si>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</si>
  <si>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</si>
  <si>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</si>
  <si>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</si>
  <si>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</si>
  <si>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</si>
  <si>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</si>
  <si>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</si>
  <si>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</si>
  <si>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</si>
  <si>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</si>
  <si>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</si>
  <si>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</si>
  <si>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</si>
  <si>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</si>
  <si>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</si>
  <si>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</si>
  <si>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</si>
  <si>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</si>
  <si>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</si>
  <si>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</si>
  <si>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</si>
  <si>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</si>
  <si>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</si>
  <si>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</si>
  <si>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</si>
  <si>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</si>
  <si>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</si>
  <si>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</si>
  <si>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</si>
  <si>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</si>
  <si>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</si>
  <si>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</si>
  <si>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</si>
  <si>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</si>
  <si>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</si>
  <si>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</si>
  <si>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</si>
  <si>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</si>
  <si>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</si>
  <si>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</si>
  <si>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</si>
  <si>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</si>
  <si>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</si>
  <si>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</si>
  <si>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</si>
  <si>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</si>
  <si>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</si>
  <si>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</si>
  <si>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</si>
  <si>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</si>
  <si>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</si>
  <si>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</si>
  <si>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</si>
  <si>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</si>
  <si>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</si>
  <si>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</si>
  <si>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</si>
  <si>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</si>
  <si>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</si>
  <si>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</si>
  <si>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</si>
  <si>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</si>
  <si>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</si>
  <si>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</si>
  <si>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</si>
  <si>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</si>
  <si>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</si>
  <si>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</si>
  <si>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</si>
  <si>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</si>
  <si>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</si>
  <si>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</si>
  <si>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</si>
  <si>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</si>
  <si>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</si>
  <si>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</si>
  <si>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</si>
  <si>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</si>
  <si>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</si>
  <si>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</si>
  <si>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</si>
  <si>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</si>
  <si>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</si>
  <si>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</si>
  <si>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</si>
  <si>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</si>
  <si>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</si>
  <si>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</si>
  <si>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</si>
  <si>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</si>
  <si>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</si>
  <si>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</si>
  <si>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</si>
  <si>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</si>
  <si>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</si>
  <si>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</si>
  <si>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</si>
  <si>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</si>
  <si>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</si>
  <si>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</si>
  <si>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</si>
  <si>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</si>
  <si>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</si>
  <si>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</si>
  <si>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</si>
  <si>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</si>
  <si>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</si>
  <si>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</si>
  <si>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</si>
  <si>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</si>
  <si>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</si>
  <si>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</si>
  <si>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</si>
  <si>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</si>
  <si>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</si>
  <si>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</si>
  <si>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</si>
  <si>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</si>
  <si>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</si>
  <si>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</si>
  <si>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</si>
  <si>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</si>
  <si>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</si>
  <si>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</si>
  <si>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</si>
  <si>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</si>
  <si>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</si>
  <si>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</si>
  <si>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</si>
  <si>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</si>
  <si>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</si>
  <si>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</si>
  <si>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</si>
  <si>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</si>
  <si>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</si>
  <si>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</si>
  <si>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</si>
  <si>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</si>
  <si>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</si>
  <si>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</si>
  <si>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</si>
  <si>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</si>
  <si>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</si>
  <si>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</si>
  <si>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</si>
  <si>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</si>
  <si>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</si>
  <si>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</si>
  <si>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</si>
  <si>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</si>
  <si>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</si>
  <si>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</si>
  <si>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</si>
  <si>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</si>
  <si>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</si>
  <si>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</si>
  <si>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</si>
  <si>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</si>
  <si>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</si>
  <si>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</si>
  <si>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</si>
  <si>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</si>
  <si>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</si>
  <si>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</si>
  <si>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</si>
  <si>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</si>
  <si>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</si>
  <si>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</si>
  <si>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</si>
  <si>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</si>
  <si>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</si>
  <si>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</si>
  <si>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</si>
  <si>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</si>
  <si>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</si>
  <si>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</si>
  <si>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</si>
  <si>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</si>
  <si>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</si>
  <si>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</si>
  <si>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</si>
  <si>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</si>
  <si>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</si>
  <si>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</si>
  <si>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</si>
  <si>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</si>
  <si>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</si>
  <si>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</si>
  <si>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</si>
  <si>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</si>
  <si>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</si>
  <si>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</si>
  <si>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</si>
  <si>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</si>
  <si>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</si>
  <si>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</si>
  <si>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</si>
  <si>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</si>
  <si>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</si>
  <si>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</si>
  <si>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</si>
  <si>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</si>
  <si>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</si>
  <si>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</si>
  <si>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</si>
  <si>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</si>
  <si>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</si>
  <si>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</si>
  <si>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</si>
  <si>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</si>
  <si>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</si>
  <si>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</si>
  <si>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</si>
  <si>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</si>
  <si>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</si>
  <si>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</si>
  <si>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</si>
  <si>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</si>
  <si>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</si>
  <si>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</si>
  <si>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</si>
  <si>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</si>
  <si>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</si>
  <si>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</si>
  <si>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</si>
  <si>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</si>
  <si>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</si>
  <si>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</si>
  <si>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</si>
  <si>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</si>
  <si>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</si>
  <si>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</si>
  <si>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</si>
  <si>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</si>
  <si>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</si>
  <si>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</si>
  <si>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</si>
  <si>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</si>
  <si>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</si>
  <si>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</si>
  <si>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</si>
  <si>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</si>
  <si>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</si>
  <si>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</si>
  <si>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</si>
  <si>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</si>
  <si>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</si>
  <si>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</si>
  <si>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</si>
  <si>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</si>
  <si>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</si>
  <si>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</si>
  <si>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</si>
  <si>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</si>
  <si>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</si>
  <si>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</si>
  <si>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</si>
  <si>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</si>
  <si>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</si>
  <si>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</si>
  <si>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</si>
  <si>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</si>
  <si>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</si>
  <si>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</si>
  <si>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</si>
  <si>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</si>
  <si>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</si>
  <si>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</si>
  <si>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</si>
  <si>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</si>
  <si>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</si>
  <si>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</si>
  <si>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</si>
  <si>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</si>
  <si>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</si>
  <si>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</si>
  <si>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</si>
  <si>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</si>
  <si>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</si>
  <si>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</si>
  <si>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</si>
  <si>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</si>
  <si>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</si>
  <si>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</si>
  <si>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</si>
  <si>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</si>
  <si>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</si>
  <si>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</si>
  <si>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</si>
  <si>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</si>
  <si>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</si>
  <si>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</si>
  <si>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</si>
  <si>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</si>
  <si>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</si>
  <si>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</si>
  <si>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</si>
  <si>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</si>
  <si>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</si>
  <si>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</si>
  <si>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</si>
  <si>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</si>
  <si>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</si>
  <si>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</si>
  <si>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</si>
  <si>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</si>
  <si>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</si>
  <si>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</si>
  <si>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</si>
  <si>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</si>
  <si>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</si>
  <si>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</si>
  <si>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</si>
  <si>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</si>
  <si>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</si>
  <si>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</si>
  <si>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</si>
  <si>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</si>
  <si>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</si>
  <si>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</si>
  <si>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</si>
  <si>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</si>
  <si>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</si>
  <si>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</si>
  <si>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</si>
  <si>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</si>
  <si>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</si>
  <si>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</si>
  <si>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</si>
  <si>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</si>
  <si>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</si>
  <si>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</si>
  <si>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</si>
  <si>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</si>
  <si>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</si>
  <si>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</si>
  <si>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</si>
  <si>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</si>
  <si>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</si>
  <si>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</si>
  <si>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</si>
  <si>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</si>
  <si>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</si>
  <si>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</si>
  <si>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</si>
  <si>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</si>
  <si>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</si>
  <si>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</si>
  <si>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</si>
  <si>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</si>
  <si>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</si>
  <si>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</si>
  <si>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</si>
  <si>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</si>
  <si>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</si>
  <si>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</si>
  <si>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</si>
  <si>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</si>
  <si>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</si>
  <si>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</si>
  <si>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</si>
  <si>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</si>
  <si>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</si>
  <si>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</si>
  <si>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</si>
  <si>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</si>
  <si>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</si>
  <si>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</si>
  <si>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</si>
  <si>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</si>
  <si>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</si>
  <si>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</si>
  <si>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</si>
  <si>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</si>
  <si>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</si>
  <si>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</si>
  <si>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</si>
  <si>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</si>
  <si>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</si>
  <si>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</si>
  <si>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</si>
  <si>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</si>
  <si>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</si>
  <si>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</si>
  <si>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</si>
  <si>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</si>
  <si>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</si>
  <si>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</si>
  <si>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</si>
  <si>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</si>
  <si>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</si>
  <si>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</si>
  <si>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</si>
  <si>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</si>
  <si>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</si>
  <si>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</si>
  <si>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</si>
  <si>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</si>
  <si>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</si>
  <si>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</si>
  <si>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</si>
  <si>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</si>
  <si>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</si>
  <si>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</si>
  <si>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</si>
  <si>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</si>
  <si>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</si>
  <si>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</si>
  <si>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</si>
  <si>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</si>
  <si>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</si>
  <si>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</si>
  <si>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</si>
  <si>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</si>
  <si>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</si>
  <si>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</si>
  <si>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</si>
  <si>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</si>
  <si>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</si>
  <si>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</si>
  <si>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</si>
  <si>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</si>
  <si>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</si>
  <si>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</si>
  <si>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</si>
  <si>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</si>
  <si>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</si>
  <si>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</si>
  <si>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</si>
  <si>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</si>
  <si>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</si>
  <si>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</si>
  <si>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</si>
  <si>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</si>
  <si>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</si>
  <si>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</si>
  <si>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</si>
  <si>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</si>
  <si>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</si>
  <si>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</si>
  <si>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</si>
  <si>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</si>
  <si>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</si>
  <si>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</si>
  <si>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</si>
  <si>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</si>
  <si>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</si>
  <si>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</si>
  <si>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</si>
  <si>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</si>
  <si>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</si>
  <si>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</si>
  <si>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</si>
  <si>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</si>
  <si>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</si>
  <si>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</si>
  <si>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</si>
  <si>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</si>
  <si>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</si>
  <si>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</si>
  <si>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</si>
  <si>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</si>
  <si>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</si>
  <si>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</si>
  <si>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</si>
  <si>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</si>
  <si>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</si>
  <si>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</si>
  <si>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</si>
  <si>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</si>
  <si>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</si>
  <si>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</si>
  <si>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</si>
  <si>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</si>
  <si>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</si>
  <si>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</si>
  <si>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</si>
  <si>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</si>
  <si>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</si>
  <si>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</si>
  <si>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</si>
  <si>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</si>
  <si>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</si>
  <si>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</si>
  <si>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</si>
  <si>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</si>
  <si>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</si>
  <si>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</si>
  <si>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</si>
  <si>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</si>
  <si>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</si>
  <si>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</si>
  <si>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</si>
  <si>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</si>
  <si>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</si>
  <si>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</si>
  <si>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</si>
  <si>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</si>
  <si>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</si>
  <si>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</si>
  <si>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</si>
  <si>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</si>
  <si>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</si>
  <si>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</si>
  <si>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</si>
  <si>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</si>
  <si>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</si>
  <si>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</si>
  <si>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</si>
  <si>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</si>
  <si>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</si>
  <si>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</si>
  <si>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</si>
  <si>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</si>
  <si>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</si>
  <si>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</si>
  <si>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</si>
  <si>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</si>
  <si>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</si>
  <si>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</si>
  <si>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</si>
  <si>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</si>
  <si>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</si>
  <si>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</si>
  <si>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</si>
  <si>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</si>
  <si>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</si>
  <si>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</si>
  <si>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</si>
  <si>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</si>
  <si>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</si>
  <si>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</si>
  <si>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</si>
  <si>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</si>
  <si>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</si>
  <si>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</si>
  <si>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</si>
  <si>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</si>
  <si>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</si>
  <si>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</si>
  <si>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</si>
  <si>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</si>
  <si>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</si>
  <si>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</si>
  <si>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</si>
  <si>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</si>
  <si>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</si>
  <si>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3335915813</t>
  </si>
  <si>
    <t>3335915606</t>
  </si>
  <si>
    <t>3335915919</t>
  </si>
  <si>
    <t>3335915846</t>
  </si>
  <si>
    <t>3335916280</t>
  </si>
  <si>
    <t>3335916608</t>
  </si>
  <si>
    <t>3335916606</t>
  </si>
  <si>
    <t>3335916605</t>
  </si>
  <si>
    <t>3335916514</t>
  </si>
  <si>
    <t>3335916496</t>
  </si>
  <si>
    <t>3335916485</t>
  </si>
  <si>
    <t>3335916621</t>
  </si>
  <si>
    <t>3335916654</t>
  </si>
  <si>
    <t>3335916653</t>
  </si>
  <si>
    <t>2 Gaveta Fallando + 1 Gaveta Vacias</t>
  </si>
  <si>
    <t>3335916962</t>
  </si>
  <si>
    <t>3335916951</t>
  </si>
  <si>
    <t>3335916879</t>
  </si>
  <si>
    <t>3335916828</t>
  </si>
  <si>
    <t>3335916825</t>
  </si>
  <si>
    <t>3335916782</t>
  </si>
  <si>
    <t>INHIBIDO</t>
  </si>
  <si>
    <t>Closed</t>
  </si>
  <si>
    <t>3335917505</t>
  </si>
  <si>
    <t>3335917501</t>
  </si>
  <si>
    <t>3335917471</t>
  </si>
  <si>
    <t>3335917549</t>
  </si>
  <si>
    <t>3335917735</t>
  </si>
  <si>
    <t>3335917866</t>
  </si>
  <si>
    <t>3335917876</t>
  </si>
  <si>
    <t>3335917877</t>
  </si>
  <si>
    <t>12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</si>
</sst>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8"/>
  <sheetViews>
    <sheetView tabSelected="1" zoomScale="85" zoomScaleNormal="85" workbookViewId="0">
      <pane ySplit="4" topLeftCell="A26" activePane="bottomLeft" state="frozen"/>
      <selection pane="bottomLeft" activeCell="L28" sqref="L28"/>
    </sheetView>
  </sheetViews>
  <sheetFormatPr baseColWidth="10" defaultColWidth="25.7109375" defaultRowHeight="15" x14ac:dyDescent="0.25"/>
  <cols>
    <col min="1" max="1" width="27.140625" style="87" bestFit="1" customWidth="1"/>
    <col min="2" max="2" width="19.140625" style="106" bestFit="1" customWidth="1"/>
    <col min="3" max="3" width="17.7109375" style="44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2603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8" t="str">
        <f>VLOOKUP(E6,VIP!$A$2:$O13749,2,0)</f>
        <v>DRBR01A</v>
      </c>
      <c r="G6" s="148" t="str">
        <f>VLOOKUP(E6,'LISTADO ATM'!$A$2:$B$897,2,0)</f>
        <v xml:space="preserve">ATM UNP UASD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3335914362</v>
      </c>
      <c r="C7" s="132">
        <v>44356.420567129629</v>
      </c>
      <c r="D7" s="132" t="s">
        <v>2180</v>
      </c>
      <c r="E7" s="121">
        <v>441</v>
      </c>
      <c r="F7" s="148" t="str">
        <f>VLOOKUP(E7,VIP!$A$2:$O13705,2,0)</f>
        <v>DRBR441</v>
      </c>
      <c r="G7" s="148" t="str">
        <f>VLOOKUP(E7,'LISTADO ATM'!$A$2:$B$897,2,0)</f>
        <v>ATM Estacion de Servicio Romulo Betancour</v>
      </c>
      <c r="H7" s="148" t="str">
        <f>VLOOKUP(E7,VIP!$A$2:$O18568,7,FALSE)</f>
        <v>NO</v>
      </c>
      <c r="I7" s="148" t="str">
        <f>VLOOKUP(E7,VIP!$A$2:$O10533,8,FALSE)</f>
        <v>NO</v>
      </c>
      <c r="J7" s="148" t="str">
        <f>VLOOKUP(E7,VIP!$A$2:$O10483,8,FALSE)</f>
        <v>NO</v>
      </c>
      <c r="K7" s="148" t="str">
        <f>VLOOKUP(E7,VIP!$A$2:$O14057,6,0)</f>
        <v>NO</v>
      </c>
      <c r="L7" s="122" t="s">
        <v>2219</v>
      </c>
      <c r="M7" s="131" t="s">
        <v>2446</v>
      </c>
      <c r="N7" s="131" t="s">
        <v>2453</v>
      </c>
      <c r="O7" s="148" t="s">
        <v>2455</v>
      </c>
      <c r="P7" s="148"/>
      <c r="Q7" s="147" t="s">
        <v>2219</v>
      </c>
    </row>
    <row r="8" spans="1:17" s="93" customFormat="1" ht="18" x14ac:dyDescent="0.25">
      <c r="A8" s="148" t="str">
        <f>VLOOKUP(E8,'LISTADO ATM'!$A$2:$C$898,3,0)</f>
        <v>DISTRITO NACIONAL</v>
      </c>
      <c r="B8" s="126">
        <v>3335914888</v>
      </c>
      <c r="C8" s="132">
        <v>44356.609444444446</v>
      </c>
      <c r="D8" s="132" t="s">
        <v>2180</v>
      </c>
      <c r="E8" s="121">
        <v>13</v>
      </c>
      <c r="F8" s="148" t="str">
        <f>VLOOKUP(E8,VIP!$A$2:$O13706,2,0)</f>
        <v>DRBR013</v>
      </c>
      <c r="G8" s="148" t="str">
        <f>VLOOKUP(E8,'LISTADO ATM'!$A$2:$B$897,2,0)</f>
        <v xml:space="preserve">ATM CDEEE </v>
      </c>
      <c r="H8" s="148" t="str">
        <f>VLOOKUP(E8,VIP!$A$2:$O18569,7,FALSE)</f>
        <v>Si</v>
      </c>
      <c r="I8" s="148" t="str">
        <f>VLOOKUP(E8,VIP!$A$2:$O10534,8,FALSE)</f>
        <v>Si</v>
      </c>
      <c r="J8" s="148" t="str">
        <f>VLOOKUP(E8,VIP!$A$2:$O10484,8,FALSE)</f>
        <v>Si</v>
      </c>
      <c r="K8" s="148" t="str">
        <f>VLOOKUP(E8,VIP!$A$2:$O14058,6,0)</f>
        <v>NO</v>
      </c>
      <c r="L8" s="122" t="s">
        <v>2245</v>
      </c>
      <c r="M8" s="131" t="s">
        <v>2446</v>
      </c>
      <c r="N8" s="131" t="s">
        <v>2453</v>
      </c>
      <c r="O8" s="148" t="s">
        <v>2455</v>
      </c>
      <c r="P8" s="148"/>
      <c r="Q8" s="147" t="s">
        <v>2245</v>
      </c>
    </row>
    <row r="9" spans="1:17" s="93" customFormat="1" ht="18" x14ac:dyDescent="0.25">
      <c r="A9" s="148" t="str">
        <f>VLOOKUP(E9,'LISTADO ATM'!$A$2:$C$898,3,0)</f>
        <v>SUR</v>
      </c>
      <c r="B9" s="126">
        <v>3335915443</v>
      </c>
      <c r="C9" s="132">
        <v>44357.34447916667</v>
      </c>
      <c r="D9" s="132" t="s">
        <v>2180</v>
      </c>
      <c r="E9" s="121">
        <v>968</v>
      </c>
      <c r="F9" s="148" t="str">
        <f>VLOOKUP(E9,VIP!$A$2:$O13709,2,0)</f>
        <v>DRBR24I</v>
      </c>
      <c r="G9" s="148" t="str">
        <f>VLOOKUP(E9,'LISTADO ATM'!$A$2:$B$897,2,0)</f>
        <v xml:space="preserve">ATM UNP Mercado Baní </v>
      </c>
      <c r="H9" s="148" t="str">
        <f>VLOOKUP(E9,VIP!$A$2:$O18572,7,FALSE)</f>
        <v>Si</v>
      </c>
      <c r="I9" s="148" t="str">
        <f>VLOOKUP(E9,VIP!$A$2:$O10537,8,FALSE)</f>
        <v>Si</v>
      </c>
      <c r="J9" s="148" t="str">
        <f>VLOOKUP(E9,VIP!$A$2:$O10487,8,FALSE)</f>
        <v>Si</v>
      </c>
      <c r="K9" s="148" t="str">
        <f>VLOOKUP(E9,VIP!$A$2:$O14061,6,0)</f>
        <v>SI</v>
      </c>
      <c r="L9" s="122" t="s">
        <v>2219</v>
      </c>
      <c r="M9" s="131" t="s">
        <v>2446</v>
      </c>
      <c r="N9" s="131" t="s">
        <v>2453</v>
      </c>
      <c r="O9" s="148" t="s">
        <v>2455</v>
      </c>
      <c r="P9" s="148"/>
      <c r="Q9" s="147" t="s">
        <v>2219</v>
      </c>
    </row>
    <row r="10" spans="1:17" s="93" customFormat="1" ht="18" x14ac:dyDescent="0.25">
      <c r="A10" s="148" t="str">
        <f>VLOOKUP(E10,'LISTADO ATM'!$A$2:$C$898,3,0)</f>
        <v>DISTRITO NACIONAL</v>
      </c>
      <c r="B10" s="126">
        <v>3335915755</v>
      </c>
      <c r="C10" s="132">
        <v>44357.421527777777</v>
      </c>
      <c r="D10" s="132" t="s">
        <v>2180</v>
      </c>
      <c r="E10" s="121">
        <v>280</v>
      </c>
      <c r="F10" s="148" t="str">
        <f>VLOOKUP(E10,VIP!$A$2:$O13720,2,0)</f>
        <v>DRBR752</v>
      </c>
      <c r="G10" s="148" t="str">
        <f>VLOOKUP(E10,'LISTADO ATM'!$A$2:$B$897,2,0)</f>
        <v xml:space="preserve">ATM Cooperativa BR </v>
      </c>
      <c r="H10" s="148" t="str">
        <f>VLOOKUP(E10,VIP!$A$2:$O18583,7,FALSE)</f>
        <v>Si</v>
      </c>
      <c r="I10" s="148" t="str">
        <f>VLOOKUP(E10,VIP!$A$2:$O10548,8,FALSE)</f>
        <v>Si</v>
      </c>
      <c r="J10" s="148" t="str">
        <f>VLOOKUP(E10,VIP!$A$2:$O10498,8,FALSE)</f>
        <v>Si</v>
      </c>
      <c r="K10" s="148" t="str">
        <f>VLOOKUP(E10,VIP!$A$2:$O14072,6,0)</f>
        <v>NO</v>
      </c>
      <c r="L10" s="122" t="s">
        <v>2219</v>
      </c>
      <c r="M10" s="131" t="s">
        <v>2446</v>
      </c>
      <c r="N10" s="131" t="s">
        <v>2453</v>
      </c>
      <c r="O10" s="148" t="s">
        <v>2455</v>
      </c>
      <c r="P10" s="148"/>
      <c r="Q10" s="147" t="s">
        <v>2219</v>
      </c>
    </row>
    <row r="11" spans="1:17" s="93" customFormat="1" ht="18" x14ac:dyDescent="0.25">
      <c r="A11" s="148" t="str">
        <f>VLOOKUP(E11,'LISTADO ATM'!$A$2:$C$898,3,0)</f>
        <v>ESTE</v>
      </c>
      <c r="B11" s="126">
        <v>3335916514</v>
      </c>
      <c r="C11" s="132">
        <v>44357.684259259258</v>
      </c>
      <c r="D11" s="132" t="s">
        <v>2449</v>
      </c>
      <c r="E11" s="121">
        <v>429</v>
      </c>
      <c r="F11" s="148" t="str">
        <f>VLOOKUP(E11,VIP!$A$2:$O13719,2,0)</f>
        <v>DRBR429</v>
      </c>
      <c r="G11" s="148" t="str">
        <f>VLOOKUP(E11,'LISTADO ATM'!$A$2:$B$897,2,0)</f>
        <v xml:space="preserve">ATM Oficina Jumbo La Romana </v>
      </c>
      <c r="H11" s="148" t="str">
        <f>VLOOKUP(E11,VIP!$A$2:$O18582,7,FALSE)</f>
        <v>Si</v>
      </c>
      <c r="I11" s="148" t="str">
        <f>VLOOKUP(E11,VIP!$A$2:$O10547,8,FALSE)</f>
        <v>Si</v>
      </c>
      <c r="J11" s="148" t="str">
        <f>VLOOKUP(E11,VIP!$A$2:$O10497,8,FALSE)</f>
        <v>Si</v>
      </c>
      <c r="K11" s="148" t="str">
        <f>VLOOKUP(E11,VIP!$A$2:$O14071,6,0)</f>
        <v>NO</v>
      </c>
      <c r="L11" s="122" t="s">
        <v>2548</v>
      </c>
      <c r="M11" s="131" t="s">
        <v>2446</v>
      </c>
      <c r="N11" s="131" t="s">
        <v>2594</v>
      </c>
      <c r="O11" s="148" t="s">
        <v>2454</v>
      </c>
      <c r="P11" s="148"/>
      <c r="Q11" s="147" t="s">
        <v>2548</v>
      </c>
    </row>
    <row r="12" spans="1:17" s="93" customFormat="1" ht="18" x14ac:dyDescent="0.25">
      <c r="A12" s="148" t="str">
        <f>VLOOKUP(E12,'LISTADO ATM'!$A$2:$C$898,3,0)</f>
        <v>SUR</v>
      </c>
      <c r="B12" s="126">
        <v>3335916617</v>
      </c>
      <c r="C12" s="132">
        <v>44357.817314814813</v>
      </c>
      <c r="D12" s="132" t="s">
        <v>2180</v>
      </c>
      <c r="E12" s="121">
        <v>871</v>
      </c>
      <c r="F12" s="148" t="str">
        <f>VLOOKUP(E12,VIP!$A$2:$O13721,2,0)</f>
        <v>DRBR871</v>
      </c>
      <c r="G12" s="148" t="str">
        <f>VLOOKUP(E12,'LISTADO ATM'!$A$2:$B$897,2,0)</f>
        <v>ATM Plaza Cultural San Juan</v>
      </c>
      <c r="H12" s="148" t="str">
        <f>VLOOKUP(E12,VIP!$A$2:$O18584,7,FALSE)</f>
        <v>N/A</v>
      </c>
      <c r="I12" s="148" t="str">
        <f>VLOOKUP(E12,VIP!$A$2:$O10549,8,FALSE)</f>
        <v>N/A</v>
      </c>
      <c r="J12" s="148" t="str">
        <f>VLOOKUP(E12,VIP!$A$2:$O10499,8,FALSE)</f>
        <v>N/A</v>
      </c>
      <c r="K12" s="148" t="str">
        <f>VLOOKUP(E12,VIP!$A$2:$O14073,6,0)</f>
        <v>N/A</v>
      </c>
      <c r="L12" s="122" t="s">
        <v>2219</v>
      </c>
      <c r="M12" s="131" t="s">
        <v>2446</v>
      </c>
      <c r="N12" s="131" t="s">
        <v>2453</v>
      </c>
      <c r="O12" s="148" t="s">
        <v>2455</v>
      </c>
      <c r="P12" s="148"/>
      <c r="Q12" s="147" t="s">
        <v>2219</v>
      </c>
    </row>
    <row r="13" spans="1:17" s="93" customFormat="1" ht="18" x14ac:dyDescent="0.25">
      <c r="A13" s="148" t="str">
        <f>VLOOKUP(E13,'LISTADO ATM'!$A$2:$C$898,3,0)</f>
        <v>DISTRITO NACIONAL</v>
      </c>
      <c r="B13" s="126">
        <v>3335916653</v>
      </c>
      <c r="C13" s="132">
        <v>44358.011157407411</v>
      </c>
      <c r="D13" s="132" t="s">
        <v>2449</v>
      </c>
      <c r="E13" s="121">
        <v>725</v>
      </c>
      <c r="F13" s="148" t="str">
        <f>VLOOKUP(E13,VIP!$A$2:$O13720,2,0)</f>
        <v>DRBR998</v>
      </c>
      <c r="G13" s="148" t="str">
        <f>VLOOKUP(E13,'LISTADO ATM'!$A$2:$B$897,2,0)</f>
        <v xml:space="preserve">ATM El Huacal II  </v>
      </c>
      <c r="H13" s="148" t="str">
        <f>VLOOKUP(E13,VIP!$A$2:$O18583,7,FALSE)</f>
        <v>Si</v>
      </c>
      <c r="I13" s="148" t="str">
        <f>VLOOKUP(E13,VIP!$A$2:$O10548,8,FALSE)</f>
        <v>Si</v>
      </c>
      <c r="J13" s="148" t="str">
        <f>VLOOKUP(E13,VIP!$A$2:$O10498,8,FALSE)</f>
        <v>Si</v>
      </c>
      <c r="K13" s="148" t="str">
        <f>VLOOKUP(E13,VIP!$A$2:$O14072,6,0)</f>
        <v>NO</v>
      </c>
      <c r="L13" s="122" t="s">
        <v>2442</v>
      </c>
      <c r="M13" s="131" t="s">
        <v>2446</v>
      </c>
      <c r="N13" s="131" t="s">
        <v>2594</v>
      </c>
      <c r="O13" s="148" t="s">
        <v>2454</v>
      </c>
      <c r="P13" s="148"/>
      <c r="Q13" s="147" t="s">
        <v>2442</v>
      </c>
    </row>
    <row r="14" spans="1:17" s="93" customFormat="1" ht="18" x14ac:dyDescent="0.25">
      <c r="A14" s="148" t="str">
        <f>VLOOKUP(E14,'LISTADO ATM'!$A$2:$C$898,3,0)</f>
        <v>DISTRITO NACIONAL</v>
      </c>
      <c r="B14" s="126">
        <v>3335916668</v>
      </c>
      <c r="C14" s="132">
        <v>44358.308761574073</v>
      </c>
      <c r="D14" s="132" t="s">
        <v>2180</v>
      </c>
      <c r="E14" s="121">
        <v>35</v>
      </c>
      <c r="F14" s="148" t="str">
        <f>VLOOKUP(E14,VIP!$A$2:$O13723,2,0)</f>
        <v>DRBR035</v>
      </c>
      <c r="G14" s="148" t="str">
        <f>VLOOKUP(E14,'LISTADO ATM'!$A$2:$B$897,2,0)</f>
        <v xml:space="preserve">ATM Dirección General de Aduanas I </v>
      </c>
      <c r="H14" s="148" t="str">
        <f>VLOOKUP(E14,VIP!$A$2:$O18586,7,FALSE)</f>
        <v>Si</v>
      </c>
      <c r="I14" s="148" t="str">
        <f>VLOOKUP(E14,VIP!$A$2:$O10551,8,FALSE)</f>
        <v>Si</v>
      </c>
      <c r="J14" s="148" t="str">
        <f>VLOOKUP(E14,VIP!$A$2:$O10501,8,FALSE)</f>
        <v>Si</v>
      </c>
      <c r="K14" s="148" t="str">
        <f>VLOOKUP(E14,VIP!$A$2:$O14075,6,0)</f>
        <v>NO</v>
      </c>
      <c r="L14" s="122" t="s">
        <v>2219</v>
      </c>
      <c r="M14" s="131" t="s">
        <v>2446</v>
      </c>
      <c r="N14" s="131" t="s">
        <v>2453</v>
      </c>
      <c r="O14" s="148" t="s">
        <v>2455</v>
      </c>
      <c r="P14" s="148"/>
      <c r="Q14" s="147" t="s">
        <v>2219</v>
      </c>
    </row>
    <row r="15" spans="1:17" s="93" customFormat="1" ht="18" x14ac:dyDescent="0.25">
      <c r="A15" s="148" t="str">
        <f>VLOOKUP(E15,'LISTADO ATM'!$A$2:$C$898,3,0)</f>
        <v>DISTRITO NACIONAL</v>
      </c>
      <c r="B15" s="126">
        <v>3335916785</v>
      </c>
      <c r="C15" s="132">
        <v>44358.360405092593</v>
      </c>
      <c r="D15" s="132" t="s">
        <v>2180</v>
      </c>
      <c r="E15" s="121">
        <v>810</v>
      </c>
      <c r="F15" s="148" t="str">
        <f>VLOOKUP(E15,VIP!$A$2:$O13729,2,0)</f>
        <v>DRBR810</v>
      </c>
      <c r="G15" s="148" t="str">
        <f>VLOOKUP(E15,'LISTADO ATM'!$A$2:$B$897,2,0)</f>
        <v xml:space="preserve">ATM UNP Multicentro La Sirena José Contreras </v>
      </c>
      <c r="H15" s="148" t="str">
        <f>VLOOKUP(E15,VIP!$A$2:$O18592,7,FALSE)</f>
        <v>Si</v>
      </c>
      <c r="I15" s="148" t="str">
        <f>VLOOKUP(E15,VIP!$A$2:$O10557,8,FALSE)</f>
        <v>Si</v>
      </c>
      <c r="J15" s="148" t="str">
        <f>VLOOKUP(E15,VIP!$A$2:$O10507,8,FALSE)</f>
        <v>Si</v>
      </c>
      <c r="K15" s="148" t="str">
        <f>VLOOKUP(E15,VIP!$A$2:$O14081,6,0)</f>
        <v>NO</v>
      </c>
      <c r="L15" s="122" t="s">
        <v>2219</v>
      </c>
      <c r="M15" s="131" t="s">
        <v>2446</v>
      </c>
      <c r="N15" s="131" t="s">
        <v>2560</v>
      </c>
      <c r="O15" s="148" t="s">
        <v>2455</v>
      </c>
      <c r="P15" s="148"/>
      <c r="Q15" s="147" t="s">
        <v>2219</v>
      </c>
    </row>
    <row r="16" spans="1:17" s="93" customFormat="1" ht="18" x14ac:dyDescent="0.25">
      <c r="A16" s="148" t="str">
        <f>VLOOKUP(E16,'LISTADO ATM'!$A$2:$C$898,3,0)</f>
        <v>DISTRITO NACIONAL</v>
      </c>
      <c r="B16" s="126">
        <v>3335916953</v>
      </c>
      <c r="C16" s="132">
        <v>44358.415011574078</v>
      </c>
      <c r="D16" s="132" t="s">
        <v>2180</v>
      </c>
      <c r="E16" s="121">
        <v>490</v>
      </c>
      <c r="F16" s="148" t="str">
        <f>VLOOKUP(E16,VIP!$A$2:$O13720,2,0)</f>
        <v>DRBR490</v>
      </c>
      <c r="G16" s="148" t="str">
        <f>VLOOKUP(E16,'LISTADO ATM'!$A$2:$B$897,2,0)</f>
        <v xml:space="preserve">ATM Hospital Ney Arias Lora </v>
      </c>
      <c r="H16" s="148" t="str">
        <f>VLOOKUP(E16,VIP!$A$2:$O18583,7,FALSE)</f>
        <v>Si</v>
      </c>
      <c r="I16" s="148" t="str">
        <f>VLOOKUP(E16,VIP!$A$2:$O10548,8,FALSE)</f>
        <v>Si</v>
      </c>
      <c r="J16" s="148" t="str">
        <f>VLOOKUP(E16,VIP!$A$2:$O10498,8,FALSE)</f>
        <v>Si</v>
      </c>
      <c r="K16" s="148" t="str">
        <f>VLOOKUP(E16,VIP!$A$2:$O14072,6,0)</f>
        <v>NO</v>
      </c>
      <c r="L16" s="122" t="s">
        <v>2219</v>
      </c>
      <c r="M16" s="131" t="s">
        <v>2446</v>
      </c>
      <c r="N16" s="131" t="s">
        <v>2453</v>
      </c>
      <c r="O16" s="148" t="s">
        <v>2455</v>
      </c>
      <c r="P16" s="148"/>
      <c r="Q16" s="147" t="s">
        <v>2219</v>
      </c>
    </row>
    <row r="17" spans="1:17" s="93" customFormat="1" ht="18" x14ac:dyDescent="0.25">
      <c r="A17" s="148" t="str">
        <f>VLOOKUP(E17,'LISTADO ATM'!$A$2:$C$898,3,0)</f>
        <v>DISTRITO NACIONAL</v>
      </c>
      <c r="B17" s="126">
        <v>3335917101</v>
      </c>
      <c r="C17" s="132">
        <v>44358.462951388887</v>
      </c>
      <c r="D17" s="132" t="s">
        <v>2180</v>
      </c>
      <c r="E17" s="121">
        <v>845</v>
      </c>
      <c r="F17" s="148" t="str">
        <f>VLOOKUP(E17,VIP!$A$2:$O13729,2,0)</f>
        <v>DRBR845</v>
      </c>
      <c r="G17" s="148" t="str">
        <f>VLOOKUP(E17,'LISTADO ATM'!$A$2:$B$897,2,0)</f>
        <v xml:space="preserve">ATM CERTV (Canal 4) </v>
      </c>
      <c r="H17" s="148" t="str">
        <f>VLOOKUP(E17,VIP!$A$2:$O18592,7,FALSE)</f>
        <v>Si</v>
      </c>
      <c r="I17" s="148" t="str">
        <f>VLOOKUP(E17,VIP!$A$2:$O10557,8,FALSE)</f>
        <v>Si</v>
      </c>
      <c r="J17" s="148" t="str">
        <f>VLOOKUP(E17,VIP!$A$2:$O10507,8,FALSE)</f>
        <v>Si</v>
      </c>
      <c r="K17" s="148" t="str">
        <f>VLOOKUP(E17,VIP!$A$2:$O14081,6,0)</f>
        <v>NO</v>
      </c>
      <c r="L17" s="122" t="s">
        <v>2219</v>
      </c>
      <c r="M17" s="131" t="s">
        <v>2446</v>
      </c>
      <c r="N17" s="131" t="s">
        <v>2560</v>
      </c>
      <c r="O17" s="148" t="s">
        <v>2455</v>
      </c>
      <c r="P17" s="148"/>
      <c r="Q17" s="147" t="s">
        <v>2219</v>
      </c>
    </row>
    <row r="18" spans="1:17" s="93" customFormat="1" ht="18" x14ac:dyDescent="0.25">
      <c r="A18" s="148" t="str">
        <f>VLOOKUP(E18,'LISTADO ATM'!$A$2:$C$898,3,0)</f>
        <v>DISTRITO NACIONAL</v>
      </c>
      <c r="B18" s="126">
        <v>3335917114</v>
      </c>
      <c r="C18" s="132">
        <v>44358.46503472222</v>
      </c>
      <c r="D18" s="132" t="s">
        <v>2180</v>
      </c>
      <c r="E18" s="121">
        <v>369</v>
      </c>
      <c r="F18" s="148" t="str">
        <f>VLOOKUP(E18,VIP!$A$2:$O13728,2,0)</f>
        <v xml:space="preserve">DRBR369 </v>
      </c>
      <c r="G18" s="148" t="str">
        <f>VLOOKUP(E18,'LISTADO ATM'!$A$2:$B$897,2,0)</f>
        <v>ATM Plaza Lama Aut. Duarte</v>
      </c>
      <c r="H18" s="148" t="str">
        <f>VLOOKUP(E18,VIP!$A$2:$O18591,7,FALSE)</f>
        <v>N/A</v>
      </c>
      <c r="I18" s="148" t="str">
        <f>VLOOKUP(E18,VIP!$A$2:$O10556,8,FALSE)</f>
        <v>N/A</v>
      </c>
      <c r="J18" s="148" t="str">
        <f>VLOOKUP(E18,VIP!$A$2:$O10506,8,FALSE)</f>
        <v>N/A</v>
      </c>
      <c r="K18" s="148" t="str">
        <f>VLOOKUP(E18,VIP!$A$2:$O14080,6,0)</f>
        <v>N/A</v>
      </c>
      <c r="L18" s="122" t="s">
        <v>2245</v>
      </c>
      <c r="M18" s="131" t="s">
        <v>2446</v>
      </c>
      <c r="N18" s="131" t="s">
        <v>2560</v>
      </c>
      <c r="O18" s="148" t="s">
        <v>2455</v>
      </c>
      <c r="P18" s="148"/>
      <c r="Q18" s="147" t="s">
        <v>2245</v>
      </c>
    </row>
    <row r="19" spans="1:17" s="93" customFormat="1" ht="18" x14ac:dyDescent="0.25">
      <c r="A19" s="148" t="str">
        <f>VLOOKUP(E19,'LISTADO ATM'!$A$2:$C$898,3,0)</f>
        <v>DISTRITO NACIONAL</v>
      </c>
      <c r="B19" s="126">
        <v>3335917166</v>
      </c>
      <c r="C19" s="132">
        <v>44358.475983796299</v>
      </c>
      <c r="D19" s="132" t="s">
        <v>2180</v>
      </c>
      <c r="E19" s="121">
        <v>321</v>
      </c>
      <c r="F19" s="148" t="str">
        <f>VLOOKUP(E19,VIP!$A$2:$O13725,2,0)</f>
        <v>DRBR321</v>
      </c>
      <c r="G19" s="148" t="str">
        <f>VLOOKUP(E19,'LISTADO ATM'!$A$2:$B$897,2,0)</f>
        <v xml:space="preserve">ATM Oficina Jiménez Moya I </v>
      </c>
      <c r="H19" s="148" t="str">
        <f>VLOOKUP(E19,VIP!$A$2:$O18588,7,FALSE)</f>
        <v>Si</v>
      </c>
      <c r="I19" s="148" t="str">
        <f>VLOOKUP(E19,VIP!$A$2:$O10553,8,FALSE)</f>
        <v>Si</v>
      </c>
      <c r="J19" s="148" t="str">
        <f>VLOOKUP(E19,VIP!$A$2:$O10503,8,FALSE)</f>
        <v>Si</v>
      </c>
      <c r="K19" s="148" t="str">
        <f>VLOOKUP(E19,VIP!$A$2:$O14077,6,0)</f>
        <v>NO</v>
      </c>
      <c r="L19" s="122" t="s">
        <v>2219</v>
      </c>
      <c r="M19" s="131" t="s">
        <v>2446</v>
      </c>
      <c r="N19" s="131" t="s">
        <v>2560</v>
      </c>
      <c r="O19" s="148" t="s">
        <v>2455</v>
      </c>
      <c r="P19" s="148"/>
      <c r="Q19" s="147" t="s">
        <v>2219</v>
      </c>
    </row>
    <row r="20" spans="1:17" s="93" customFormat="1" ht="18" x14ac:dyDescent="0.25">
      <c r="A20" s="148" t="str">
        <f>VLOOKUP(E20,'LISTADO ATM'!$A$2:$C$898,3,0)</f>
        <v>DISTRITO NACIONAL</v>
      </c>
      <c r="B20" s="126">
        <v>3335917357</v>
      </c>
      <c r="C20" s="132">
        <v>44358.531006944446</v>
      </c>
      <c r="D20" s="132" t="s">
        <v>2180</v>
      </c>
      <c r="E20" s="121">
        <v>684</v>
      </c>
      <c r="F20" s="148" t="str">
        <f>VLOOKUP(E20,VIP!$A$2:$O13724,2,0)</f>
        <v>DRBR684</v>
      </c>
      <c r="G20" s="148" t="str">
        <f>VLOOKUP(E20,'LISTADO ATM'!$A$2:$B$897,2,0)</f>
        <v>ATM Estación Texaco Prolongación 27 Febrero</v>
      </c>
      <c r="H20" s="148" t="str">
        <f>VLOOKUP(E20,VIP!$A$2:$O18587,7,FALSE)</f>
        <v>NO</v>
      </c>
      <c r="I20" s="148" t="str">
        <f>VLOOKUP(E20,VIP!$A$2:$O10552,8,FALSE)</f>
        <v>NO</v>
      </c>
      <c r="J20" s="148" t="str">
        <f>VLOOKUP(E20,VIP!$A$2:$O10502,8,FALSE)</f>
        <v>NO</v>
      </c>
      <c r="K20" s="148" t="str">
        <f>VLOOKUP(E20,VIP!$A$2:$O14076,6,0)</f>
        <v>NO</v>
      </c>
      <c r="L20" s="122" t="s">
        <v>2466</v>
      </c>
      <c r="M20" s="131" t="s">
        <v>2446</v>
      </c>
      <c r="N20" s="131" t="s">
        <v>2560</v>
      </c>
      <c r="O20" s="148" t="s">
        <v>2455</v>
      </c>
      <c r="P20" s="148"/>
      <c r="Q20" s="147" t="s">
        <v>2466</v>
      </c>
    </row>
    <row r="21" spans="1:17" s="93" customFormat="1" ht="18" x14ac:dyDescent="0.25">
      <c r="A21" s="148" t="str">
        <f>VLOOKUP(E21,'LISTADO ATM'!$A$2:$C$898,3,0)</f>
        <v>DISTRITO NACIONAL</v>
      </c>
      <c r="B21" s="126">
        <v>3335917420</v>
      </c>
      <c r="C21" s="132">
        <v>44358.568090277775</v>
      </c>
      <c r="D21" s="132" t="s">
        <v>2180</v>
      </c>
      <c r="E21" s="121">
        <v>688</v>
      </c>
      <c r="F21" s="148" t="str">
        <f>VLOOKUP(E21,VIP!$A$2:$O13722,2,0)</f>
        <v>DRBR688</v>
      </c>
      <c r="G21" s="148" t="str">
        <f>VLOOKUP(E21,'LISTADO ATM'!$A$2:$B$897,2,0)</f>
        <v>ATM Innova Centro Ave. Kennedy</v>
      </c>
      <c r="H21" s="148" t="str">
        <f>VLOOKUP(E21,VIP!$A$2:$O18585,7,FALSE)</f>
        <v>Si</v>
      </c>
      <c r="I21" s="148" t="str">
        <f>VLOOKUP(E21,VIP!$A$2:$O10550,8,FALSE)</f>
        <v>Si</v>
      </c>
      <c r="J21" s="148" t="str">
        <f>VLOOKUP(E21,VIP!$A$2:$O10500,8,FALSE)</f>
        <v>Si</v>
      </c>
      <c r="K21" s="148" t="str">
        <f>VLOOKUP(E21,VIP!$A$2:$O14074,6,0)</f>
        <v>NO</v>
      </c>
      <c r="L21" s="122" t="s">
        <v>2245</v>
      </c>
      <c r="M21" s="131" t="s">
        <v>2446</v>
      </c>
      <c r="N21" s="131" t="s">
        <v>2453</v>
      </c>
      <c r="O21" s="148" t="s">
        <v>2455</v>
      </c>
      <c r="P21" s="148"/>
      <c r="Q21" s="147" t="s">
        <v>2245</v>
      </c>
    </row>
    <row r="22" spans="1:17" s="93" customFormat="1" ht="18" x14ac:dyDescent="0.25">
      <c r="A22" s="148" t="str">
        <f>VLOOKUP(E22,'LISTADO ATM'!$A$2:$C$898,3,0)</f>
        <v>DISTRITO NACIONAL</v>
      </c>
      <c r="B22" s="126">
        <v>3335917471</v>
      </c>
      <c r="C22" s="132">
        <v>44358.595208333332</v>
      </c>
      <c r="D22" s="132" t="s">
        <v>2449</v>
      </c>
      <c r="E22" s="121">
        <v>589</v>
      </c>
      <c r="F22" s="148" t="str">
        <f>VLOOKUP(E22,VIP!$A$2:$O13723,2,0)</f>
        <v>DRBR23E</v>
      </c>
      <c r="G22" s="148" t="str">
        <f>VLOOKUP(E22,'LISTADO ATM'!$A$2:$B$897,2,0)</f>
        <v xml:space="preserve">ATM S/M Bravo San Vicente de Paul </v>
      </c>
      <c r="H22" s="148" t="str">
        <f>VLOOKUP(E22,VIP!$A$2:$O18586,7,FALSE)</f>
        <v>Si</v>
      </c>
      <c r="I22" s="148" t="str">
        <f>VLOOKUP(E22,VIP!$A$2:$O10551,8,FALSE)</f>
        <v>No</v>
      </c>
      <c r="J22" s="148" t="str">
        <f>VLOOKUP(E22,VIP!$A$2:$O10501,8,FALSE)</f>
        <v>No</v>
      </c>
      <c r="K22" s="148" t="str">
        <f>VLOOKUP(E22,VIP!$A$2:$O14075,6,0)</f>
        <v>NO</v>
      </c>
      <c r="L22" s="122" t="s">
        <v>2571</v>
      </c>
      <c r="M22" s="131" t="s">
        <v>2446</v>
      </c>
      <c r="N22" s="131" t="s">
        <v>2453</v>
      </c>
      <c r="O22" s="148" t="s">
        <v>2454</v>
      </c>
      <c r="P22" s="148"/>
      <c r="Q22" s="147" t="s">
        <v>2571</v>
      </c>
    </row>
    <row r="23" spans="1:17" s="93" customFormat="1" ht="18" x14ac:dyDescent="0.25">
      <c r="A23" s="148" t="str">
        <f>VLOOKUP(E23,'LISTADO ATM'!$A$2:$C$898,3,0)</f>
        <v>ESTE</v>
      </c>
      <c r="B23" s="126">
        <v>3335917501</v>
      </c>
      <c r="C23" s="132">
        <v>44358.606273148151</v>
      </c>
      <c r="D23" s="132" t="s">
        <v>2449</v>
      </c>
      <c r="E23" s="121">
        <v>211</v>
      </c>
      <c r="F23" s="148" t="str">
        <f>VLOOKUP(E23,VIP!$A$2:$O13722,2,0)</f>
        <v>DRBR211</v>
      </c>
      <c r="G23" s="148" t="str">
        <f>VLOOKUP(E23,'LISTADO ATM'!$A$2:$B$897,2,0)</f>
        <v xml:space="preserve">ATM Oficina La Romana I </v>
      </c>
      <c r="H23" s="148" t="str">
        <f>VLOOKUP(E23,VIP!$A$2:$O18585,7,FALSE)</f>
        <v>Si</v>
      </c>
      <c r="I23" s="148" t="str">
        <f>VLOOKUP(E23,VIP!$A$2:$O10550,8,FALSE)</f>
        <v>Si</v>
      </c>
      <c r="J23" s="148" t="str">
        <f>VLOOKUP(E23,VIP!$A$2:$O10500,8,FALSE)</f>
        <v>Si</v>
      </c>
      <c r="K23" s="148" t="str">
        <f>VLOOKUP(E23,VIP!$A$2:$O14074,6,0)</f>
        <v>NO</v>
      </c>
      <c r="L23" s="122" t="s">
        <v>2571</v>
      </c>
      <c r="M23" s="131" t="s">
        <v>2446</v>
      </c>
      <c r="N23" s="131" t="s">
        <v>2453</v>
      </c>
      <c r="O23" s="148" t="s">
        <v>2454</v>
      </c>
      <c r="P23" s="148"/>
      <c r="Q23" s="147" t="s">
        <v>2571</v>
      </c>
    </row>
    <row r="24" spans="1:17" s="93" customFormat="1" ht="18" x14ac:dyDescent="0.25">
      <c r="A24" s="148" t="str">
        <f>VLOOKUP(E24,'LISTADO ATM'!$A$2:$C$898,3,0)</f>
        <v>DISTRITO NACIONAL</v>
      </c>
      <c r="B24" s="126">
        <v>3335917505</v>
      </c>
      <c r="C24" s="132">
        <v>44358.607939814814</v>
      </c>
      <c r="D24" s="132" t="s">
        <v>2449</v>
      </c>
      <c r="E24" s="121">
        <v>391</v>
      </c>
      <c r="F24" s="148" t="str">
        <f>VLOOKUP(E24,VIP!$A$2:$O13721,2,0)</f>
        <v>DRBR391</v>
      </c>
      <c r="G24" s="148" t="str">
        <f>VLOOKUP(E24,'LISTADO ATM'!$A$2:$B$897,2,0)</f>
        <v xml:space="preserve">ATM S/M Jumbo Luperón </v>
      </c>
      <c r="H24" s="148" t="str">
        <f>VLOOKUP(E24,VIP!$A$2:$O18584,7,FALSE)</f>
        <v>Si</v>
      </c>
      <c r="I24" s="148" t="str">
        <f>VLOOKUP(E24,VIP!$A$2:$O10549,8,FALSE)</f>
        <v>Si</v>
      </c>
      <c r="J24" s="148" t="str">
        <f>VLOOKUP(E24,VIP!$A$2:$O10499,8,FALSE)</f>
        <v>Si</v>
      </c>
      <c r="K24" s="148" t="str">
        <f>VLOOKUP(E24,VIP!$A$2:$O14073,6,0)</f>
        <v>NO</v>
      </c>
      <c r="L24" s="122" t="s">
        <v>2442</v>
      </c>
      <c r="M24" s="131" t="s">
        <v>2446</v>
      </c>
      <c r="N24" s="131" t="s">
        <v>2453</v>
      </c>
      <c r="O24" s="148" t="s">
        <v>2454</v>
      </c>
      <c r="P24" s="148"/>
      <c r="Q24" s="147" t="s">
        <v>2442</v>
      </c>
    </row>
    <row r="25" spans="1:17" s="93" customFormat="1" ht="18" x14ac:dyDescent="0.25">
      <c r="A25" s="148" t="str">
        <f>VLOOKUP(E25,'LISTADO ATM'!$A$2:$C$898,3,0)</f>
        <v>ESTE</v>
      </c>
      <c r="B25" s="126">
        <v>3335917598</v>
      </c>
      <c r="C25" s="132">
        <v>44358.643391203703</v>
      </c>
      <c r="D25" s="132" t="s">
        <v>2180</v>
      </c>
      <c r="E25" s="121">
        <v>608</v>
      </c>
      <c r="F25" s="148" t="str">
        <f>VLOOKUP(E25,VIP!$A$2:$O13725,2,0)</f>
        <v>DRBR305</v>
      </c>
      <c r="G25" s="148" t="str">
        <f>VLOOKUP(E25,'LISTADO ATM'!$A$2:$B$897,2,0)</f>
        <v xml:space="preserve">ATM Oficina Jumbo (San Pedro) </v>
      </c>
      <c r="H25" s="148" t="str">
        <f>VLOOKUP(E25,VIP!$A$2:$O18588,7,FALSE)</f>
        <v>Si</v>
      </c>
      <c r="I25" s="148" t="str">
        <f>VLOOKUP(E25,VIP!$A$2:$O10553,8,FALSE)</f>
        <v>Si</v>
      </c>
      <c r="J25" s="148" t="str">
        <f>VLOOKUP(E25,VIP!$A$2:$O10503,8,FALSE)</f>
        <v>Si</v>
      </c>
      <c r="K25" s="148" t="str">
        <f>VLOOKUP(E25,VIP!$A$2:$O14077,6,0)</f>
        <v>SI</v>
      </c>
      <c r="L25" s="122" t="s">
        <v>2219</v>
      </c>
      <c r="M25" s="131" t="s">
        <v>2446</v>
      </c>
      <c r="N25" s="131" t="s">
        <v>2453</v>
      </c>
      <c r="O25" s="148" t="s">
        <v>2455</v>
      </c>
      <c r="P25" s="148"/>
      <c r="Q25" s="147" t="s">
        <v>2219</v>
      </c>
    </row>
    <row r="26" spans="1:17" s="93" customFormat="1" ht="18" x14ac:dyDescent="0.25">
      <c r="A26" s="148" t="str">
        <f>VLOOKUP(E26,'LISTADO ATM'!$A$2:$C$898,3,0)</f>
        <v>DISTRITO NACIONAL</v>
      </c>
      <c r="B26" s="126">
        <v>3335917604</v>
      </c>
      <c r="C26" s="132">
        <v>44358.645266203705</v>
      </c>
      <c r="D26" s="132" t="s">
        <v>2180</v>
      </c>
      <c r="E26" s="121">
        <v>420</v>
      </c>
      <c r="F26" s="148" t="str">
        <f>VLOOKUP(E26,VIP!$A$2:$O13724,2,0)</f>
        <v>DRBR420</v>
      </c>
      <c r="G26" s="148" t="str">
        <f>VLOOKUP(E26,'LISTADO ATM'!$A$2:$B$897,2,0)</f>
        <v xml:space="preserve">ATM DGII Av. Lincoln </v>
      </c>
      <c r="H26" s="148" t="str">
        <f>VLOOKUP(E26,VIP!$A$2:$O18587,7,FALSE)</f>
        <v>Si</v>
      </c>
      <c r="I26" s="148" t="str">
        <f>VLOOKUP(E26,VIP!$A$2:$O10552,8,FALSE)</f>
        <v>Si</v>
      </c>
      <c r="J26" s="148" t="str">
        <f>VLOOKUP(E26,VIP!$A$2:$O10502,8,FALSE)</f>
        <v>Si</v>
      </c>
      <c r="K26" s="148" t="str">
        <f>VLOOKUP(E26,VIP!$A$2:$O14076,6,0)</f>
        <v>NO</v>
      </c>
      <c r="L26" s="122" t="s">
        <v>2219</v>
      </c>
      <c r="M26" s="131" t="s">
        <v>2446</v>
      </c>
      <c r="N26" s="131" t="s">
        <v>2453</v>
      </c>
      <c r="O26" s="148" t="s">
        <v>2455</v>
      </c>
      <c r="P26" s="148"/>
      <c r="Q26" s="147" t="s">
        <v>2219</v>
      </c>
    </row>
    <row r="27" spans="1:17" s="93" customFormat="1" ht="18" x14ac:dyDescent="0.25">
      <c r="A27" s="148" t="str">
        <f>VLOOKUP(E27,'LISTADO ATM'!$A$2:$C$898,3,0)</f>
        <v>SUR</v>
      </c>
      <c r="B27" s="126">
        <v>3335917628</v>
      </c>
      <c r="C27" s="132">
        <v>44358.651828703703</v>
      </c>
      <c r="D27" s="132" t="s">
        <v>2180</v>
      </c>
      <c r="E27" s="121">
        <v>962</v>
      </c>
      <c r="F27" s="148" t="str">
        <f>VLOOKUP(E27,VIP!$A$2:$O13722,2,0)</f>
        <v>DRBR962</v>
      </c>
      <c r="G27" s="148" t="str">
        <f>VLOOKUP(E27,'LISTADO ATM'!$A$2:$B$897,2,0)</f>
        <v xml:space="preserve">ATM Oficina Villa Ofelia II (San Juan) </v>
      </c>
      <c r="H27" s="148" t="str">
        <f>VLOOKUP(E27,VIP!$A$2:$O18585,7,FALSE)</f>
        <v>Si</v>
      </c>
      <c r="I27" s="148" t="str">
        <f>VLOOKUP(E27,VIP!$A$2:$O10550,8,FALSE)</f>
        <v>Si</v>
      </c>
      <c r="J27" s="148" t="str">
        <f>VLOOKUP(E27,VIP!$A$2:$O10500,8,FALSE)</f>
        <v>Si</v>
      </c>
      <c r="K27" s="148" t="str">
        <f>VLOOKUP(E27,VIP!$A$2:$O14074,6,0)</f>
        <v>NO</v>
      </c>
      <c r="L27" s="122" t="s">
        <v>2593</v>
      </c>
      <c r="M27" s="131" t="s">
        <v>2446</v>
      </c>
      <c r="N27" s="131" t="s">
        <v>2560</v>
      </c>
      <c r="O27" s="148" t="s">
        <v>2455</v>
      </c>
      <c r="P27" s="148"/>
      <c r="Q27" s="147" t="s">
        <v>2593</v>
      </c>
    </row>
    <row r="28" spans="1:17" s="93" customFormat="1" ht="18" x14ac:dyDescent="0.25">
      <c r="A28" s="148" t="str">
        <f>VLOOKUP(E28,'LISTADO ATM'!$A$2:$C$898,3,0)</f>
        <v>NORTE</v>
      </c>
      <c r="B28" s="126">
        <v>3335917735</v>
      </c>
      <c r="C28" s="132">
        <v>44358.682476851849</v>
      </c>
      <c r="D28" s="132" t="s">
        <v>2470</v>
      </c>
      <c r="E28" s="121">
        <v>333</v>
      </c>
      <c r="F28" s="148" t="str">
        <f>VLOOKUP(E28,VIP!$A$2:$O13737,2,0)</f>
        <v>DRBR333</v>
      </c>
      <c r="G28" s="148" t="str">
        <f>VLOOKUP(E28,'LISTADO ATM'!$A$2:$B$897,2,0)</f>
        <v>ATM Oficina Turey Maimón</v>
      </c>
      <c r="H28" s="148" t="str">
        <f>VLOOKUP(E28,VIP!$A$2:$O18600,7,FALSE)</f>
        <v>Si</v>
      </c>
      <c r="I28" s="148" t="str">
        <f>VLOOKUP(E28,VIP!$A$2:$O10565,8,FALSE)</f>
        <v>Si</v>
      </c>
      <c r="J28" s="148" t="str">
        <f>VLOOKUP(E28,VIP!$A$2:$O10515,8,FALSE)</f>
        <v>Si</v>
      </c>
      <c r="K28" s="148" t="str">
        <f>VLOOKUP(E28,VIP!$A$2:$O14089,6,0)</f>
        <v>NO</v>
      </c>
      <c r="L28" s="122" t="s">
        <v>2442</v>
      </c>
      <c r="M28" s="131" t="s">
        <v>2446</v>
      </c>
      <c r="N28" s="131" t="s">
        <v>2453</v>
      </c>
      <c r="O28" s="148" t="s">
        <v>2471</v>
      </c>
      <c r="P28" s="148"/>
      <c r="Q28" s="147" t="s">
        <v>2442</v>
      </c>
    </row>
    <row r="29" spans="1:17" s="93" customFormat="1" ht="18" x14ac:dyDescent="0.25">
      <c r="A29" s="148" t="str">
        <f>VLOOKUP(E29,'LISTADO ATM'!$A$2:$C$898,3,0)</f>
        <v>DISTRITO NACIONAL</v>
      </c>
      <c r="B29" s="126">
        <v>3335917765</v>
      </c>
      <c r="C29" s="132">
        <v>44358.693657407406</v>
      </c>
      <c r="D29" s="132" t="s">
        <v>2180</v>
      </c>
      <c r="E29" s="121">
        <v>240</v>
      </c>
      <c r="F29" s="148" t="str">
        <f>VLOOKUP(E29,VIP!$A$2:$O13736,2,0)</f>
        <v>DRBR24D</v>
      </c>
      <c r="G29" s="148" t="str">
        <f>VLOOKUP(E29,'LISTADO ATM'!$A$2:$B$897,2,0)</f>
        <v xml:space="preserve">ATM Oficina Carrefour I </v>
      </c>
      <c r="H29" s="148" t="str">
        <f>VLOOKUP(E29,VIP!$A$2:$O18599,7,FALSE)</f>
        <v>Si</v>
      </c>
      <c r="I29" s="148" t="str">
        <f>VLOOKUP(E29,VIP!$A$2:$O10564,8,FALSE)</f>
        <v>Si</v>
      </c>
      <c r="J29" s="148" t="str">
        <f>VLOOKUP(E29,VIP!$A$2:$O10514,8,FALSE)</f>
        <v>Si</v>
      </c>
      <c r="K29" s="148" t="str">
        <f>VLOOKUP(E29,VIP!$A$2:$O14088,6,0)</f>
        <v>SI</v>
      </c>
      <c r="L29" s="122" t="s">
        <v>2219</v>
      </c>
      <c r="M29" s="131" t="s">
        <v>2446</v>
      </c>
      <c r="N29" s="131" t="s">
        <v>2560</v>
      </c>
      <c r="O29" s="148" t="s">
        <v>2455</v>
      </c>
      <c r="P29" s="148"/>
      <c r="Q29" s="147" t="s">
        <v>2219</v>
      </c>
    </row>
    <row r="30" spans="1:17" s="93" customFormat="1" ht="18" x14ac:dyDescent="0.25">
      <c r="A30" s="148" t="str">
        <f>VLOOKUP(E30,'LISTADO ATM'!$A$2:$C$898,3,0)</f>
        <v>DISTRITO NACIONAL</v>
      </c>
      <c r="B30" s="126">
        <v>3335917775</v>
      </c>
      <c r="C30" s="132">
        <v>44358.697627314818</v>
      </c>
      <c r="D30" s="132" t="s">
        <v>2180</v>
      </c>
      <c r="E30" s="121">
        <v>43</v>
      </c>
      <c r="F30" s="148" t="str">
        <f>VLOOKUP(E30,VIP!$A$2:$O13735,2,0)</f>
        <v>DRBR043</v>
      </c>
      <c r="G30" s="148" t="str">
        <f>VLOOKUP(E30,'LISTADO ATM'!$A$2:$B$897,2,0)</f>
        <v xml:space="preserve">ATM Zona Franca San Isidro </v>
      </c>
      <c r="H30" s="148" t="str">
        <f>VLOOKUP(E30,VIP!$A$2:$O18598,7,FALSE)</f>
        <v>Si</v>
      </c>
      <c r="I30" s="148" t="str">
        <f>VLOOKUP(E30,VIP!$A$2:$O10563,8,FALSE)</f>
        <v>No</v>
      </c>
      <c r="J30" s="148" t="str">
        <f>VLOOKUP(E30,VIP!$A$2:$O10513,8,FALSE)</f>
        <v>No</v>
      </c>
      <c r="K30" s="148" t="str">
        <f>VLOOKUP(E30,VIP!$A$2:$O14087,6,0)</f>
        <v>NO</v>
      </c>
      <c r="L30" s="122" t="s">
        <v>2564</v>
      </c>
      <c r="M30" s="131" t="s">
        <v>2446</v>
      </c>
      <c r="N30" s="131" t="s">
        <v>2560</v>
      </c>
      <c r="O30" s="148" t="s">
        <v>2455</v>
      </c>
      <c r="P30" s="148"/>
      <c r="Q30" s="147" t="s">
        <v>2564</v>
      </c>
    </row>
    <row r="31" spans="1:17" s="93" customFormat="1" ht="18" x14ac:dyDescent="0.25">
      <c r="A31" s="148" t="str">
        <f>VLOOKUP(E31,'LISTADO ATM'!$A$2:$C$898,3,0)</f>
        <v>SUR</v>
      </c>
      <c r="B31" s="126">
        <v>3335917778</v>
      </c>
      <c r="C31" s="132">
        <v>44358.698310185187</v>
      </c>
      <c r="D31" s="132" t="s">
        <v>2180</v>
      </c>
      <c r="E31" s="121">
        <v>356</v>
      </c>
      <c r="F31" s="148" t="str">
        <f>VLOOKUP(E31,VIP!$A$2:$O13734,2,0)</f>
        <v>DRBR356</v>
      </c>
      <c r="G31" s="148" t="str">
        <f>VLOOKUP(E31,'LISTADO ATM'!$A$2:$B$897,2,0)</f>
        <v xml:space="preserve">ATM Estación Sigma (San Cristóbal) </v>
      </c>
      <c r="H31" s="148" t="str">
        <f>VLOOKUP(E31,VIP!$A$2:$O18597,7,FALSE)</f>
        <v>Si</v>
      </c>
      <c r="I31" s="148" t="str">
        <f>VLOOKUP(E31,VIP!$A$2:$O10562,8,FALSE)</f>
        <v>Si</v>
      </c>
      <c r="J31" s="148" t="str">
        <f>VLOOKUP(E31,VIP!$A$2:$O10512,8,FALSE)</f>
        <v>Si</v>
      </c>
      <c r="K31" s="148" t="str">
        <f>VLOOKUP(E31,VIP!$A$2:$O14086,6,0)</f>
        <v>NO</v>
      </c>
      <c r="L31" s="122" t="s">
        <v>2219</v>
      </c>
      <c r="M31" s="131" t="s">
        <v>2446</v>
      </c>
      <c r="N31" s="131" t="s">
        <v>2560</v>
      </c>
      <c r="O31" s="148" t="s">
        <v>2455</v>
      </c>
      <c r="P31" s="148"/>
      <c r="Q31" s="147" t="s">
        <v>2219</v>
      </c>
    </row>
    <row r="32" spans="1:17" s="93" customFormat="1" ht="18" x14ac:dyDescent="0.25">
      <c r="A32" s="148" t="str">
        <f>VLOOKUP(E32,'LISTADO ATM'!$A$2:$C$898,3,0)</f>
        <v>SUR</v>
      </c>
      <c r="B32" s="126">
        <v>3335917782</v>
      </c>
      <c r="C32" s="132">
        <v>44358.69976851852</v>
      </c>
      <c r="D32" s="132" t="s">
        <v>2180</v>
      </c>
      <c r="E32" s="121">
        <v>584</v>
      </c>
      <c r="F32" s="148" t="str">
        <f>VLOOKUP(E32,VIP!$A$2:$O13733,2,0)</f>
        <v>DRBR404</v>
      </c>
      <c r="G32" s="148" t="str">
        <f>VLOOKUP(E32,'LISTADO ATM'!$A$2:$B$897,2,0)</f>
        <v xml:space="preserve">ATM Oficina San Cristóbal I </v>
      </c>
      <c r="H32" s="148" t="str">
        <f>VLOOKUP(E32,VIP!$A$2:$O18596,7,FALSE)</f>
        <v>Si</v>
      </c>
      <c r="I32" s="148" t="str">
        <f>VLOOKUP(E32,VIP!$A$2:$O10561,8,FALSE)</f>
        <v>Si</v>
      </c>
      <c r="J32" s="148" t="str">
        <f>VLOOKUP(E32,VIP!$A$2:$O10511,8,FALSE)</f>
        <v>Si</v>
      </c>
      <c r="K32" s="148" t="str">
        <f>VLOOKUP(E32,VIP!$A$2:$O14085,6,0)</f>
        <v>SI</v>
      </c>
      <c r="L32" s="122" t="s">
        <v>2564</v>
      </c>
      <c r="M32" s="131" t="s">
        <v>2446</v>
      </c>
      <c r="N32" s="131" t="s">
        <v>2560</v>
      </c>
      <c r="O32" s="148" t="s">
        <v>2455</v>
      </c>
      <c r="P32" s="148"/>
      <c r="Q32" s="147" t="s">
        <v>2564</v>
      </c>
    </row>
    <row r="33" spans="1:17" s="93" customFormat="1" ht="18" x14ac:dyDescent="0.25">
      <c r="A33" s="148" t="str">
        <f>VLOOKUP(E33,'LISTADO ATM'!$A$2:$C$898,3,0)</f>
        <v>SUR</v>
      </c>
      <c r="B33" s="126">
        <v>3335917793</v>
      </c>
      <c r="C33" s="132">
        <v>44358.706643518519</v>
      </c>
      <c r="D33" s="132" t="s">
        <v>2180</v>
      </c>
      <c r="E33" s="121">
        <v>5</v>
      </c>
      <c r="F33" s="148" t="str">
        <f>VLOOKUP(E33,VIP!$A$2:$O13731,2,0)</f>
        <v>DRBR005</v>
      </c>
      <c r="G33" s="148" t="str">
        <f>VLOOKUP(E33,'LISTADO ATM'!$A$2:$B$897,2,0)</f>
        <v>ATM Oficina Autoservicio Villa Ofelia (San Juan)</v>
      </c>
      <c r="H33" s="148" t="str">
        <f>VLOOKUP(E33,VIP!$A$2:$O18594,7,FALSE)</f>
        <v>Si</v>
      </c>
      <c r="I33" s="148" t="str">
        <f>VLOOKUP(E33,VIP!$A$2:$O10559,8,FALSE)</f>
        <v>Si</v>
      </c>
      <c r="J33" s="148" t="str">
        <f>VLOOKUP(E33,VIP!$A$2:$O10509,8,FALSE)</f>
        <v>Si</v>
      </c>
      <c r="K33" s="148" t="str">
        <f>VLOOKUP(E33,VIP!$A$2:$O14083,6,0)</f>
        <v>NO</v>
      </c>
      <c r="L33" s="122" t="s">
        <v>2219</v>
      </c>
      <c r="M33" s="131" t="s">
        <v>2446</v>
      </c>
      <c r="N33" s="131" t="s">
        <v>2453</v>
      </c>
      <c r="O33" s="148" t="s">
        <v>2455</v>
      </c>
      <c r="P33" s="148"/>
      <c r="Q33" s="147" t="s">
        <v>2219</v>
      </c>
    </row>
    <row r="34" spans="1:17" s="93" customFormat="1" ht="18" x14ac:dyDescent="0.25">
      <c r="A34" s="148" t="str">
        <f>VLOOKUP(E34,'LISTADO ATM'!$A$2:$C$898,3,0)</f>
        <v>ESTE</v>
      </c>
      <c r="B34" s="126">
        <v>3335917804</v>
      </c>
      <c r="C34" s="132">
        <v>44358.708726851852</v>
      </c>
      <c r="D34" s="132" t="s">
        <v>2180</v>
      </c>
      <c r="E34" s="121">
        <v>368</v>
      </c>
      <c r="F34" s="148" t="str">
        <f>VLOOKUP(E34,VIP!$A$2:$O13730,2,0)</f>
        <v xml:space="preserve">DRBR368 </v>
      </c>
      <c r="G34" s="148" t="str">
        <f>VLOOKUP(E34,'LISTADO ATM'!$A$2:$B$897,2,0)</f>
        <v>ATM Ayuntamiento Peralvillo</v>
      </c>
      <c r="H34" s="148" t="str">
        <f>VLOOKUP(E34,VIP!$A$2:$O18593,7,FALSE)</f>
        <v>N/A</v>
      </c>
      <c r="I34" s="148" t="str">
        <f>VLOOKUP(E34,VIP!$A$2:$O10558,8,FALSE)</f>
        <v>N/A</v>
      </c>
      <c r="J34" s="148" t="str">
        <f>VLOOKUP(E34,VIP!$A$2:$O10508,8,FALSE)</f>
        <v>N/A</v>
      </c>
      <c r="K34" s="148" t="str">
        <f>VLOOKUP(E34,VIP!$A$2:$O14082,6,0)</f>
        <v>N/A</v>
      </c>
      <c r="L34" s="122" t="s">
        <v>2245</v>
      </c>
      <c r="M34" s="131" t="s">
        <v>2446</v>
      </c>
      <c r="N34" s="131" t="s">
        <v>2453</v>
      </c>
      <c r="O34" s="148" t="s">
        <v>2455</v>
      </c>
      <c r="P34" s="148"/>
      <c r="Q34" s="147" t="s">
        <v>2245</v>
      </c>
    </row>
    <row r="35" spans="1:17" s="93" customFormat="1" ht="18" x14ac:dyDescent="0.25">
      <c r="A35" s="148" t="str">
        <f>VLOOKUP(E35,'LISTADO ATM'!$A$2:$C$898,3,0)</f>
        <v>DISTRITO NACIONAL</v>
      </c>
      <c r="B35" s="126">
        <v>3335917807</v>
      </c>
      <c r="C35" s="132">
        <v>44358.710879629631</v>
      </c>
      <c r="D35" s="132" t="s">
        <v>2180</v>
      </c>
      <c r="E35" s="121">
        <v>993</v>
      </c>
      <c r="F35" s="148" t="str">
        <f>VLOOKUP(E35,VIP!$A$2:$O13729,2,0)</f>
        <v>DRBR993</v>
      </c>
      <c r="G35" s="148" t="str">
        <f>VLOOKUP(E35,'LISTADO ATM'!$A$2:$B$897,2,0)</f>
        <v xml:space="preserve">ATM Centro Medico Integral II </v>
      </c>
      <c r="H35" s="148" t="str">
        <f>VLOOKUP(E35,VIP!$A$2:$O18592,7,FALSE)</f>
        <v>Si</v>
      </c>
      <c r="I35" s="148" t="str">
        <f>VLOOKUP(E35,VIP!$A$2:$O10557,8,FALSE)</f>
        <v>Si</v>
      </c>
      <c r="J35" s="148" t="str">
        <f>VLOOKUP(E35,VIP!$A$2:$O10507,8,FALSE)</f>
        <v>Si</v>
      </c>
      <c r="K35" s="148" t="str">
        <f>VLOOKUP(E35,VIP!$A$2:$O14081,6,0)</f>
        <v>NO</v>
      </c>
      <c r="L35" s="122" t="s">
        <v>2564</v>
      </c>
      <c r="M35" s="131" t="s">
        <v>2446</v>
      </c>
      <c r="N35" s="131" t="s">
        <v>2453</v>
      </c>
      <c r="O35" s="148" t="s">
        <v>2455</v>
      </c>
      <c r="P35" s="148"/>
      <c r="Q35" s="147" t="s">
        <v>2564</v>
      </c>
    </row>
    <row r="36" spans="1:17" s="93" customFormat="1" ht="18" x14ac:dyDescent="0.25">
      <c r="A36" s="148" t="str">
        <f>VLOOKUP(E36,'LISTADO ATM'!$A$2:$C$898,3,0)</f>
        <v>SUR</v>
      </c>
      <c r="B36" s="126">
        <v>3335917837</v>
      </c>
      <c r="C36" s="132">
        <v>44358.736331018517</v>
      </c>
      <c r="D36" s="132" t="s">
        <v>2180</v>
      </c>
      <c r="E36" s="121">
        <v>890</v>
      </c>
      <c r="F36" s="148" t="str">
        <f>VLOOKUP(E36,VIP!$A$2:$O13728,2,0)</f>
        <v>DRBR890</v>
      </c>
      <c r="G36" s="148" t="str">
        <f>VLOOKUP(E36,'LISTADO ATM'!$A$2:$B$897,2,0)</f>
        <v xml:space="preserve">ATM Escuela Penitenciaria (San Cristóbal) </v>
      </c>
      <c r="H36" s="148" t="str">
        <f>VLOOKUP(E36,VIP!$A$2:$O18591,7,FALSE)</f>
        <v>Si</v>
      </c>
      <c r="I36" s="148" t="str">
        <f>VLOOKUP(E36,VIP!$A$2:$O10556,8,FALSE)</f>
        <v>Si</v>
      </c>
      <c r="J36" s="148" t="str">
        <f>VLOOKUP(E36,VIP!$A$2:$O10506,8,FALSE)</f>
        <v>Si</v>
      </c>
      <c r="K36" s="148" t="str">
        <f>VLOOKUP(E36,VIP!$A$2:$O14080,6,0)</f>
        <v>NO</v>
      </c>
      <c r="L36" s="122" t="s">
        <v>2245</v>
      </c>
      <c r="M36" s="131" t="s">
        <v>2446</v>
      </c>
      <c r="N36" s="131" t="s">
        <v>2453</v>
      </c>
      <c r="O36" s="148" t="s">
        <v>2455</v>
      </c>
      <c r="P36" s="148"/>
      <c r="Q36" s="147" t="s">
        <v>2245</v>
      </c>
    </row>
    <row r="37" spans="1:17" s="93" customFormat="1" ht="18" x14ac:dyDescent="0.25">
      <c r="A37" s="148" t="str">
        <f>VLOOKUP(E37,'LISTADO ATM'!$A$2:$C$898,3,0)</f>
        <v>DISTRITO NACIONAL</v>
      </c>
      <c r="B37" s="126">
        <v>3335917860</v>
      </c>
      <c r="C37" s="132">
        <v>44358.781354166669</v>
      </c>
      <c r="D37" s="132" t="s">
        <v>2180</v>
      </c>
      <c r="E37" s="121">
        <v>557</v>
      </c>
      <c r="F37" s="148" t="str">
        <f>VLOOKUP(E37,VIP!$A$2:$O13726,2,0)</f>
        <v>DRBR022</v>
      </c>
      <c r="G37" s="148" t="str">
        <f>VLOOKUP(E37,'LISTADO ATM'!$A$2:$B$897,2,0)</f>
        <v xml:space="preserve">ATM Multicentro La Sirena Ave. Mella </v>
      </c>
      <c r="H37" s="148" t="str">
        <f>VLOOKUP(E37,VIP!$A$2:$O18589,7,FALSE)</f>
        <v>Si</v>
      </c>
      <c r="I37" s="148" t="str">
        <f>VLOOKUP(E37,VIP!$A$2:$O10554,8,FALSE)</f>
        <v>Si</v>
      </c>
      <c r="J37" s="148" t="str">
        <f>VLOOKUP(E37,VIP!$A$2:$O10504,8,FALSE)</f>
        <v>Si</v>
      </c>
      <c r="K37" s="148" t="str">
        <f>VLOOKUP(E37,VIP!$A$2:$O14078,6,0)</f>
        <v>SI</v>
      </c>
      <c r="L37" s="122" t="s">
        <v>2564</v>
      </c>
      <c r="M37" s="131" t="s">
        <v>2446</v>
      </c>
      <c r="N37" s="131" t="s">
        <v>2453</v>
      </c>
      <c r="O37" s="148" t="s">
        <v>2455</v>
      </c>
      <c r="P37" s="148"/>
      <c r="Q37" s="147" t="s">
        <v>2564</v>
      </c>
    </row>
    <row r="38" spans="1:17" s="93" customFormat="1" ht="18" x14ac:dyDescent="0.25">
      <c r="A38" s="148" t="str">
        <f>VLOOKUP(E38,'LISTADO ATM'!$A$2:$C$898,3,0)</f>
        <v>DISTRITO NACIONAL</v>
      </c>
      <c r="B38" s="126">
        <v>3335917861</v>
      </c>
      <c r="C38" s="132">
        <v>44358.782476851855</v>
      </c>
      <c r="D38" s="132" t="s">
        <v>2180</v>
      </c>
      <c r="E38" s="121">
        <v>686</v>
      </c>
      <c r="F38" s="148" t="str">
        <f>VLOOKUP(E38,VIP!$A$2:$O13725,2,0)</f>
        <v>DRBR686</v>
      </c>
      <c r="G38" s="148" t="str">
        <f>VLOOKUP(E38,'LISTADO ATM'!$A$2:$B$897,2,0)</f>
        <v>ATM Autoservicio Oficina Máximo Gómez</v>
      </c>
      <c r="H38" s="148" t="str">
        <f>VLOOKUP(E38,VIP!$A$2:$O18588,7,FALSE)</f>
        <v>Si</v>
      </c>
      <c r="I38" s="148" t="str">
        <f>VLOOKUP(E38,VIP!$A$2:$O10553,8,FALSE)</f>
        <v>Si</v>
      </c>
      <c r="J38" s="148" t="str">
        <f>VLOOKUP(E38,VIP!$A$2:$O10503,8,FALSE)</f>
        <v>Si</v>
      </c>
      <c r="K38" s="148" t="str">
        <f>VLOOKUP(E38,VIP!$A$2:$O14077,6,0)</f>
        <v>NO</v>
      </c>
      <c r="L38" s="122" t="s">
        <v>2219</v>
      </c>
      <c r="M38" s="131" t="s">
        <v>2446</v>
      </c>
      <c r="N38" s="131" t="s">
        <v>2453</v>
      </c>
      <c r="O38" s="148" t="s">
        <v>2455</v>
      </c>
      <c r="P38" s="148"/>
      <c r="Q38" s="147" t="s">
        <v>2219</v>
      </c>
    </row>
    <row r="39" spans="1:17" s="93" customFormat="1" ht="18" x14ac:dyDescent="0.25">
      <c r="A39" s="148" t="str">
        <f>VLOOKUP(E39,'LISTADO ATM'!$A$2:$C$898,3,0)</f>
        <v>DISTRITO NACIONAL</v>
      </c>
      <c r="B39" s="126">
        <v>3335917863</v>
      </c>
      <c r="C39" s="132">
        <v>44358.783171296294</v>
      </c>
      <c r="D39" s="132" t="s">
        <v>2180</v>
      </c>
      <c r="E39" s="121">
        <v>149</v>
      </c>
      <c r="F39" s="148" t="str">
        <f>VLOOKUP(E39,VIP!$A$2:$O13724,2,0)</f>
        <v>DRBR149</v>
      </c>
      <c r="G39" s="148" t="str">
        <f>VLOOKUP(E39,'LISTADO ATM'!$A$2:$B$897,2,0)</f>
        <v>ATM Estación Metro Concepción</v>
      </c>
      <c r="H39" s="148" t="str">
        <f>VLOOKUP(E39,VIP!$A$2:$O18587,7,FALSE)</f>
        <v>N/A</v>
      </c>
      <c r="I39" s="148" t="str">
        <f>VLOOKUP(E39,VIP!$A$2:$O10552,8,FALSE)</f>
        <v>N/A</v>
      </c>
      <c r="J39" s="148" t="str">
        <f>VLOOKUP(E39,VIP!$A$2:$O10502,8,FALSE)</f>
        <v>N/A</v>
      </c>
      <c r="K39" s="148" t="str">
        <f>VLOOKUP(E39,VIP!$A$2:$O14076,6,0)</f>
        <v>N/A</v>
      </c>
      <c r="L39" s="122" t="s">
        <v>2564</v>
      </c>
      <c r="M39" s="131" t="s">
        <v>2446</v>
      </c>
      <c r="N39" s="131" t="s">
        <v>2453</v>
      </c>
      <c r="O39" s="148" t="s">
        <v>2455</v>
      </c>
      <c r="P39" s="148"/>
      <c r="Q39" s="147" t="s">
        <v>2564</v>
      </c>
    </row>
    <row r="40" spans="1:17" s="93" customFormat="1" ht="18" x14ac:dyDescent="0.25">
      <c r="A40" s="148" t="str">
        <f>VLOOKUP(E40,'LISTADO ATM'!$A$2:$C$898,3,0)</f>
        <v>NORTE</v>
      </c>
      <c r="B40" s="126">
        <v>3335917866</v>
      </c>
      <c r="C40" s="132">
        <v>44358.818194444444</v>
      </c>
      <c r="D40" s="132" t="s">
        <v>2470</v>
      </c>
      <c r="E40" s="121">
        <v>142</v>
      </c>
      <c r="F40" s="148" t="str">
        <f>VLOOKUP(E40,VIP!$A$2:$O13732,2,0)</f>
        <v>DRBR142</v>
      </c>
      <c r="G40" s="148" t="str">
        <f>VLOOKUP(E40,'LISTADO ATM'!$A$2:$B$897,2,0)</f>
        <v xml:space="preserve">ATM Centro de Caja Galerías Bonao </v>
      </c>
      <c r="H40" s="148" t="str">
        <f>VLOOKUP(E40,VIP!$A$2:$O18595,7,FALSE)</f>
        <v>Si</v>
      </c>
      <c r="I40" s="148" t="str">
        <f>VLOOKUP(E40,VIP!$A$2:$O10560,8,FALSE)</f>
        <v>Si</v>
      </c>
      <c r="J40" s="148" t="str">
        <f>VLOOKUP(E40,VIP!$A$2:$O10510,8,FALSE)</f>
        <v>Si</v>
      </c>
      <c r="K40" s="148" t="str">
        <f>VLOOKUP(E40,VIP!$A$2:$O14084,6,0)</f>
        <v>SI</v>
      </c>
      <c r="L40" s="122" t="s">
        <v>2418</v>
      </c>
      <c r="M40" s="131" t="s">
        <v>2446</v>
      </c>
      <c r="N40" s="131" t="s">
        <v>2453</v>
      </c>
      <c r="O40" s="148" t="s">
        <v>2471</v>
      </c>
      <c r="P40" s="148"/>
      <c r="Q40" s="147" t="s">
        <v>2418</v>
      </c>
    </row>
    <row r="41" spans="1:17" s="93" customFormat="1" ht="18" x14ac:dyDescent="0.25">
      <c r="A41" s="148" t="str">
        <f>VLOOKUP(E41,'LISTADO ATM'!$A$2:$C$898,3,0)</f>
        <v>NORTE</v>
      </c>
      <c r="B41" s="126">
        <v>3335917872</v>
      </c>
      <c r="C41" s="132">
        <v>44358.872824074075</v>
      </c>
      <c r="D41" s="132" t="s">
        <v>2181</v>
      </c>
      <c r="E41" s="121">
        <v>119</v>
      </c>
      <c r="F41" s="148" t="str">
        <f>VLOOKUP(E41,VIP!$A$2:$O13731,2,0)</f>
        <v>DRBR119</v>
      </c>
      <c r="G41" s="148" t="str">
        <f>VLOOKUP(E41,'LISTADO ATM'!$A$2:$B$897,2,0)</f>
        <v>ATM Oficina La Barranquita</v>
      </c>
      <c r="H41" s="148" t="str">
        <f>VLOOKUP(E41,VIP!$A$2:$O18594,7,FALSE)</f>
        <v>N/A</v>
      </c>
      <c r="I41" s="148" t="str">
        <f>VLOOKUP(E41,VIP!$A$2:$O10559,8,FALSE)</f>
        <v>N/A</v>
      </c>
      <c r="J41" s="148" t="str">
        <f>VLOOKUP(E41,VIP!$A$2:$O10509,8,FALSE)</f>
        <v>N/A</v>
      </c>
      <c r="K41" s="148" t="str">
        <f>VLOOKUP(E41,VIP!$A$2:$O14083,6,0)</f>
        <v>N/A</v>
      </c>
      <c r="L41" s="122" t="s">
        <v>2219</v>
      </c>
      <c r="M41" s="131" t="s">
        <v>2446</v>
      </c>
      <c r="N41" s="131" t="s">
        <v>2453</v>
      </c>
      <c r="O41" s="148" t="s">
        <v>2549</v>
      </c>
      <c r="P41" s="148"/>
      <c r="Q41" s="147" t="s">
        <v>2219</v>
      </c>
    </row>
    <row r="42" spans="1:17" s="93" customFormat="1" ht="18" x14ac:dyDescent="0.25">
      <c r="A42" s="148" t="str">
        <f>VLOOKUP(E42,'LISTADO ATM'!$A$2:$C$898,3,0)</f>
        <v>ESTE</v>
      </c>
      <c r="B42" s="126">
        <v>3335917873</v>
      </c>
      <c r="C42" s="132">
        <v>44358.873564814814</v>
      </c>
      <c r="D42" s="132" t="s">
        <v>2180</v>
      </c>
      <c r="E42" s="121">
        <v>630</v>
      </c>
      <c r="F42" s="148" t="str">
        <f>VLOOKUP(E42,VIP!$A$2:$O13730,2,0)</f>
        <v>DRBR112</v>
      </c>
      <c r="G42" s="148" t="str">
        <f>VLOOKUP(E42,'LISTADO ATM'!$A$2:$B$897,2,0)</f>
        <v xml:space="preserve">ATM Oficina Plaza Zaglul (SPM) </v>
      </c>
      <c r="H42" s="148" t="str">
        <f>VLOOKUP(E42,VIP!$A$2:$O18593,7,FALSE)</f>
        <v>Si</v>
      </c>
      <c r="I42" s="148" t="str">
        <f>VLOOKUP(E42,VIP!$A$2:$O10558,8,FALSE)</f>
        <v>Si</v>
      </c>
      <c r="J42" s="148" t="str">
        <f>VLOOKUP(E42,VIP!$A$2:$O10508,8,FALSE)</f>
        <v>Si</v>
      </c>
      <c r="K42" s="148" t="str">
        <f>VLOOKUP(E42,VIP!$A$2:$O14082,6,0)</f>
        <v>NO</v>
      </c>
      <c r="L42" s="122" t="s">
        <v>2245</v>
      </c>
      <c r="M42" s="131" t="s">
        <v>2446</v>
      </c>
      <c r="N42" s="131" t="s">
        <v>2453</v>
      </c>
      <c r="O42" s="148" t="s">
        <v>2455</v>
      </c>
      <c r="P42" s="148"/>
      <c r="Q42" s="147" t="s">
        <v>2245</v>
      </c>
    </row>
    <row r="43" spans="1:17" s="93" customFormat="1" ht="18" x14ac:dyDescent="0.25">
      <c r="A43" s="148" t="str">
        <f>VLOOKUP(E43,'LISTADO ATM'!$A$2:$C$898,3,0)</f>
        <v>NORTE</v>
      </c>
      <c r="B43" s="126">
        <v>3335917874</v>
      </c>
      <c r="C43" s="132">
        <v>44358.874259259261</v>
      </c>
      <c r="D43" s="132" t="s">
        <v>2181</v>
      </c>
      <c r="E43" s="121">
        <v>605</v>
      </c>
      <c r="F43" s="148" t="str">
        <f>VLOOKUP(E43,VIP!$A$2:$O13729,2,0)</f>
        <v>DRBR141</v>
      </c>
      <c r="G43" s="148" t="str">
        <f>VLOOKUP(E43,'LISTADO ATM'!$A$2:$B$897,2,0)</f>
        <v xml:space="preserve">ATM Oficina Bonao I </v>
      </c>
      <c r="H43" s="148" t="str">
        <f>VLOOKUP(E43,VIP!$A$2:$O18592,7,FALSE)</f>
        <v>Si</v>
      </c>
      <c r="I43" s="148" t="str">
        <f>VLOOKUP(E43,VIP!$A$2:$O10557,8,FALSE)</f>
        <v>Si</v>
      </c>
      <c r="J43" s="148" t="str">
        <f>VLOOKUP(E43,VIP!$A$2:$O10507,8,FALSE)</f>
        <v>Si</v>
      </c>
      <c r="K43" s="148" t="str">
        <f>VLOOKUP(E43,VIP!$A$2:$O14081,6,0)</f>
        <v>SI</v>
      </c>
      <c r="L43" s="122" t="s">
        <v>2245</v>
      </c>
      <c r="M43" s="131" t="s">
        <v>2446</v>
      </c>
      <c r="N43" s="131" t="s">
        <v>2453</v>
      </c>
      <c r="O43" s="148" t="s">
        <v>2549</v>
      </c>
      <c r="P43" s="148"/>
      <c r="Q43" s="147" t="s">
        <v>2245</v>
      </c>
    </row>
    <row r="44" spans="1:17" s="93" customFormat="1" ht="18" x14ac:dyDescent="0.25">
      <c r="A44" s="148" t="str">
        <f>VLOOKUP(E44,'LISTADO ATM'!$A$2:$C$898,3,0)</f>
        <v>DISTRITO NACIONAL</v>
      </c>
      <c r="B44" s="126">
        <v>3335917876</v>
      </c>
      <c r="C44" s="132">
        <v>44358.932175925926</v>
      </c>
      <c r="D44" s="132" t="s">
        <v>2449</v>
      </c>
      <c r="E44" s="121">
        <v>714</v>
      </c>
      <c r="F44" s="148" t="str">
        <f>VLOOKUP(E44,VIP!$A$2:$O13728,2,0)</f>
        <v>DRBR16M</v>
      </c>
      <c r="G44" s="148" t="str">
        <f>VLOOKUP(E44,'LISTADO ATM'!$A$2:$B$897,2,0)</f>
        <v xml:space="preserve">ATM Hospital de Herrera </v>
      </c>
      <c r="H44" s="148" t="str">
        <f>VLOOKUP(E44,VIP!$A$2:$O18591,7,FALSE)</f>
        <v>Si</v>
      </c>
      <c r="I44" s="148" t="str">
        <f>VLOOKUP(E44,VIP!$A$2:$O10556,8,FALSE)</f>
        <v>Si</v>
      </c>
      <c r="J44" s="148" t="str">
        <f>VLOOKUP(E44,VIP!$A$2:$O10506,8,FALSE)</f>
        <v>Si</v>
      </c>
      <c r="K44" s="148" t="str">
        <f>VLOOKUP(E44,VIP!$A$2:$O14080,6,0)</f>
        <v>NO</v>
      </c>
      <c r="L44" s="122" t="s">
        <v>2442</v>
      </c>
      <c r="M44" s="131" t="s">
        <v>2446</v>
      </c>
      <c r="N44" s="131" t="s">
        <v>2453</v>
      </c>
      <c r="O44" s="148" t="s">
        <v>2454</v>
      </c>
      <c r="P44" s="148"/>
      <c r="Q44" s="147" t="s">
        <v>2442</v>
      </c>
    </row>
    <row r="45" spans="1:17" s="93" customFormat="1" ht="18" x14ac:dyDescent="0.25">
      <c r="A45" s="148" t="str">
        <f>VLOOKUP(E45,'LISTADO ATM'!$A$2:$C$898,3,0)</f>
        <v>SUR</v>
      </c>
      <c r="B45" s="126">
        <v>3335917877</v>
      </c>
      <c r="C45" s="132">
        <v>44358.935960648145</v>
      </c>
      <c r="D45" s="132" t="s">
        <v>2449</v>
      </c>
      <c r="E45" s="121">
        <v>356</v>
      </c>
      <c r="F45" s="148" t="str">
        <f>VLOOKUP(E45,VIP!$A$2:$O13727,2,0)</f>
        <v>DRBR356</v>
      </c>
      <c r="G45" s="148" t="str">
        <f>VLOOKUP(E45,'LISTADO ATM'!$A$2:$B$897,2,0)</f>
        <v xml:space="preserve">ATM Estación Sigma (San Cristóbal) </v>
      </c>
      <c r="H45" s="148" t="str">
        <f>VLOOKUP(E45,VIP!$A$2:$O18590,7,FALSE)</f>
        <v>Si</v>
      </c>
      <c r="I45" s="148" t="str">
        <f>VLOOKUP(E45,VIP!$A$2:$O10555,8,FALSE)</f>
        <v>Si</v>
      </c>
      <c r="J45" s="148" t="str">
        <f>VLOOKUP(E45,VIP!$A$2:$O10505,8,FALSE)</f>
        <v>Si</v>
      </c>
      <c r="K45" s="148" t="str">
        <f>VLOOKUP(E45,VIP!$A$2:$O14079,6,0)</f>
        <v>NO</v>
      </c>
      <c r="L45" s="122" t="s">
        <v>2442</v>
      </c>
      <c r="M45" s="131" t="s">
        <v>2446</v>
      </c>
      <c r="N45" s="131" t="s">
        <v>2453</v>
      </c>
      <c r="O45" s="148" t="s">
        <v>2454</v>
      </c>
      <c r="P45" s="148"/>
      <c r="Q45" s="147" t="s">
        <v>2442</v>
      </c>
    </row>
    <row r="46" spans="1:17" s="93" customFormat="1" ht="18" x14ac:dyDescent="0.25">
      <c r="A46" s="148" t="str">
        <f>VLOOKUP(E46,'LISTADO ATM'!$A$2:$C$898,3,0)</f>
        <v>NORTE</v>
      </c>
      <c r="B46" s="126">
        <v>3335917878</v>
      </c>
      <c r="C46" s="132">
        <v>44358.937673611108</v>
      </c>
      <c r="D46" s="132" t="s">
        <v>2181</v>
      </c>
      <c r="E46" s="121">
        <v>632</v>
      </c>
      <c r="F46" s="148" t="str">
        <f>VLOOKUP(E46,VIP!$A$2:$O13726,2,0)</f>
        <v>DRBR263</v>
      </c>
      <c r="G46" s="148" t="str">
        <f>VLOOKUP(E46,'LISTADO ATM'!$A$2:$B$897,2,0)</f>
        <v xml:space="preserve">ATM Autobanco Gurabo </v>
      </c>
      <c r="H46" s="148" t="str">
        <f>VLOOKUP(E46,VIP!$A$2:$O18589,7,FALSE)</f>
        <v>Si</v>
      </c>
      <c r="I46" s="148" t="str">
        <f>VLOOKUP(E46,VIP!$A$2:$O10554,8,FALSE)</f>
        <v>Si</v>
      </c>
      <c r="J46" s="148" t="str">
        <f>VLOOKUP(E46,VIP!$A$2:$O10504,8,FALSE)</f>
        <v>Si</v>
      </c>
      <c r="K46" s="148" t="str">
        <f>VLOOKUP(E46,VIP!$A$2:$O14078,6,0)</f>
        <v>NO</v>
      </c>
      <c r="L46" s="122" t="s">
        <v>2245</v>
      </c>
      <c r="M46" s="131" t="s">
        <v>2446</v>
      </c>
      <c r="N46" s="131" t="s">
        <v>2453</v>
      </c>
      <c r="O46" s="148" t="s">
        <v>2549</v>
      </c>
      <c r="P46" s="148"/>
      <c r="Q46" s="147" t="s">
        <v>2245</v>
      </c>
    </row>
    <row r="47" spans="1:17" ht="18" x14ac:dyDescent="0.25">
      <c r="A47" s="148" t="str">
        <f>VLOOKUP(E47,'LISTADO ATM'!$A$2:$C$898,3,0)</f>
        <v>NORTE</v>
      </c>
      <c r="B47" s="126">
        <v>3335917879</v>
      </c>
      <c r="C47" s="132">
        <v>44359.000300925924</v>
      </c>
      <c r="D47" s="132" t="s">
        <v>2181</v>
      </c>
      <c r="E47" s="121">
        <v>854</v>
      </c>
      <c r="F47" s="148" t="str">
        <f>VLOOKUP(E47,VIP!$A$2:$O13728,2,0)</f>
        <v>DRBR854</v>
      </c>
      <c r="G47" s="148" t="str">
        <f>VLOOKUP(E47,'LISTADO ATM'!$A$2:$B$897,2,0)</f>
        <v xml:space="preserve">ATM Centro Comercial Blanco Batista </v>
      </c>
      <c r="H47" s="148" t="str">
        <f>VLOOKUP(E47,VIP!$A$2:$O18591,7,FALSE)</f>
        <v>Si</v>
      </c>
      <c r="I47" s="148" t="str">
        <f>VLOOKUP(E47,VIP!$A$2:$O10556,8,FALSE)</f>
        <v>Si</v>
      </c>
      <c r="J47" s="148" t="str">
        <f>VLOOKUP(E47,VIP!$A$2:$O10506,8,FALSE)</f>
        <v>Si</v>
      </c>
      <c r="K47" s="148" t="str">
        <f>VLOOKUP(E47,VIP!$A$2:$O14080,6,0)</f>
        <v>NO</v>
      </c>
      <c r="L47" s="122" t="s">
        <v>2219</v>
      </c>
      <c r="M47" s="131" t="s">
        <v>2446</v>
      </c>
      <c r="N47" s="131" t="s">
        <v>2453</v>
      </c>
      <c r="O47" s="148" t="s">
        <v>2549</v>
      </c>
      <c r="P47" s="148"/>
      <c r="Q47" s="147" t="s">
        <v>2219</v>
      </c>
    </row>
    <row r="48" spans="1:17" ht="18" x14ac:dyDescent="0.25">
      <c r="A48" s="148" t="str">
        <f>VLOOKUP(E48,'LISTADO ATM'!$A$2:$C$898,3,0)</f>
        <v>ESTE</v>
      </c>
      <c r="B48" s="126">
        <v>3335917880</v>
      </c>
      <c r="C48" s="132">
        <v>44359.001087962963</v>
      </c>
      <c r="D48" s="132" t="s">
        <v>2180</v>
      </c>
      <c r="E48" s="121">
        <v>680</v>
      </c>
      <c r="F48" s="148" t="str">
        <f>VLOOKUP(E48,VIP!$A$2:$O13727,2,0)</f>
        <v>DRBR680</v>
      </c>
      <c r="G48" s="148" t="str">
        <f>VLOOKUP(E48,'LISTADO ATM'!$A$2:$B$897,2,0)</f>
        <v>ATM Hotel Royalton</v>
      </c>
      <c r="H48" s="148" t="str">
        <f>VLOOKUP(E48,VIP!$A$2:$O18590,7,FALSE)</f>
        <v>NO</v>
      </c>
      <c r="I48" s="148" t="str">
        <f>VLOOKUP(E48,VIP!$A$2:$O10555,8,FALSE)</f>
        <v>NO</v>
      </c>
      <c r="J48" s="148" t="str">
        <f>VLOOKUP(E48,VIP!$A$2:$O10505,8,FALSE)</f>
        <v>NO</v>
      </c>
      <c r="K48" s="148" t="str">
        <f>VLOOKUP(E48,VIP!$A$2:$O14079,6,0)</f>
        <v>NO</v>
      </c>
      <c r="L48" s="122" t="s">
        <v>2219</v>
      </c>
      <c r="M48" s="131" t="s">
        <v>2446</v>
      </c>
      <c r="N48" s="131" t="s">
        <v>2453</v>
      </c>
      <c r="O48" s="148" t="s">
        <v>2455</v>
      </c>
      <c r="P48" s="148"/>
      <c r="Q48" s="147" t="s">
        <v>2219</v>
      </c>
    </row>
  </sheetData>
  <autoFilter ref="A4:Q4">
    <sortState ref="A5:Q4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9:E1048576 E1:E4">
    <cfRule type="duplicateValues" dxfId="307" priority="512"/>
    <cfRule type="duplicateValues" dxfId="306" priority="526"/>
    <cfRule type="duplicateValues" dxfId="305" priority="716"/>
    <cfRule type="duplicateValues" dxfId="304" priority="720"/>
    <cfRule type="duplicateValues" dxfId="303" priority="725"/>
    <cfRule type="duplicateValues" dxfId="302" priority="727"/>
    <cfRule type="duplicateValues" dxfId="301" priority="763"/>
  </conditionalFormatting>
  <conditionalFormatting sqref="B49:B1048576 B1:B4">
    <cfRule type="duplicateValues" dxfId="300" priority="762"/>
  </conditionalFormatting>
  <conditionalFormatting sqref="B49:B1048576">
    <cfRule type="duplicateValues" dxfId="299" priority="749"/>
  </conditionalFormatting>
  <conditionalFormatting sqref="B49:B1048576 B1:B4">
    <cfRule type="duplicateValues" dxfId="298" priority="715"/>
    <cfRule type="duplicateValues" dxfId="297" priority="719"/>
  </conditionalFormatting>
  <conditionalFormatting sqref="E49:E1048576 E1:E4">
    <cfRule type="duplicateValues" dxfId="296" priority="488"/>
  </conditionalFormatting>
  <conditionalFormatting sqref="E49:E1048576">
    <cfRule type="duplicateValues" dxfId="295" priority="464"/>
  </conditionalFormatting>
  <conditionalFormatting sqref="E49:E1048576 E1:E8">
    <cfRule type="duplicateValues" dxfId="294" priority="242"/>
  </conditionalFormatting>
  <conditionalFormatting sqref="E9:E19">
    <cfRule type="duplicateValues" dxfId="293" priority="235"/>
    <cfRule type="duplicateValues" dxfId="292" priority="236"/>
    <cfRule type="duplicateValues" dxfId="291" priority="237"/>
    <cfRule type="duplicateValues" dxfId="290" priority="238"/>
    <cfRule type="duplicateValues" dxfId="289" priority="239"/>
    <cfRule type="duplicateValues" dxfId="288" priority="240"/>
    <cfRule type="duplicateValues" dxfId="287" priority="241"/>
  </conditionalFormatting>
  <conditionalFormatting sqref="B9:B19">
    <cfRule type="duplicateValues" dxfId="286" priority="234"/>
  </conditionalFormatting>
  <conditionalFormatting sqref="B9:B19">
    <cfRule type="duplicateValues" dxfId="285" priority="233"/>
  </conditionalFormatting>
  <conditionalFormatting sqref="B9:B19">
    <cfRule type="duplicateValues" dxfId="284" priority="231"/>
    <cfRule type="duplicateValues" dxfId="283" priority="232"/>
  </conditionalFormatting>
  <conditionalFormatting sqref="B9:B19">
    <cfRule type="duplicateValues" dxfId="282" priority="230"/>
  </conditionalFormatting>
  <conditionalFormatting sqref="B9:B19">
    <cfRule type="duplicateValues" dxfId="281" priority="229"/>
  </conditionalFormatting>
  <conditionalFormatting sqref="E9:E19">
    <cfRule type="duplicateValues" dxfId="280" priority="228"/>
  </conditionalFormatting>
  <conditionalFormatting sqref="E9:E19">
    <cfRule type="duplicateValues" dxfId="279" priority="227"/>
  </conditionalFormatting>
  <conditionalFormatting sqref="B9:B19">
    <cfRule type="duplicateValues" dxfId="278" priority="226"/>
  </conditionalFormatting>
  <conditionalFormatting sqref="E9:E19">
    <cfRule type="duplicateValues" dxfId="277" priority="225"/>
  </conditionalFormatting>
  <conditionalFormatting sqref="E9:E19">
    <cfRule type="duplicateValues" dxfId="276" priority="224"/>
  </conditionalFormatting>
  <conditionalFormatting sqref="B9:B19">
    <cfRule type="duplicateValues" dxfId="275" priority="223"/>
  </conditionalFormatting>
  <conditionalFormatting sqref="E9:E19">
    <cfRule type="duplicateValues" dxfId="274" priority="222"/>
  </conditionalFormatting>
  <conditionalFormatting sqref="B9:B19">
    <cfRule type="duplicateValues" dxfId="273" priority="221"/>
  </conditionalFormatting>
  <conditionalFormatting sqref="E9:E19">
    <cfRule type="duplicateValues" dxfId="272" priority="214"/>
    <cfRule type="duplicateValues" dxfId="271" priority="215"/>
    <cfRule type="duplicateValues" dxfId="270" priority="216"/>
    <cfRule type="duplicateValues" dxfId="269" priority="217"/>
    <cfRule type="duplicateValues" dxfId="268" priority="218"/>
    <cfRule type="duplicateValues" dxfId="267" priority="219"/>
    <cfRule type="duplicateValues" dxfId="266" priority="220"/>
  </conditionalFormatting>
  <conditionalFormatting sqref="E9:E19">
    <cfRule type="duplicateValues" dxfId="265" priority="209"/>
    <cfRule type="duplicateValues" dxfId="264" priority="210"/>
    <cfRule type="duplicateValues" dxfId="263" priority="211"/>
    <cfRule type="duplicateValues" dxfId="262" priority="212"/>
    <cfRule type="duplicateValues" dxfId="261" priority="213"/>
  </conditionalFormatting>
  <conditionalFormatting sqref="E9:E19">
    <cfRule type="duplicateValues" dxfId="260" priority="208"/>
  </conditionalFormatting>
  <conditionalFormatting sqref="E9:E19">
    <cfRule type="duplicateValues" dxfId="259" priority="207"/>
  </conditionalFormatting>
  <conditionalFormatting sqref="B9:B19">
    <cfRule type="duplicateValues" dxfId="258" priority="206"/>
  </conditionalFormatting>
  <conditionalFormatting sqref="E9:E19">
    <cfRule type="duplicateValues" dxfId="257" priority="205"/>
  </conditionalFormatting>
  <conditionalFormatting sqref="E49:E1048576 E1:E19">
    <cfRule type="duplicateValues" dxfId="256" priority="204"/>
  </conditionalFormatting>
  <conditionalFormatting sqref="E20:E22">
    <cfRule type="duplicateValues" dxfId="255" priority="197"/>
    <cfRule type="duplicateValues" dxfId="254" priority="198"/>
    <cfRule type="duplicateValues" dxfId="253" priority="199"/>
    <cfRule type="duplicateValues" dxfId="252" priority="200"/>
    <cfRule type="duplicateValues" dxfId="251" priority="201"/>
    <cfRule type="duplicateValues" dxfId="250" priority="202"/>
    <cfRule type="duplicateValues" dxfId="249" priority="203"/>
  </conditionalFormatting>
  <conditionalFormatting sqref="B20:B22">
    <cfRule type="duplicateValues" dxfId="248" priority="196"/>
  </conditionalFormatting>
  <conditionalFormatting sqref="B20:B22">
    <cfRule type="duplicateValues" dxfId="247" priority="195"/>
  </conditionalFormatting>
  <conditionalFormatting sqref="B20:B22">
    <cfRule type="duplicateValues" dxfId="246" priority="193"/>
    <cfRule type="duplicateValues" dxfId="245" priority="194"/>
  </conditionalFormatting>
  <conditionalFormatting sqref="B20:B22">
    <cfRule type="duplicateValues" dxfId="244" priority="192"/>
  </conditionalFormatting>
  <conditionalFormatting sqref="B20:B22">
    <cfRule type="duplicateValues" dxfId="243" priority="191"/>
  </conditionalFormatting>
  <conditionalFormatting sqref="E20:E22">
    <cfRule type="duplicateValues" dxfId="242" priority="190"/>
  </conditionalFormatting>
  <conditionalFormatting sqref="E20:E22">
    <cfRule type="duplicateValues" dxfId="241" priority="189"/>
  </conditionalFormatting>
  <conditionalFormatting sqref="B20:B22">
    <cfRule type="duplicateValues" dxfId="240" priority="188"/>
  </conditionalFormatting>
  <conditionalFormatting sqref="E20:E22">
    <cfRule type="duplicateValues" dxfId="239" priority="187"/>
  </conditionalFormatting>
  <conditionalFormatting sqref="E20:E22">
    <cfRule type="duplicateValues" dxfId="238" priority="186"/>
  </conditionalFormatting>
  <conditionalFormatting sqref="B20:B22">
    <cfRule type="duplicateValues" dxfId="237" priority="185"/>
  </conditionalFormatting>
  <conditionalFormatting sqref="E20:E22">
    <cfRule type="duplicateValues" dxfId="236" priority="184"/>
  </conditionalFormatting>
  <conditionalFormatting sqref="B20:B22">
    <cfRule type="duplicateValues" dxfId="235" priority="183"/>
  </conditionalFormatting>
  <conditionalFormatting sqref="E20:E22">
    <cfRule type="duplicateValues" dxfId="234" priority="176"/>
    <cfRule type="duplicateValues" dxfId="233" priority="177"/>
    <cfRule type="duplicateValues" dxfId="232" priority="178"/>
    <cfRule type="duplicateValues" dxfId="231" priority="179"/>
    <cfRule type="duplicateValues" dxfId="230" priority="180"/>
    <cfRule type="duplicateValues" dxfId="229" priority="181"/>
    <cfRule type="duplicateValues" dxfId="228" priority="182"/>
  </conditionalFormatting>
  <conditionalFormatting sqref="E20:E22">
    <cfRule type="duplicateValues" dxfId="227" priority="171"/>
    <cfRule type="duplicateValues" dxfId="226" priority="172"/>
    <cfRule type="duplicateValues" dxfId="225" priority="173"/>
    <cfRule type="duplicateValues" dxfId="224" priority="174"/>
    <cfRule type="duplicateValues" dxfId="223" priority="175"/>
  </conditionalFormatting>
  <conditionalFormatting sqref="E20:E22">
    <cfRule type="duplicateValues" dxfId="222" priority="170"/>
  </conditionalFormatting>
  <conditionalFormatting sqref="E20:E22">
    <cfRule type="duplicateValues" dxfId="221" priority="169"/>
  </conditionalFormatting>
  <conditionalFormatting sqref="B20:B22">
    <cfRule type="duplicateValues" dxfId="220" priority="168"/>
  </conditionalFormatting>
  <conditionalFormatting sqref="E20:E22">
    <cfRule type="duplicateValues" dxfId="219" priority="167"/>
  </conditionalFormatting>
  <conditionalFormatting sqref="E20:E22">
    <cfRule type="duplicateValues" dxfId="218" priority="166"/>
  </conditionalFormatting>
  <conditionalFormatting sqref="E49:E1048576 E1:E22">
    <cfRule type="duplicateValues" dxfId="217" priority="165"/>
  </conditionalFormatting>
  <conditionalFormatting sqref="B49:B1048576 B1:B22">
    <cfRule type="duplicateValues" dxfId="216" priority="164"/>
  </conditionalFormatting>
  <conditionalFormatting sqref="E23">
    <cfRule type="duplicateValues" dxfId="215" priority="157"/>
    <cfRule type="duplicateValues" dxfId="214" priority="158"/>
    <cfRule type="duplicateValues" dxfId="213" priority="159"/>
    <cfRule type="duplicateValues" dxfId="212" priority="160"/>
    <cfRule type="duplicateValues" dxfId="211" priority="161"/>
    <cfRule type="duplicateValues" dxfId="210" priority="162"/>
    <cfRule type="duplicateValues" dxfId="209" priority="163"/>
  </conditionalFormatting>
  <conditionalFormatting sqref="B23">
    <cfRule type="duplicateValues" dxfId="208" priority="156"/>
  </conditionalFormatting>
  <conditionalFormatting sqref="B23">
    <cfRule type="duplicateValues" dxfId="207" priority="155"/>
  </conditionalFormatting>
  <conditionalFormatting sqref="B23">
    <cfRule type="duplicateValues" dxfId="206" priority="153"/>
    <cfRule type="duplicateValues" dxfId="205" priority="154"/>
  </conditionalFormatting>
  <conditionalFormatting sqref="B23">
    <cfRule type="duplicateValues" dxfId="204" priority="152"/>
  </conditionalFormatting>
  <conditionalFormatting sqref="B23">
    <cfRule type="duplicateValues" dxfId="203" priority="151"/>
  </conditionalFormatting>
  <conditionalFormatting sqref="E23">
    <cfRule type="duplicateValues" dxfId="202" priority="150"/>
  </conditionalFormatting>
  <conditionalFormatting sqref="E23">
    <cfRule type="duplicateValues" dxfId="201" priority="149"/>
  </conditionalFormatting>
  <conditionalFormatting sqref="B23">
    <cfRule type="duplicateValues" dxfId="200" priority="148"/>
  </conditionalFormatting>
  <conditionalFormatting sqref="E23">
    <cfRule type="duplicateValues" dxfId="199" priority="147"/>
  </conditionalFormatting>
  <conditionalFormatting sqref="E23">
    <cfRule type="duplicateValues" dxfId="198" priority="146"/>
  </conditionalFormatting>
  <conditionalFormatting sqref="B23">
    <cfRule type="duplicateValues" dxfId="197" priority="145"/>
  </conditionalFormatting>
  <conditionalFormatting sqref="E23">
    <cfRule type="duplicateValues" dxfId="196" priority="144"/>
  </conditionalFormatting>
  <conditionalFormatting sqref="B23">
    <cfRule type="duplicateValues" dxfId="195" priority="143"/>
  </conditionalFormatting>
  <conditionalFormatting sqref="E23">
    <cfRule type="duplicateValues" dxfId="194" priority="136"/>
    <cfRule type="duplicateValues" dxfId="193" priority="137"/>
    <cfRule type="duplicateValues" dxfId="192" priority="138"/>
    <cfRule type="duplicateValues" dxfId="191" priority="139"/>
    <cfRule type="duplicateValues" dxfId="190" priority="140"/>
    <cfRule type="duplicateValues" dxfId="189" priority="141"/>
    <cfRule type="duplicateValues" dxfId="188" priority="142"/>
  </conditionalFormatting>
  <conditionalFormatting sqref="E23">
    <cfRule type="duplicateValues" dxfId="187" priority="131"/>
    <cfRule type="duplicateValues" dxfId="186" priority="132"/>
    <cfRule type="duplicateValues" dxfId="185" priority="133"/>
    <cfRule type="duplicateValues" dxfId="184" priority="134"/>
    <cfRule type="duplicateValues" dxfId="183" priority="135"/>
  </conditionalFormatting>
  <conditionalFormatting sqref="E23">
    <cfRule type="duplicateValues" dxfId="182" priority="130"/>
  </conditionalFormatting>
  <conditionalFormatting sqref="E23">
    <cfRule type="duplicateValues" dxfId="181" priority="129"/>
  </conditionalFormatting>
  <conditionalFormatting sqref="B23">
    <cfRule type="duplicateValues" dxfId="180" priority="128"/>
  </conditionalFormatting>
  <conditionalFormatting sqref="E23">
    <cfRule type="duplicateValues" dxfId="179" priority="127"/>
  </conditionalFormatting>
  <conditionalFormatting sqref="E23">
    <cfRule type="duplicateValues" dxfId="178" priority="126"/>
  </conditionalFormatting>
  <conditionalFormatting sqref="E23">
    <cfRule type="duplicateValues" dxfId="177" priority="125"/>
  </conditionalFormatting>
  <conditionalFormatting sqref="B23">
    <cfRule type="duplicateValues" dxfId="176" priority="124"/>
  </conditionalFormatting>
  <conditionalFormatting sqref="B49:B1048576 B1:B23">
    <cfRule type="duplicateValues" dxfId="175" priority="123"/>
  </conditionalFormatting>
  <conditionalFormatting sqref="E24:E28">
    <cfRule type="duplicateValues" dxfId="174" priority="116"/>
    <cfRule type="duplicateValues" dxfId="173" priority="117"/>
    <cfRule type="duplicateValues" dxfId="172" priority="118"/>
    <cfRule type="duplicateValues" dxfId="171" priority="119"/>
    <cfRule type="duplicateValues" dxfId="170" priority="120"/>
    <cfRule type="duplicateValues" dxfId="169" priority="121"/>
    <cfRule type="duplicateValues" dxfId="168" priority="122"/>
  </conditionalFormatting>
  <conditionalFormatting sqref="B24:B28">
    <cfRule type="duplicateValues" dxfId="167" priority="115"/>
  </conditionalFormatting>
  <conditionalFormatting sqref="B24:B28">
    <cfRule type="duplicateValues" dxfId="166" priority="114"/>
  </conditionalFormatting>
  <conditionalFormatting sqref="B24:B28">
    <cfRule type="duplicateValues" dxfId="165" priority="112"/>
    <cfRule type="duplicateValues" dxfId="164" priority="113"/>
  </conditionalFormatting>
  <conditionalFormatting sqref="B24:B28">
    <cfRule type="duplicateValues" dxfId="163" priority="111"/>
  </conditionalFormatting>
  <conditionalFormatting sqref="B24:B28">
    <cfRule type="duplicateValues" dxfId="162" priority="110"/>
  </conditionalFormatting>
  <conditionalFormatting sqref="E24:E28">
    <cfRule type="duplicateValues" dxfId="161" priority="109"/>
  </conditionalFormatting>
  <conditionalFormatting sqref="E24:E28">
    <cfRule type="duplicateValues" dxfId="160" priority="108"/>
  </conditionalFormatting>
  <conditionalFormatting sqref="B24:B28">
    <cfRule type="duplicateValues" dxfId="159" priority="107"/>
  </conditionalFormatting>
  <conditionalFormatting sqref="E24:E28">
    <cfRule type="duplicateValues" dxfId="158" priority="106"/>
  </conditionalFormatting>
  <conditionalFormatting sqref="E24:E28">
    <cfRule type="duplicateValues" dxfId="157" priority="105"/>
  </conditionalFormatting>
  <conditionalFormatting sqref="B24:B28">
    <cfRule type="duplicateValues" dxfId="156" priority="104"/>
  </conditionalFormatting>
  <conditionalFormatting sqref="E24:E28">
    <cfRule type="duplicateValues" dxfId="155" priority="103"/>
  </conditionalFormatting>
  <conditionalFormatting sqref="B24:B28">
    <cfRule type="duplicateValues" dxfId="154" priority="102"/>
  </conditionalFormatting>
  <conditionalFormatting sqref="E24:E28">
    <cfRule type="duplicateValues" dxfId="153" priority="95"/>
    <cfRule type="duplicateValues" dxfId="152" priority="96"/>
    <cfRule type="duplicateValues" dxfId="151" priority="97"/>
    <cfRule type="duplicateValues" dxfId="150" priority="98"/>
    <cfRule type="duplicateValues" dxfId="149" priority="99"/>
    <cfRule type="duplicateValues" dxfId="148" priority="100"/>
    <cfRule type="duplicateValues" dxfId="147" priority="101"/>
  </conditionalFormatting>
  <conditionalFormatting sqref="E24:E28">
    <cfRule type="duplicateValues" dxfId="146" priority="90"/>
    <cfRule type="duplicateValues" dxfId="145" priority="91"/>
    <cfRule type="duplicateValues" dxfId="144" priority="92"/>
    <cfRule type="duplicateValues" dxfId="143" priority="93"/>
    <cfRule type="duplicateValues" dxfId="142" priority="94"/>
  </conditionalFormatting>
  <conditionalFormatting sqref="E24:E28">
    <cfRule type="duplicateValues" dxfId="141" priority="89"/>
  </conditionalFormatting>
  <conditionalFormatting sqref="E24:E28">
    <cfRule type="duplicateValues" dxfId="140" priority="88"/>
  </conditionalFormatting>
  <conditionalFormatting sqref="B24:B28">
    <cfRule type="duplicateValues" dxfId="139" priority="87"/>
  </conditionalFormatting>
  <conditionalFormatting sqref="E24:E28">
    <cfRule type="duplicateValues" dxfId="138" priority="86"/>
  </conditionalFormatting>
  <conditionalFormatting sqref="E24:E28">
    <cfRule type="duplicateValues" dxfId="137" priority="85"/>
  </conditionalFormatting>
  <conditionalFormatting sqref="E24:E28">
    <cfRule type="duplicateValues" dxfId="136" priority="84"/>
  </conditionalFormatting>
  <conditionalFormatting sqref="B24:B28">
    <cfRule type="duplicateValues" dxfId="135" priority="83"/>
  </conditionalFormatting>
  <conditionalFormatting sqref="B24:B28">
    <cfRule type="duplicateValues" dxfId="134" priority="82"/>
  </conditionalFormatting>
  <conditionalFormatting sqref="E49:E1048576 E1:E28">
    <cfRule type="duplicateValues" dxfId="133" priority="81"/>
  </conditionalFormatting>
  <conditionalFormatting sqref="E40:E46">
    <cfRule type="duplicateValues" dxfId="132" priority="126461"/>
    <cfRule type="duplicateValues" dxfId="131" priority="126462"/>
    <cfRule type="duplicateValues" dxfId="130" priority="126463"/>
    <cfRule type="duplicateValues" dxfId="129" priority="126464"/>
    <cfRule type="duplicateValues" dxfId="128" priority="126465"/>
    <cfRule type="duplicateValues" dxfId="127" priority="126466"/>
    <cfRule type="duplicateValues" dxfId="126" priority="126467"/>
  </conditionalFormatting>
  <conditionalFormatting sqref="B40:B46">
    <cfRule type="duplicateValues" dxfId="125" priority="126468"/>
  </conditionalFormatting>
  <conditionalFormatting sqref="B40:B46">
    <cfRule type="duplicateValues" dxfId="124" priority="126469"/>
    <cfRule type="duplicateValues" dxfId="123" priority="126470"/>
  </conditionalFormatting>
  <conditionalFormatting sqref="E40:E46">
    <cfRule type="duplicateValues" dxfId="122" priority="126471"/>
  </conditionalFormatting>
  <conditionalFormatting sqref="E40:E46">
    <cfRule type="duplicateValues" dxfId="121" priority="126472"/>
    <cfRule type="duplicateValues" dxfId="120" priority="126473"/>
    <cfRule type="duplicateValues" dxfId="119" priority="126474"/>
    <cfRule type="duplicateValues" dxfId="118" priority="126475"/>
    <cfRule type="duplicateValues" dxfId="117" priority="126476"/>
  </conditionalFormatting>
  <conditionalFormatting sqref="E49:E1048576 E1:E46">
    <cfRule type="duplicateValues" dxfId="116" priority="22"/>
  </conditionalFormatting>
  <conditionalFormatting sqref="B49:B1048576 B1:B46">
    <cfRule type="duplicateValues" dxfId="115" priority="21"/>
  </conditionalFormatting>
  <conditionalFormatting sqref="E47:E48">
    <cfRule type="duplicateValues" dxfId="114" priority="14"/>
    <cfRule type="duplicateValues" dxfId="113" priority="15"/>
    <cfRule type="duplicateValues" dxfId="112" priority="16"/>
    <cfRule type="duplicateValues" dxfId="111" priority="17"/>
    <cfRule type="duplicateValues" dxfId="110" priority="18"/>
    <cfRule type="duplicateValues" dxfId="109" priority="19"/>
    <cfRule type="duplicateValues" dxfId="108" priority="20"/>
  </conditionalFormatting>
  <conditionalFormatting sqref="B47:B48">
    <cfRule type="duplicateValues" dxfId="107" priority="13"/>
  </conditionalFormatting>
  <conditionalFormatting sqref="B47:B48">
    <cfRule type="duplicateValues" dxfId="106" priority="11"/>
    <cfRule type="duplicateValues" dxfId="105" priority="12"/>
  </conditionalFormatting>
  <conditionalFormatting sqref="E47:E48">
    <cfRule type="duplicateValues" dxfId="104" priority="10"/>
  </conditionalFormatting>
  <conditionalFormatting sqref="E47:E48">
    <cfRule type="duplicateValues" dxfId="103" priority="5"/>
    <cfRule type="duplicateValues" dxfId="102" priority="6"/>
    <cfRule type="duplicateValues" dxfId="101" priority="7"/>
    <cfRule type="duplicateValues" dxfId="100" priority="8"/>
    <cfRule type="duplicateValues" dxfId="99" priority="9"/>
  </conditionalFormatting>
  <conditionalFormatting sqref="E47:E48">
    <cfRule type="duplicateValues" dxfId="98" priority="4"/>
  </conditionalFormatting>
  <conditionalFormatting sqref="B47:B48">
    <cfRule type="duplicateValues" dxfId="97" priority="3"/>
  </conditionalFormatting>
  <conditionalFormatting sqref="E1:E1048576">
    <cfRule type="duplicateValues" dxfId="96" priority="2"/>
  </conditionalFormatting>
  <conditionalFormatting sqref="B1:B1048576">
    <cfRule type="duplicateValues" dxfId="95" priority="1"/>
  </conditionalFormatting>
  <conditionalFormatting sqref="E29:E39">
    <cfRule type="duplicateValues" dxfId="94" priority="126639"/>
    <cfRule type="duplicateValues" dxfId="93" priority="126640"/>
    <cfRule type="duplicateValues" dxfId="92" priority="126641"/>
    <cfRule type="duplicateValues" dxfId="91" priority="126642"/>
    <cfRule type="duplicateValues" dxfId="90" priority="126643"/>
    <cfRule type="duplicateValues" dxfId="89" priority="126644"/>
    <cfRule type="duplicateValues" dxfId="88" priority="126645"/>
  </conditionalFormatting>
  <conditionalFormatting sqref="B29:B39">
    <cfRule type="duplicateValues" dxfId="87" priority="126653"/>
  </conditionalFormatting>
  <conditionalFormatting sqref="B29:B39">
    <cfRule type="duplicateValues" dxfId="86" priority="126655"/>
    <cfRule type="duplicateValues" dxfId="85" priority="126656"/>
  </conditionalFormatting>
  <conditionalFormatting sqref="E29:E39">
    <cfRule type="duplicateValues" dxfId="84" priority="126659"/>
  </conditionalFormatting>
  <conditionalFormatting sqref="E29:E39">
    <cfRule type="duplicateValues" dxfId="83" priority="126661"/>
    <cfRule type="duplicateValues" dxfId="82" priority="126662"/>
    <cfRule type="duplicateValues" dxfId="81" priority="126663"/>
    <cfRule type="duplicateValues" dxfId="80" priority="126664"/>
    <cfRule type="duplicateValues" dxfId="79" priority="126665"/>
  </conditionalFormatting>
  <conditionalFormatting sqref="E5:E8">
    <cfRule type="duplicateValues" dxfId="78" priority="126742"/>
    <cfRule type="duplicateValues" dxfId="77" priority="126743"/>
    <cfRule type="duplicateValues" dxfId="76" priority="126744"/>
    <cfRule type="duplicateValues" dxfId="75" priority="126745"/>
    <cfRule type="duplicateValues" dxfId="74" priority="126746"/>
    <cfRule type="duplicateValues" dxfId="73" priority="126747"/>
    <cfRule type="duplicateValues" dxfId="72" priority="126748"/>
  </conditionalFormatting>
  <conditionalFormatting sqref="B5:B8">
    <cfRule type="duplicateValues" dxfId="71" priority="126756"/>
  </conditionalFormatting>
  <conditionalFormatting sqref="B5:B8">
    <cfRule type="duplicateValues" dxfId="70" priority="126758"/>
    <cfRule type="duplicateValues" dxfId="69" priority="126759"/>
  </conditionalFormatting>
  <conditionalFormatting sqref="E5:E8">
    <cfRule type="duplicateValues" dxfId="68" priority="126762"/>
  </conditionalFormatting>
  <conditionalFormatting sqref="E5:E8">
    <cfRule type="duplicateValues" dxfId="67" priority="126764"/>
    <cfRule type="duplicateValues" dxfId="66" priority="126765"/>
    <cfRule type="duplicateValues" dxfId="65" priority="126766"/>
    <cfRule type="duplicateValues" dxfId="64" priority="126767"/>
    <cfRule type="duplicateValues" dxfId="63" priority="12676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22" zoomScale="70" zoomScaleNormal="70" workbookViewId="0">
      <selection activeCell="G65" sqref="G65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1" t="s">
        <v>2150</v>
      </c>
      <c r="B1" s="162"/>
      <c r="C1" s="162"/>
      <c r="D1" s="162"/>
      <c r="E1" s="163"/>
      <c r="F1" s="159" t="s">
        <v>2557</v>
      </c>
      <c r="G1" s="160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64" t="s">
        <v>2451</v>
      </c>
      <c r="B2" s="165"/>
      <c r="C2" s="165"/>
      <c r="D2" s="165"/>
      <c r="E2" s="166"/>
      <c r="F2" s="139" t="s">
        <v>2556</v>
      </c>
      <c r="G2" s="138">
        <f>G3+G4</f>
        <v>44</v>
      </c>
      <c r="H2" s="139" t="s">
        <v>2569</v>
      </c>
      <c r="I2" s="138">
        <f>COUNTIF(A:E,"Abastecido")</f>
        <v>12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44</v>
      </c>
      <c r="H3" s="139" t="s">
        <v>2565</v>
      </c>
      <c r="I3" s="138">
        <f>COUNTIF(A:E,"Gavetas Vacías + Gavetas Fallando")</f>
        <v>7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0</v>
      </c>
      <c r="H4" s="139" t="s">
        <v>2568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2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39" t="s">
        <v>2558</v>
      </c>
      <c r="G7" s="138">
        <f>COUNTIF(A:E,"Sin Efectivo")</f>
        <v>2</v>
      </c>
      <c r="H7" s="139" t="s">
        <v>2567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745</v>
      </c>
      <c r="C9" s="124" t="str">
        <f>VLOOKUP(B9,'[1]LISTADO ATM'!$A$2:$B$822,2,0)</f>
        <v xml:space="preserve">ATM Oficina Ave. Duarte </v>
      </c>
      <c r="D9" s="125" t="s">
        <v>2550</v>
      </c>
      <c r="E9" s="128" t="s">
        <v>2576</v>
      </c>
    </row>
    <row r="10" spans="1:9" ht="18" x14ac:dyDescent="0.25">
      <c r="A10" s="137" t="str">
        <f>VLOOKUP(B10,'[1]LISTADO ATM'!$A$2:$C$822,3,0)</f>
        <v>DISTRITO NACIONAL</v>
      </c>
      <c r="B10" s="124">
        <v>259</v>
      </c>
      <c r="C10" s="124" t="str">
        <f>VLOOKUP(B10,'[1]LISTADO ATM'!$A$2:$B$822,2,0)</f>
        <v>ATM Senado de la Republica</v>
      </c>
      <c r="D10" s="125" t="s">
        <v>2550</v>
      </c>
      <c r="E10" s="128" t="s">
        <v>2582</v>
      </c>
    </row>
    <row r="11" spans="1:9" ht="18" x14ac:dyDescent="0.25">
      <c r="A11" s="137" t="str">
        <f>VLOOKUP(B11,'[1]LISTADO ATM'!$A$2:$C$822,3,0)</f>
        <v>DISTRITO NACIONAL</v>
      </c>
      <c r="B11" s="124">
        <v>577</v>
      </c>
      <c r="C11" s="124" t="str">
        <f>VLOOKUP(B11,'[1]LISTADO ATM'!$A$2:$B$822,2,0)</f>
        <v xml:space="preserve">ATM Olé Ave. Duarte </v>
      </c>
      <c r="D11" s="125" t="s">
        <v>2550</v>
      </c>
      <c r="E11" s="128" t="s">
        <v>2572</v>
      </c>
    </row>
    <row r="12" spans="1:9" ht="18" x14ac:dyDescent="0.25">
      <c r="A12" s="137" t="str">
        <f>VLOOKUP(B12,'[1]LISTADO ATM'!$A$2:$C$822,3,0)</f>
        <v>ESTE</v>
      </c>
      <c r="B12" s="124">
        <v>293</v>
      </c>
      <c r="C12" s="124" t="str">
        <f>VLOOKUP(B12,'[1]LISTADO ATM'!$A$2:$B$822,2,0)</f>
        <v xml:space="preserve">ATM S/M Nueva Visión (San Pedro) </v>
      </c>
      <c r="D12" s="125" t="s">
        <v>2550</v>
      </c>
      <c r="E12" s="128" t="s">
        <v>2584</v>
      </c>
    </row>
    <row r="13" spans="1:9" ht="18.75" customHeight="1" x14ac:dyDescent="0.25">
      <c r="A13" s="137" t="str">
        <f>VLOOKUP(B13,'[1]LISTADO ATM'!$A$2:$C$822,3,0)</f>
        <v>SUR</v>
      </c>
      <c r="B13" s="124">
        <v>537</v>
      </c>
      <c r="C13" s="124" t="str">
        <f>VLOOKUP(B13,'[1]LISTADO ATM'!$A$2:$B$822,2,0)</f>
        <v xml:space="preserve">ATM Estación Texaco Enriquillo (Barahona) </v>
      </c>
      <c r="D13" s="125" t="s">
        <v>2550</v>
      </c>
      <c r="E13" s="128" t="s">
        <v>2587</v>
      </c>
    </row>
    <row r="14" spans="1:9" ht="18" customHeight="1" x14ac:dyDescent="0.25">
      <c r="A14" s="137" t="str">
        <f>VLOOKUP(B14,'[1]LISTADO ATM'!$A$2:$C$822,3,0)</f>
        <v>DISTRITO NACIONAL</v>
      </c>
      <c r="B14" s="124">
        <v>354</v>
      </c>
      <c r="C14" s="124" t="str">
        <f>VLOOKUP(B14,'[1]LISTADO ATM'!$A$2:$B$822,2,0)</f>
        <v xml:space="preserve">ATM Oficina Núñez de Cáceres II </v>
      </c>
      <c r="D14" s="125" t="s">
        <v>2550</v>
      </c>
      <c r="E14" s="128" t="s">
        <v>2573</v>
      </c>
    </row>
    <row r="15" spans="1:9" ht="18" customHeight="1" x14ac:dyDescent="0.25">
      <c r="A15" s="137" t="str">
        <f>VLOOKUP(B15,'[1]LISTADO ATM'!$A$2:$C$822,3,0)</f>
        <v>NORTE</v>
      </c>
      <c r="B15" s="124">
        <v>778</v>
      </c>
      <c r="C15" s="124" t="str">
        <f>VLOOKUP(B15,'[1]LISTADO ATM'!$A$2:$B$822,2,0)</f>
        <v xml:space="preserve">ATM Oficina Esperanza (Mao) </v>
      </c>
      <c r="D15" s="125" t="s">
        <v>2550</v>
      </c>
      <c r="E15" s="128" t="s">
        <v>2592</v>
      </c>
    </row>
    <row r="16" spans="1:9" ht="18" customHeight="1" x14ac:dyDescent="0.25">
      <c r="A16" s="137" t="str">
        <f>VLOOKUP(B16,'[1]LISTADO ATM'!$A$2:$C$822,3,0)</f>
        <v>ESTE</v>
      </c>
      <c r="B16" s="124">
        <v>630</v>
      </c>
      <c r="C16" s="124" t="str">
        <f>VLOOKUP(B16,'[1]LISTADO ATM'!$A$2:$B$822,2,0)</f>
        <v xml:space="preserve">ATM Oficina Plaza Zaglul (SPM) </v>
      </c>
      <c r="D16" s="125" t="s">
        <v>2550</v>
      </c>
      <c r="E16" s="128" t="s">
        <v>2589</v>
      </c>
    </row>
    <row r="17" spans="1:5" ht="18" customHeight="1" x14ac:dyDescent="0.25">
      <c r="A17" s="137" t="str">
        <f>VLOOKUP(B17,'[1]LISTADO ATM'!$A$2:$C$822,3,0)</f>
        <v>SUR</v>
      </c>
      <c r="B17" s="124">
        <v>44</v>
      </c>
      <c r="C17" s="124" t="str">
        <f>VLOOKUP(B17,'[1]LISTADO ATM'!$A$2:$B$822,2,0)</f>
        <v xml:space="preserve">ATM Oficina Pedernales </v>
      </c>
      <c r="D17" s="125" t="s">
        <v>2550</v>
      </c>
      <c r="E17" s="128" t="s">
        <v>2588</v>
      </c>
    </row>
    <row r="18" spans="1:5" ht="18" customHeight="1" x14ac:dyDescent="0.25">
      <c r="A18" s="137" t="str">
        <f>VLOOKUP(B18,'[1]LISTADO ATM'!$A$2:$C$822,3,0)</f>
        <v>DISTRITO NACIONAL</v>
      </c>
      <c r="B18" s="124">
        <v>234</v>
      </c>
      <c r="C18" s="124" t="str">
        <f>VLOOKUP(B18,'[1]LISTADO ATM'!$A$2:$B$822,2,0)</f>
        <v xml:space="preserve">ATM Oficina Boca Chica I </v>
      </c>
      <c r="D18" s="125" t="s">
        <v>2550</v>
      </c>
      <c r="E18" s="128" t="s">
        <v>2581</v>
      </c>
    </row>
    <row r="19" spans="1:5" ht="18" customHeight="1" x14ac:dyDescent="0.25">
      <c r="A19" s="137" t="str">
        <f>VLOOKUP(B19,'[1]LISTADO ATM'!$A$2:$C$822,3,0)</f>
        <v>SUR</v>
      </c>
      <c r="B19" s="124">
        <v>89</v>
      </c>
      <c r="C19" s="124" t="str">
        <f>VLOOKUP(B19,'[1]LISTADO ATM'!$A$2:$B$822,2,0)</f>
        <v xml:space="preserve">ATM UNP El Cercado (San Juan) </v>
      </c>
      <c r="D19" s="125" t="s">
        <v>2550</v>
      </c>
      <c r="E19" s="128" t="s">
        <v>2598</v>
      </c>
    </row>
    <row r="20" spans="1:5" ht="18" customHeight="1" x14ac:dyDescent="0.25">
      <c r="A20" s="137" t="e">
        <f>VLOOKUP(B20,'[1]LISTADO ATM'!$A$2:$C$822,3,0)</f>
        <v>#N/A</v>
      </c>
      <c r="B20" s="124"/>
      <c r="C20" s="124" t="e">
        <f>VLOOKUP(B20,'[1]LISTADO ATM'!$A$2:$B$822,2,0)</f>
        <v>#N/A</v>
      </c>
      <c r="D20" s="125" t="s">
        <v>2550</v>
      </c>
      <c r="E20" s="128"/>
    </row>
    <row r="21" spans="1:5" ht="18.75" thickBot="1" x14ac:dyDescent="0.3">
      <c r="A21" s="97" t="s">
        <v>2473</v>
      </c>
      <c r="B21" s="143">
        <f>COUNT(B9:B20)</f>
        <v>11</v>
      </c>
      <c r="C21" s="170"/>
      <c r="D21" s="171"/>
      <c r="E21" s="172"/>
    </row>
    <row r="22" spans="1:5" x14ac:dyDescent="0.25">
      <c r="B22" s="99"/>
      <c r="E22" s="99"/>
    </row>
    <row r="23" spans="1:5" ht="18.75" customHeight="1" x14ac:dyDescent="0.25">
      <c r="A23" s="167" t="s">
        <v>2474</v>
      </c>
      <c r="B23" s="168"/>
      <c r="C23" s="168"/>
      <c r="D23" s="168"/>
      <c r="E23" s="169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94" t="str">
        <f>VLOOKUP(B25,'[1]LISTADO ATM'!$A$2:$C$822,3,0)</f>
        <v>DISTRITO NACIONAL</v>
      </c>
      <c r="B25" s="124">
        <v>87</v>
      </c>
      <c r="C25" s="126" t="str">
        <f>VLOOKUP(B25,'[1]LISTADO ATM'!$A$2:$B$822,2,0)</f>
        <v xml:space="preserve">ATM Autoservicio Sarasota </v>
      </c>
      <c r="D25" s="125" t="s">
        <v>2544</v>
      </c>
      <c r="E25" s="124" t="s">
        <v>2579</v>
      </c>
    </row>
    <row r="26" spans="1:5" ht="18.75" customHeight="1" x14ac:dyDescent="0.25">
      <c r="A26" s="94" t="str">
        <f>VLOOKUP(B26,'[1]LISTADO ATM'!$A$2:$C$822,3,0)</f>
        <v>DISTRITO NACIONAL</v>
      </c>
      <c r="B26" s="124">
        <v>980</v>
      </c>
      <c r="C26" s="126" t="str">
        <f>VLOOKUP(B26,'[1]LISTADO ATM'!$A$2:$B$822,2,0)</f>
        <v xml:space="preserve">ATM Oficina Bella Vista Mall II </v>
      </c>
      <c r="D26" s="125" t="s">
        <v>2544</v>
      </c>
      <c r="E26" s="124" t="s">
        <v>2591</v>
      </c>
    </row>
    <row r="27" spans="1:5" ht="18" x14ac:dyDescent="0.25">
      <c r="A27" s="94" t="str">
        <f>VLOOKUP(B27,'[1]LISTADO ATM'!$A$2:$C$822,3,0)</f>
        <v>NORTE</v>
      </c>
      <c r="B27" s="124">
        <v>538</v>
      </c>
      <c r="C27" s="126" t="str">
        <f>VLOOKUP(B27,'[1]LISTADO ATM'!$A$2:$B$822,2,0)</f>
        <v>ATM  Autoservicio San Fco. Macorís</v>
      </c>
      <c r="D27" s="125" t="s">
        <v>2544</v>
      </c>
      <c r="E27" s="124" t="s">
        <v>2583</v>
      </c>
    </row>
    <row r="28" spans="1:5" ht="18" x14ac:dyDescent="0.25">
      <c r="A28" s="94" t="str">
        <f>VLOOKUP(B28,'[1]LISTADO ATM'!$A$2:$C$822,3,0)</f>
        <v>NORTE</v>
      </c>
      <c r="B28" s="124">
        <v>431</v>
      </c>
      <c r="C28" s="126" t="str">
        <f>VLOOKUP(B28,'[1]LISTADO ATM'!$A$2:$B$822,2,0)</f>
        <v xml:space="preserve">ATM Autoservicio Sol (Santiago) </v>
      </c>
      <c r="D28" s="125" t="s">
        <v>2544</v>
      </c>
      <c r="E28" s="124" t="s">
        <v>2577</v>
      </c>
    </row>
    <row r="29" spans="1:5" ht="18.75" customHeight="1" x14ac:dyDescent="0.25">
      <c r="A29" s="94" t="str">
        <f>VLOOKUP(B29,'[1]LISTADO ATM'!$A$2:$C$822,3,0)</f>
        <v>ESTE</v>
      </c>
      <c r="B29" s="124">
        <v>294</v>
      </c>
      <c r="C29" s="126" t="str">
        <f>VLOOKUP(B29,'[1]LISTADO ATM'!$A$2:$B$822,2,0)</f>
        <v xml:space="preserve">ATM Plaza Zaglul San Pedro II </v>
      </c>
      <c r="D29" s="125" t="s">
        <v>2544</v>
      </c>
      <c r="E29" s="124" t="s">
        <v>2574</v>
      </c>
    </row>
    <row r="30" spans="1:5" ht="18" x14ac:dyDescent="0.25">
      <c r="A30" s="94" t="str">
        <f>VLOOKUP(B30,'[1]LISTADO ATM'!$A$2:$C$822,3,0)</f>
        <v>SUR</v>
      </c>
      <c r="B30" s="124">
        <v>297</v>
      </c>
      <c r="C30" s="126" t="str">
        <f>VLOOKUP(B30,'[1]LISTADO ATM'!$A$2:$B$822,2,0)</f>
        <v xml:space="preserve">ATM S/M Cadena Ocoa </v>
      </c>
      <c r="D30" s="125" t="s">
        <v>2544</v>
      </c>
      <c r="E30" s="124" t="s">
        <v>2575</v>
      </c>
    </row>
    <row r="31" spans="1:5" ht="18" x14ac:dyDescent="0.25">
      <c r="A31" s="94" t="str">
        <f>VLOOKUP(B31,'[1]LISTADO ATM'!$A$2:$C$822,3,0)</f>
        <v>DISTRITO NACIONAL</v>
      </c>
      <c r="B31" s="124">
        <v>113</v>
      </c>
      <c r="C31" s="126" t="str">
        <f>VLOOKUP(B31,'[1]LISTADO ATM'!$A$2:$B$822,2,0)</f>
        <v xml:space="preserve">ATM Autoservicio Atalaya del Mar </v>
      </c>
      <c r="D31" s="125" t="s">
        <v>2544</v>
      </c>
      <c r="E31" s="124" t="s">
        <v>2578</v>
      </c>
    </row>
    <row r="32" spans="1:5" ht="18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4"/>
    </row>
    <row r="33" spans="1:5" ht="18.75" thickBot="1" x14ac:dyDescent="0.3">
      <c r="A33" s="97" t="s">
        <v>2473</v>
      </c>
      <c r="B33" s="143">
        <f>COUNT(B25:B31)</f>
        <v>7</v>
      </c>
      <c r="C33" s="170"/>
      <c r="D33" s="171"/>
      <c r="E33" s="172"/>
    </row>
    <row r="34" spans="1:5" ht="15.75" thickBot="1" x14ac:dyDescent="0.3">
      <c r="B34" s="99"/>
      <c r="E34" s="99"/>
    </row>
    <row r="35" spans="1:5" ht="18.75" thickBot="1" x14ac:dyDescent="0.3">
      <c r="A35" s="173" t="s">
        <v>2475</v>
      </c>
      <c r="B35" s="174"/>
      <c r="C35" s="174"/>
      <c r="D35" s="174"/>
      <c r="E35" s="175"/>
    </row>
    <row r="36" spans="1:5" ht="18" x14ac:dyDescent="0.25">
      <c r="A36" s="96" t="s">
        <v>15</v>
      </c>
      <c r="B36" s="96" t="s">
        <v>2416</v>
      </c>
      <c r="C36" s="96" t="s">
        <v>46</v>
      </c>
      <c r="D36" s="96" t="s">
        <v>2419</v>
      </c>
      <c r="E36" s="96" t="s">
        <v>2417</v>
      </c>
    </row>
    <row r="37" spans="1:5" ht="18" x14ac:dyDescent="0.25">
      <c r="A37" s="137" t="str">
        <f>VLOOKUP(B37,'[1]LISTADO ATM'!$A$2:$C$822,3,0)</f>
        <v>NORTE</v>
      </c>
      <c r="B37" s="124">
        <v>142</v>
      </c>
      <c r="C37" s="124" t="str">
        <f>VLOOKUP(B37,'[1]LISTADO ATM'!$A$2:$B$822,2,0)</f>
        <v xml:space="preserve">ATM Centro de Caja Galerías Bonao </v>
      </c>
      <c r="D37" s="127" t="s">
        <v>2437</v>
      </c>
      <c r="E37" s="128" t="s">
        <v>2600</v>
      </c>
    </row>
    <row r="38" spans="1:5" ht="18" x14ac:dyDescent="0.25">
      <c r="A38" s="137" t="e">
        <f>VLOOKUP(B38,'[1]LISTADO ATM'!$A$2:$C$822,3,0)</f>
        <v>#N/A</v>
      </c>
      <c r="B38" s="124"/>
      <c r="C38" s="124" t="e">
        <f>VLOOKUP(B38,'[1]LISTADO ATM'!$A$2:$B$822,2,0)</f>
        <v>#N/A</v>
      </c>
      <c r="D38" s="127" t="s">
        <v>2437</v>
      </c>
      <c r="E38" s="128"/>
    </row>
    <row r="39" spans="1:5" ht="18.75" thickBot="1" x14ac:dyDescent="0.3">
      <c r="A39" s="116"/>
      <c r="B39" s="143">
        <f>COUNT(B37:B37)</f>
        <v>1</v>
      </c>
      <c r="C39" s="105"/>
      <c r="D39" s="105"/>
      <c r="E39" s="105"/>
    </row>
    <row r="40" spans="1:5" ht="15.75" thickBot="1" x14ac:dyDescent="0.3">
      <c r="B40" s="99"/>
      <c r="E40" s="99"/>
    </row>
    <row r="41" spans="1:5" ht="18.75" customHeight="1" thickBot="1" x14ac:dyDescent="0.3">
      <c r="A41" s="173" t="s">
        <v>2535</v>
      </c>
      <c r="B41" s="174"/>
      <c r="C41" s="174"/>
      <c r="D41" s="174"/>
      <c r="E41" s="175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140" t="str">
        <f>VLOOKUP(B43,'[1]LISTADO ATM'!$A$2:$C$822,3,0)</f>
        <v>DISTRITO NACIONAL</v>
      </c>
      <c r="B43" s="144">
        <v>725</v>
      </c>
      <c r="C43" s="126" t="str">
        <f>VLOOKUP(B43,'[1]LISTADO ATM'!$A$2:$B$822,2,0)</f>
        <v xml:space="preserve">ATM El Huacal II  </v>
      </c>
      <c r="D43" s="124" t="s">
        <v>2482</v>
      </c>
      <c r="E43" s="128" t="s">
        <v>2585</v>
      </c>
    </row>
    <row r="44" spans="1:5" ht="18" x14ac:dyDescent="0.25">
      <c r="A44" s="140" t="str">
        <f>VLOOKUP(B44,'[1]LISTADO ATM'!$A$2:$C$822,3,0)</f>
        <v>DISTRITO NACIONAL</v>
      </c>
      <c r="B44" s="144">
        <v>391</v>
      </c>
      <c r="C44" s="126" t="str">
        <f>VLOOKUP(B44,'[1]LISTADO ATM'!$A$2:$B$822,2,0)</f>
        <v xml:space="preserve">ATM S/M Jumbo Luperón </v>
      </c>
      <c r="D44" s="124" t="s">
        <v>2482</v>
      </c>
      <c r="E44" s="128" t="s">
        <v>2595</v>
      </c>
    </row>
    <row r="45" spans="1:5" ht="18" x14ac:dyDescent="0.25">
      <c r="A45" s="140" t="str">
        <f>VLOOKUP(B45,'[1]LISTADO ATM'!$A$2:$C$822,3,0)</f>
        <v>NORTE</v>
      </c>
      <c r="B45" s="144">
        <v>333</v>
      </c>
      <c r="C45" s="126" t="str">
        <f>VLOOKUP(B45,'[1]LISTADO ATM'!$A$2:$B$822,2,0)</f>
        <v>ATM Oficina Turey Maimón</v>
      </c>
      <c r="D45" s="124" t="s">
        <v>2482</v>
      </c>
      <c r="E45" s="128" t="s">
        <v>2599</v>
      </c>
    </row>
    <row r="46" spans="1:5" ht="18" x14ac:dyDescent="0.25">
      <c r="A46" s="140" t="str">
        <f>VLOOKUP(B46,'[1]LISTADO ATM'!$A$2:$C$822,3,0)</f>
        <v>SUR</v>
      </c>
      <c r="B46" s="144">
        <v>356</v>
      </c>
      <c r="C46" s="126" t="str">
        <f>VLOOKUP(B46,'[1]LISTADO ATM'!$A$2:$B$822,2,0)</f>
        <v xml:space="preserve">ATM Estación Sigma (San Cristóbal) </v>
      </c>
      <c r="D46" s="124" t="s">
        <v>2482</v>
      </c>
      <c r="E46" s="128" t="s">
        <v>2602</v>
      </c>
    </row>
    <row r="47" spans="1:5" ht="18" x14ac:dyDescent="0.25">
      <c r="A47" s="140" t="str">
        <f>VLOOKUP(B47,'[1]LISTADO ATM'!$A$2:$C$822,3,0)</f>
        <v>DISTRITO NACIONAL</v>
      </c>
      <c r="B47" s="144">
        <v>714</v>
      </c>
      <c r="C47" s="126" t="str">
        <f>VLOOKUP(B47,'[1]LISTADO ATM'!$A$2:$B$822,2,0)</f>
        <v xml:space="preserve">ATM Hospital de Herrera </v>
      </c>
      <c r="D47" s="124" t="s">
        <v>2482</v>
      </c>
      <c r="E47" s="128" t="s">
        <v>2601</v>
      </c>
    </row>
    <row r="48" spans="1:5" ht="18" x14ac:dyDescent="0.25">
      <c r="A48" s="140" t="e">
        <f>VLOOKUP(B48,'[1]LISTADO ATM'!$A$2:$C$822,3,0)</f>
        <v>#N/A</v>
      </c>
      <c r="B48" s="144"/>
      <c r="C48" s="126" t="e">
        <f>VLOOKUP(B48,'[1]LISTADO ATM'!$A$2:$B$822,2,0)</f>
        <v>#N/A</v>
      </c>
      <c r="D48" s="124" t="s">
        <v>2482</v>
      </c>
      <c r="E48" s="128"/>
    </row>
    <row r="49" spans="1:5" ht="18" x14ac:dyDescent="0.25">
      <c r="A49" s="140" t="e">
        <f>VLOOKUP(B49,'[1]LISTADO ATM'!$A$2:$C$822,3,0)</f>
        <v>#N/A</v>
      </c>
      <c r="B49" s="144"/>
      <c r="C49" s="126" t="e">
        <f>VLOOKUP(B49,'[1]LISTADO ATM'!$A$2:$B$822,2,0)</f>
        <v>#N/A</v>
      </c>
      <c r="D49" s="124" t="s">
        <v>2482</v>
      </c>
      <c r="E49" s="128"/>
    </row>
    <row r="50" spans="1:5" ht="18" x14ac:dyDescent="0.25">
      <c r="A50" s="116" t="s">
        <v>2473</v>
      </c>
      <c r="B50" s="145">
        <f>COUNT(B43:B48)</f>
        <v>5</v>
      </c>
      <c r="C50" s="105"/>
      <c r="D50" s="105"/>
      <c r="E50" s="105"/>
    </row>
    <row r="51" spans="1:5" ht="15.75" thickBot="1" x14ac:dyDescent="0.3">
      <c r="B51" s="99"/>
      <c r="E51" s="99"/>
    </row>
    <row r="52" spans="1:5" ht="18" x14ac:dyDescent="0.25">
      <c r="A52" s="176" t="s">
        <v>2476</v>
      </c>
      <c r="B52" s="177"/>
      <c r="C52" s="177"/>
      <c r="D52" s="177"/>
      <c r="E52" s="178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2580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2590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2597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2596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81" t="s">
        <v>2477</v>
      </c>
      <c r="B64" s="182"/>
      <c r="C64" s="93" t="s">
        <v>2412</v>
      </c>
      <c r="D64" s="99"/>
      <c r="E64" s="99"/>
    </row>
    <row r="65" spans="1:5" ht="18.75" thickBot="1" x14ac:dyDescent="0.3">
      <c r="A65" s="141">
        <f>+B39+B50+B62</f>
        <v>12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73" t="s">
        <v>2478</v>
      </c>
      <c r="B67" s="174"/>
      <c r="C67" s="174"/>
      <c r="D67" s="174"/>
      <c r="E67" s="175"/>
    </row>
    <row r="68" spans="1:5" ht="18" x14ac:dyDescent="0.25">
      <c r="A68" s="100" t="s">
        <v>15</v>
      </c>
      <c r="B68" s="96" t="s">
        <v>2416</v>
      </c>
      <c r="C68" s="98" t="s">
        <v>46</v>
      </c>
      <c r="D68" s="183" t="s">
        <v>2419</v>
      </c>
      <c r="E68" s="184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79" t="s">
        <v>2561</v>
      </c>
      <c r="E69" s="180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79" t="s">
        <v>2551</v>
      </c>
      <c r="E70" s="180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79" t="s">
        <v>2551</v>
      </c>
      <c r="E71" s="180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79" t="s">
        <v>2586</v>
      </c>
      <c r="E72" s="180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79"/>
      <c r="E73" s="180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18">
    <mergeCell ref="D73:E73"/>
    <mergeCell ref="D71:E71"/>
    <mergeCell ref="D72:E72"/>
    <mergeCell ref="A64:B64"/>
    <mergeCell ref="A67:E67"/>
    <mergeCell ref="D68:E68"/>
    <mergeCell ref="D69:E69"/>
    <mergeCell ref="D70:E70"/>
    <mergeCell ref="C33:E33"/>
    <mergeCell ref="A35:E35"/>
    <mergeCell ref="A52:E52"/>
    <mergeCell ref="A23:E23"/>
    <mergeCell ref="A41:E41"/>
    <mergeCell ref="F1:G1"/>
    <mergeCell ref="A1:E1"/>
    <mergeCell ref="A2:E2"/>
    <mergeCell ref="A7:E7"/>
    <mergeCell ref="C21:E21"/>
  </mergeCells>
  <phoneticPr fontId="46" type="noConversion"/>
  <conditionalFormatting sqref="E1:E14 E18:E43 E47:E1048576">
    <cfRule type="duplicateValues" dxfId="62" priority="5"/>
  </conditionalFormatting>
  <conditionalFormatting sqref="B1:B14 B18:B43 B47:B384">
    <cfRule type="duplicateValues" dxfId="61" priority="126159"/>
  </conditionalFormatting>
  <conditionalFormatting sqref="E15:E17">
    <cfRule type="duplicateValues" dxfId="60" priority="4"/>
  </conditionalFormatting>
  <conditionalFormatting sqref="B15:B17">
    <cfRule type="duplicateValues" dxfId="59" priority="3"/>
  </conditionalFormatting>
  <conditionalFormatting sqref="E44:E46">
    <cfRule type="duplicateValues" dxfId="58" priority="2"/>
  </conditionalFormatting>
  <conditionalFormatting sqref="B44:B46">
    <cfRule type="duplicateValues" dxfId="5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33.8324421296275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2021-06-12T11:05:53Z</dcterms:modified>
</cp:coreProperties>
</file>