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2\"/>
    </mc:Choice>
  </mc:AlternateContent>
  <xr:revisionPtr revIDLastSave="0" documentId="13_ncr:1_{E499FD11-B22F-426D-9F6E-F7E4676B6782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22" i="1" l="1"/>
  <c r="A10" i="1"/>
  <c r="F22" i="1"/>
  <c r="G22" i="1"/>
  <c r="H22" i="1"/>
  <c r="I22" i="1"/>
  <c r="J22" i="1"/>
  <c r="K22" i="1"/>
  <c r="F10" i="1"/>
  <c r="G10" i="1"/>
  <c r="H10" i="1"/>
  <c r="I10" i="1"/>
  <c r="J10" i="1"/>
  <c r="K10" i="1"/>
  <c r="B62" i="16" l="1"/>
  <c r="C46" i="16"/>
  <c r="A46" i="16"/>
  <c r="C45" i="16"/>
  <c r="A45" i="16"/>
  <c r="C44" i="16"/>
  <c r="A44" i="16"/>
  <c r="B21" i="16"/>
  <c r="C17" i="16"/>
  <c r="A17" i="16"/>
  <c r="C16" i="16"/>
  <c r="A16" i="16"/>
  <c r="C15" i="16"/>
  <c r="A15" i="16"/>
  <c r="A33" i="1"/>
  <c r="F33" i="1"/>
  <c r="G33" i="1"/>
  <c r="H33" i="1"/>
  <c r="I33" i="1"/>
  <c r="J33" i="1"/>
  <c r="K33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2" i="1"/>
  <c r="F32" i="1"/>
  <c r="G32" i="1"/>
  <c r="H32" i="1"/>
  <c r="I32" i="1"/>
  <c r="J32" i="1"/>
  <c r="K32" i="1"/>
  <c r="A9" i="1"/>
  <c r="F9" i="1"/>
  <c r="G9" i="1"/>
  <c r="H9" i="1"/>
  <c r="I9" i="1"/>
  <c r="J9" i="1"/>
  <c r="K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21" i="1"/>
  <c r="F21" i="1"/>
  <c r="G21" i="1"/>
  <c r="H21" i="1"/>
  <c r="I21" i="1"/>
  <c r="J21" i="1"/>
  <c r="K21" i="1"/>
  <c r="A46" i="1"/>
  <c r="F46" i="1"/>
  <c r="G46" i="1"/>
  <c r="H46" i="1"/>
  <c r="I46" i="1"/>
  <c r="J46" i="1"/>
  <c r="K46" i="1"/>
  <c r="A31" i="1"/>
  <c r="F31" i="1"/>
  <c r="G31" i="1"/>
  <c r="H31" i="1"/>
  <c r="I31" i="1"/>
  <c r="J31" i="1"/>
  <c r="K31" i="1"/>
  <c r="A45" i="1"/>
  <c r="F45" i="1"/>
  <c r="G45" i="1"/>
  <c r="H45" i="1"/>
  <c r="I45" i="1"/>
  <c r="J45" i="1"/>
  <c r="K45" i="1"/>
  <c r="A30" i="1"/>
  <c r="F30" i="1"/>
  <c r="G30" i="1"/>
  <c r="H30" i="1"/>
  <c r="I30" i="1"/>
  <c r="J30" i="1"/>
  <c r="K30" i="1"/>
  <c r="A8" i="1"/>
  <c r="F8" i="1"/>
  <c r="G8" i="1"/>
  <c r="H8" i="1"/>
  <c r="I8" i="1"/>
  <c r="J8" i="1"/>
  <c r="K8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20" i="1"/>
  <c r="F20" i="1"/>
  <c r="G20" i="1"/>
  <c r="H20" i="1"/>
  <c r="I20" i="1"/>
  <c r="J20" i="1"/>
  <c r="K20" i="1"/>
  <c r="A39" i="1"/>
  <c r="F39" i="1"/>
  <c r="G39" i="1"/>
  <c r="H39" i="1"/>
  <c r="I39" i="1"/>
  <c r="J39" i="1"/>
  <c r="K39" i="1"/>
  <c r="F42" i="1" l="1"/>
  <c r="G42" i="1"/>
  <c r="H42" i="1"/>
  <c r="I42" i="1"/>
  <c r="J42" i="1"/>
  <c r="K42" i="1"/>
  <c r="F7" i="1"/>
  <c r="G7" i="1"/>
  <c r="H7" i="1"/>
  <c r="I7" i="1"/>
  <c r="J7" i="1"/>
  <c r="K7" i="1"/>
  <c r="F19" i="1"/>
  <c r="G19" i="1"/>
  <c r="H19" i="1"/>
  <c r="I19" i="1"/>
  <c r="J19" i="1"/>
  <c r="K19" i="1"/>
  <c r="A42" i="1"/>
  <c r="A7" i="1"/>
  <c r="A19" i="1"/>
  <c r="B33" i="16" l="1"/>
  <c r="A18" i="16"/>
  <c r="C18" i="16"/>
  <c r="A19" i="16"/>
  <c r="C19" i="16"/>
  <c r="B74" i="16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3" i="16"/>
  <c r="A43" i="16"/>
  <c r="B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5" i="16" l="1"/>
  <c r="A38" i="1"/>
  <c r="A36" i="1"/>
  <c r="A35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29" i="1"/>
  <c r="G29" i="1"/>
  <c r="H29" i="1"/>
  <c r="I29" i="1"/>
  <c r="J29" i="1"/>
  <c r="K29" i="1"/>
  <c r="F49" i="1"/>
  <c r="G49" i="1"/>
  <c r="H49" i="1"/>
  <c r="I49" i="1"/>
  <c r="J49" i="1"/>
  <c r="K49" i="1"/>
  <c r="F6" i="1"/>
  <c r="G6" i="1"/>
  <c r="H6" i="1"/>
  <c r="I6" i="1"/>
  <c r="J6" i="1"/>
  <c r="K6" i="1"/>
  <c r="F28" i="1"/>
  <c r="G28" i="1"/>
  <c r="H28" i="1"/>
  <c r="I28" i="1"/>
  <c r="J28" i="1"/>
  <c r="K28" i="1"/>
  <c r="F18" i="1"/>
  <c r="G18" i="1"/>
  <c r="H18" i="1"/>
  <c r="I18" i="1"/>
  <c r="J18" i="1"/>
  <c r="K18" i="1"/>
  <c r="A29" i="1"/>
  <c r="A49" i="1"/>
  <c r="A6" i="1"/>
  <c r="A2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5" i="1" l="1"/>
  <c r="G5" i="1"/>
  <c r="H5" i="1"/>
  <c r="I5" i="1"/>
  <c r="J5" i="1"/>
  <c r="K5" i="1"/>
  <c r="F15" i="1"/>
  <c r="G15" i="1"/>
  <c r="H15" i="1"/>
  <c r="I15" i="1"/>
  <c r="J15" i="1"/>
  <c r="K15" i="1"/>
  <c r="A5" i="1"/>
  <c r="A15" i="1"/>
  <c r="A37" i="1" l="1"/>
  <c r="F37" i="1"/>
  <c r="G37" i="1"/>
  <c r="H37" i="1"/>
  <c r="I37" i="1"/>
  <c r="J37" i="1"/>
  <c r="K37" i="1"/>
  <c r="A14" i="1" l="1"/>
  <c r="F14" i="1"/>
  <c r="G14" i="1"/>
  <c r="H14" i="1"/>
  <c r="I14" i="1"/>
  <c r="J14" i="1"/>
  <c r="K14" i="1"/>
  <c r="A34" i="1" l="1"/>
  <c r="F34" i="1"/>
  <c r="G34" i="1"/>
  <c r="H34" i="1"/>
  <c r="I34" i="1"/>
  <c r="J34" i="1"/>
  <c r="K34" i="1"/>
  <c r="F13" i="1" l="1"/>
  <c r="G13" i="1"/>
  <c r="H13" i="1"/>
  <c r="I13" i="1"/>
  <c r="J13" i="1"/>
  <c r="K13" i="1"/>
  <c r="A13" i="1"/>
  <c r="F27" i="1" l="1"/>
  <c r="G27" i="1"/>
  <c r="H27" i="1"/>
  <c r="I27" i="1"/>
  <c r="J27" i="1"/>
  <c r="K27" i="1"/>
  <c r="A27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I7" i="16" l="1"/>
  <c r="I2" i="16"/>
  <c r="I4" i="16"/>
  <c r="I6" i="16"/>
  <c r="H1" i="16" l="1"/>
  <c r="I1" i="16"/>
  <c r="I3" i="16"/>
  <c r="G7" i="16"/>
  <c r="A26" i="1" l="1"/>
  <c r="F26" i="1"/>
  <c r="G26" i="1"/>
  <c r="H26" i="1"/>
  <c r="I26" i="1"/>
  <c r="J26" i="1"/>
  <c r="K26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<sst xmlns="http://schemas.openxmlformats.org/spreadsheetml/2006/main" count="13279" uniqueCount="2605">
  <si>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</si>
  <si>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</si>
  <si>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</si>
  <si>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</si>
  <si>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</si>
  <si>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</si>
  <si>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</si>
  <si>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</si>
  <si>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</si>
  <si>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</si>
  <si>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</si>
  <si>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</si>
  <si>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</si>
  <si>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</si>
  <si>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</si>
  <si>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</si>
  <si>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</si>
  <si>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</si>
  <si>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</si>
  <si>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</si>
  <si>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</si>
  <si>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</si>
  <si>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</si>
  <si>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</si>
  <si>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</si>
  <si>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</si>
  <si>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</si>
  <si>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</si>
  <si>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</si>
  <si>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</si>
  <si>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</si>
  <si>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</si>
  <si>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</si>
  <si>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</si>
  <si>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</si>
  <si>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</si>
  <si>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</si>
  <si>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</si>
  <si>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</si>
  <si>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</si>
  <si>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</si>
  <si>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</si>
  <si>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</si>
  <si>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</si>
  <si>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</si>
  <si>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</si>
  <si>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</si>
  <si>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</si>
  <si>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</si>
  <si>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</si>
  <si>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</si>
  <si>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</si>
  <si>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</si>
  <si>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</si>
  <si>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</si>
  <si>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</si>
  <si>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</si>
  <si>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</si>
  <si>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</si>
  <si>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</si>
  <si>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</si>
  <si>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</si>
  <si>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</si>
  <si>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</si>
  <si>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</si>
  <si>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</si>
  <si>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</si>
  <si>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</si>
  <si>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</si>
  <si>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</si>
  <si>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</si>
  <si>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</si>
  <si>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</si>
  <si>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</si>
  <si>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</si>
  <si>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</si>
  <si>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</si>
  <si>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</si>
  <si>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</si>
  <si>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</si>
  <si>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</si>
  <si>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</si>
  <si>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</si>
  <si>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</si>
  <si>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</si>
  <si>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</si>
  <si>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</si>
  <si>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</si>
  <si>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</si>
  <si>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</si>
  <si>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</si>
  <si>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</si>
  <si>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</si>
  <si>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</si>
  <si>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</si>
  <si>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</si>
  <si>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</si>
  <si>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</si>
  <si>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</si>
  <si>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</si>
  <si>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</si>
  <si>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</si>
  <si>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</si>
  <si>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</si>
  <si>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</si>
  <si>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</si>
  <si>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</si>
  <si>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</si>
  <si>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</si>
  <si>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</si>
  <si>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</si>
  <si>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</si>
  <si>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</si>
  <si>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</si>
  <si>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</si>
  <si>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</si>
  <si>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</si>
  <si>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</si>
  <si>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</si>
  <si>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</si>
  <si>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</si>
  <si>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</si>
  <si>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</si>
  <si>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</si>
  <si>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</si>
  <si>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</si>
  <si>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</si>
  <si>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</si>
  <si>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</si>
  <si>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</si>
  <si>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</si>
  <si>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</si>
  <si>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</si>
  <si>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</si>
  <si>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</si>
  <si>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</si>
  <si>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</si>
  <si>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</si>
  <si>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</si>
  <si>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</si>
  <si>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</si>
  <si>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</si>
  <si>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</si>
  <si>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</si>
  <si>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</si>
  <si>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</si>
  <si>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</si>
  <si>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</si>
  <si>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</si>
  <si>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</si>
  <si>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</si>
  <si>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</si>
  <si>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</si>
  <si>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</si>
  <si>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</si>
  <si>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</si>
  <si>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</si>
  <si>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</si>
  <si>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</si>
  <si>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</si>
  <si>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</si>
  <si>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</si>
  <si>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</si>
  <si>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</si>
  <si>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</si>
  <si>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</si>
  <si>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</si>
  <si>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</si>
  <si>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</si>
  <si>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</si>
  <si>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</si>
  <si>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</si>
  <si>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</si>
  <si>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</si>
  <si>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</si>
  <si>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</si>
  <si>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</si>
  <si>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</si>
  <si>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</si>
  <si>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</si>
  <si>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</si>
  <si>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</si>
  <si>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</si>
  <si>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</si>
  <si>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</si>
  <si>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</si>
  <si>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</si>
  <si>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</si>
  <si>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</si>
  <si>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</si>
  <si>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</si>
  <si>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</si>
  <si>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</si>
  <si>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</si>
  <si>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</si>
  <si>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</si>
  <si>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</si>
  <si>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</si>
  <si>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</si>
  <si>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</si>
  <si>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</si>
  <si>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</si>
  <si>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</si>
  <si>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</si>
  <si>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</si>
  <si>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</si>
  <si>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</si>
  <si>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</si>
  <si>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</si>
  <si>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</si>
  <si>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</si>
  <si>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</si>
  <si>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</si>
  <si>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</si>
  <si>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</si>
  <si>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</si>
  <si>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</si>
  <si>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</si>
  <si>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</si>
  <si>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</si>
  <si>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</si>
  <si>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</si>
  <si>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</si>
  <si>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</si>
  <si>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</si>
  <si>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</si>
  <si>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</si>
  <si>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</si>
  <si>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</si>
  <si>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</si>
  <si>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</si>
  <si>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</si>
  <si>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</si>
  <si>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</si>
  <si>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</si>
  <si>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</si>
  <si>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</si>
  <si>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</si>
  <si>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</si>
  <si>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</si>
  <si>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</si>
  <si>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</si>
  <si>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</si>
  <si>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</si>
  <si>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</si>
  <si>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</si>
  <si>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</si>
  <si>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</si>
  <si>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</si>
  <si>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</si>
  <si>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</si>
  <si>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</si>
  <si>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</si>
  <si>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</si>
  <si>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</si>
  <si>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</si>
  <si>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</si>
  <si>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</si>
  <si>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</si>
  <si>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</si>
  <si>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</si>
  <si>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</si>
  <si>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</si>
  <si>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</si>
  <si>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</si>
  <si>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</si>
  <si>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</si>
  <si>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</si>
  <si>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</si>
  <si>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</si>
  <si>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</si>
  <si>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</si>
  <si>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</si>
  <si>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</si>
  <si>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</si>
  <si>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</si>
  <si>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</si>
  <si>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</si>
  <si>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</si>
  <si>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</si>
  <si>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</si>
  <si>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</si>
  <si>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</si>
  <si>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</si>
  <si>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</si>
  <si>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</si>
  <si>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</si>
  <si>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</si>
  <si>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</si>
  <si>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</si>
  <si>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</si>
  <si>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</si>
  <si>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</si>
  <si>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</si>
  <si>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</si>
  <si>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</si>
  <si>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</si>
  <si>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</si>
  <si>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</si>
  <si>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</si>
  <si>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</si>
  <si>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</si>
  <si>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</si>
  <si>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</si>
  <si>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</si>
  <si>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</si>
  <si>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</si>
  <si>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</si>
  <si>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</si>
  <si>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</si>
  <si>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</si>
  <si>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</si>
  <si>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</si>
  <si>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</si>
  <si>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</si>
  <si>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</si>
  <si>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</si>
  <si>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</si>
  <si>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</si>
  <si>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</si>
  <si>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</si>
  <si>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</si>
  <si>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</si>
  <si>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</si>
  <si>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</si>
  <si>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</si>
  <si>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</si>
  <si>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</si>
  <si>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</si>
  <si>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</si>
  <si>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</si>
  <si>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</si>
  <si>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</si>
  <si>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</si>
  <si>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</si>
  <si>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</si>
  <si>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</si>
  <si>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</si>
  <si>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</si>
  <si>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</si>
  <si>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</si>
  <si>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</si>
  <si>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</si>
  <si>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</si>
  <si>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</si>
  <si>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</si>
  <si>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</si>
  <si>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</si>
  <si>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</si>
  <si>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</si>
  <si>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</si>
  <si>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</si>
  <si>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</si>
  <si>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</si>
  <si>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</si>
  <si>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</si>
  <si>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</si>
  <si>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</si>
  <si>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</si>
  <si>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</si>
  <si>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</si>
  <si>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</si>
  <si>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</si>
  <si>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</si>
  <si>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</si>
  <si>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</si>
  <si>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</si>
  <si>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</si>
  <si>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</si>
  <si>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</si>
  <si>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</si>
  <si>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</si>
  <si>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</si>
  <si>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</si>
  <si>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</si>
  <si>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</si>
  <si>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</si>
  <si>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</si>
  <si>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</si>
  <si>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</si>
  <si>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</si>
  <si>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</si>
  <si>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</si>
  <si>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</si>
  <si>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</si>
  <si>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</si>
  <si>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</si>
  <si>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</si>
  <si>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</si>
  <si>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</si>
  <si>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</si>
  <si>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</si>
  <si>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</si>
  <si>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</si>
  <si>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</si>
  <si>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</si>
  <si>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</si>
  <si>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</si>
  <si>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</si>
  <si>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</si>
  <si>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</si>
  <si>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</si>
  <si>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</si>
  <si>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</si>
  <si>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</si>
  <si>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</si>
  <si>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</si>
  <si>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</si>
  <si>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</si>
  <si>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</si>
  <si>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</si>
  <si>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</si>
  <si>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</si>
  <si>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</si>
  <si>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</si>
  <si>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</si>
  <si>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</si>
  <si>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</si>
  <si>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</si>
  <si>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</si>
  <si>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</si>
  <si>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</si>
  <si>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</si>
  <si>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</si>
  <si>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</si>
  <si>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</si>
  <si>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</si>
  <si>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</si>
  <si>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</si>
  <si>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</si>
  <si>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</si>
  <si>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</si>
  <si>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</si>
  <si>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</si>
  <si>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</si>
  <si>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</si>
  <si>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</si>
  <si>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</si>
  <si>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</si>
  <si>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</si>
  <si>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</si>
  <si>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</si>
  <si>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</si>
  <si>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</si>
  <si>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</si>
  <si>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</si>
  <si>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</si>
  <si>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</si>
  <si>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</si>
  <si>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</si>
  <si>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</si>
  <si>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</si>
  <si>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</si>
  <si>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</si>
  <si>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</si>
  <si>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</si>
  <si>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</si>
  <si>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</si>
  <si>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</si>
  <si>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</si>
  <si>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</si>
  <si>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</si>
  <si>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</si>
  <si>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</si>
  <si>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</si>
  <si>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</si>
  <si>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</si>
  <si>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</si>
  <si>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</si>
  <si>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</si>
  <si>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</si>
  <si>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</si>
  <si>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</si>
  <si>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</si>
  <si>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</si>
  <si>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</si>
  <si>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</si>
  <si>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</si>
  <si>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</si>
  <si>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</si>
  <si>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</si>
  <si>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</si>
  <si>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</si>
  <si>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</si>
  <si>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</si>
  <si>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</si>
  <si>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</si>
  <si>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</si>
  <si>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</si>
  <si>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</si>
  <si>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</si>
  <si>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</si>
  <si>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</si>
  <si>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</si>
  <si>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</si>
  <si>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</si>
  <si>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</si>
  <si>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</si>
  <si>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</si>
  <si>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</si>
  <si>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</si>
  <si>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</si>
  <si>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</si>
  <si>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</si>
  <si>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</si>
  <si>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</si>
  <si>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</si>
  <si>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</si>
  <si>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</si>
  <si>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</si>
  <si>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</si>
  <si>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</si>
  <si>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</si>
  <si>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</si>
  <si>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</si>
  <si>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</si>
  <si>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</si>
  <si>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</si>
  <si>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</si>
  <si>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</si>
  <si>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</si>
  <si>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</si>
  <si>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</si>
  <si>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</si>
  <si>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</si>
  <si>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</si>
  <si>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</si>
  <si>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</si>
  <si>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</si>
  <si>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</si>
  <si>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</si>
  <si>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</si>
  <si>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</si>
  <si>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</si>
  <si>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</si>
  <si>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</si>
  <si>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</si>
  <si>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</si>
  <si>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</si>
  <si>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</si>
  <si>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</si>
  <si>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</si>
  <si>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</si>
  <si>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</si>
  <si>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</si>
  <si>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</si>
  <si>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</si>
  <si>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</si>
  <si>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</si>
  <si>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</si>
  <si>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</si>
  <si>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</si>
  <si>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</si>
  <si>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</si>
  <si>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</si>
  <si>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</si>
  <si>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</si>
  <si>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</si>
  <si>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</si>
  <si>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</si>
  <si>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</si>
  <si>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</si>
  <si>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</si>
  <si>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</si>
  <si>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</si>
  <si>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</si>
  <si>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</si>
  <si>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</si>
  <si>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</si>
  <si>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</si>
  <si>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</si>
  <si>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</si>
  <si>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</si>
  <si>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</si>
  <si>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</si>
  <si>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</si>
  <si>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</si>
  <si>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</si>
  <si>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</si>
  <si>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</si>
  <si>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</si>
  <si>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</si>
  <si>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</si>
  <si>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</si>
  <si>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</si>
  <si>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</si>
  <si>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</si>
  <si>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</si>
  <si>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</si>
  <si>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</si>
  <si>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</si>
  <si>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</si>
  <si>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</si>
  <si>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</si>
  <si>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</si>
  <si>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</si>
  <si>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</si>
  <si>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</si>
  <si>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</si>
  <si>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</si>
  <si>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</si>
  <si>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</si>
  <si>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</si>
  <si>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</si>
  <si>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</si>
  <si>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</si>
  <si>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</si>
  <si>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</si>
  <si>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</si>
  <si>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</si>
  <si>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</si>
  <si>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</si>
  <si>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</si>
  <si>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</si>
  <si>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</si>
  <si>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</si>
  <si>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</si>
  <si>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</si>
  <si>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</si>
  <si>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</si>
  <si>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</si>
  <si>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</si>
  <si>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</si>
  <si>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</si>
  <si>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</si>
  <si>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</si>
  <si>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</si>
  <si>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</si>
  <si>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</si>
  <si>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</si>
  <si>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</si>
  <si>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</si>
  <si>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</si>
  <si>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</si>
  <si>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</si>
  <si>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</si>
  <si>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</si>
  <si>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</si>
  <si>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</si>
  <si>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</si>
  <si>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</si>
  <si>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</si>
  <si>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</si>
  <si>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</si>
  <si>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</si>
  <si>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</si>
  <si>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</si>
  <si>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</si>
  <si>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</si>
  <si>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</si>
  <si>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</si>
  <si>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</si>
  <si>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</si>
  <si>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</si>
  <si>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</si>
  <si>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</si>
  <si>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</si>
  <si>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</si>
  <si>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</si>
  <si>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</si>
  <si>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</si>
  <si>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</si>
  <si>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</si>
  <si>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</si>
  <si>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</si>
  <si>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</si>
  <si>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</si>
  <si>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</si>
  <si>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</si>
  <si>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</si>
  <si>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</si>
  <si>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</si>
  <si>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</si>
  <si>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</si>
  <si>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</si>
  <si>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</si>
  <si>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</si>
  <si>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</si>
  <si>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</si>
  <si>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</si>
  <si>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</si>
  <si>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</si>
  <si>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</si>
  <si>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</si>
  <si>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</si>
  <si>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</si>
  <si>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</si>
  <si>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</si>
  <si>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</si>
  <si>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</si>
  <si>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</si>
  <si>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</si>
  <si>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</si>
  <si>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</si>
  <si>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</si>
  <si>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</si>
  <si>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</si>
  <si>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</si>
  <si>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</si>
  <si>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</si>
  <si>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</si>
  <si>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</si>
  <si>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</si>
  <si>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</si>
  <si>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</si>
  <si>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</si>
  <si>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</si>
  <si>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</si>
  <si>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</si>
  <si>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</si>
  <si>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</si>
  <si>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</si>
  <si>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</si>
  <si>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</si>
  <si>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</si>
  <si>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</si>
  <si>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</si>
  <si>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</si>
  <si>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</si>
  <si>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</si>
  <si>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</si>
  <si>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</si>
  <si>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</si>
  <si>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</si>
  <si>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</si>
  <si>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</si>
  <si>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</si>
  <si>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</si>
  <si>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</si>
  <si>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</si>
  <si>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</si>
  <si>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</si>
  <si>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</si>
  <si>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</si>
  <si>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</si>
  <si>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</si>
  <si>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</si>
  <si>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</si>
  <si>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</si>
  <si>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</si>
  <si>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</si>
  <si>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</si>
  <si>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</si>
  <si>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</si>
  <si>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</si>
  <si>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</si>
  <si>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</si>
  <si>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</si>
  <si>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</si>
  <si>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</si>
  <si>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</si>
  <si>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</si>
  <si>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</si>
  <si>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</si>
  <si>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</si>
  <si>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</si>
  <si>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</si>
  <si>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</si>
  <si>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</si>
  <si>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</si>
  <si>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</si>
  <si>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</si>
  <si>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</si>
  <si>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</si>
  <si>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</si>
  <si>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</si>
  <si>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</si>
  <si>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</si>
  <si>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</si>
  <si>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</si>
  <si>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</si>
  <si>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</si>
  <si>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</si>
  <si>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</si>
  <si>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</si>
  <si>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</si>
  <si>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</si>
  <si>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</si>
  <si>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</si>
  <si>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</si>
  <si>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</si>
  <si>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</si>
  <si>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</si>
  <si>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</si>
  <si>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</si>
  <si>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</si>
  <si>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</si>
  <si>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</si>
  <si>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</si>
  <si>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</si>
  <si>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</si>
  <si>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</si>
  <si>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</si>
  <si>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</si>
  <si>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</si>
  <si>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</si>
  <si>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</si>
  <si>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</si>
  <si>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</si>
  <si>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</si>
  <si>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</si>
  <si>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</si>
  <si>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</si>
  <si>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</si>
  <si>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</si>
  <si>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</si>
  <si>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</si>
  <si>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</si>
  <si>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</si>
  <si>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</si>
  <si>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</si>
  <si>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</si>
  <si>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</si>
  <si>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</si>
  <si>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</si>
  <si>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</si>
  <si>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</si>
  <si>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</si>
  <si>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</si>
  <si>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</si>
  <si>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</si>
  <si>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</si>
  <si>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</si>
  <si>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</si>
  <si>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</si>
  <si>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</si>
  <si>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</si>
  <si>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</si>
  <si>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</si>
  <si>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</si>
  <si>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</si>
  <si>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</si>
  <si>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</si>
  <si>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</si>
  <si>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</si>
  <si>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</si>
  <si>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</si>
  <si>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</si>
  <si>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</si>
  <si>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</si>
  <si>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</si>
  <si>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</si>
  <si>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</si>
  <si>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</si>
  <si>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</si>
  <si>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</si>
  <si>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</si>
  <si>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</si>
  <si>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</si>
  <si>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</si>
  <si>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</si>
  <si>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</si>
  <si>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</si>
  <si>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</si>
  <si>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</si>
  <si>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</si>
  <si>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</si>
  <si>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</si>
  <si>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</si>
  <si>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</si>
  <si>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</si>
  <si>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</si>
  <si>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</si>
  <si>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</si>
  <si>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</si>
  <si>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</si>
  <si>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</si>
  <si>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</si>
  <si>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</si>
  <si>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</si>
  <si>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</si>
  <si>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</si>
  <si>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</si>
  <si>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</si>
  <si>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</si>
  <si>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</si>
  <si>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</si>
  <si>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</si>
  <si>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</si>
  <si>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</si>
  <si>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</si>
  <si>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</si>
  <si>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</si>
  <si>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</si>
  <si>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</si>
  <si>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</si>
  <si>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</si>
  <si>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</si>
  <si>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</si>
  <si>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</si>
  <si>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</si>
  <si>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</si>
  <si>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</si>
  <si>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</si>
  <si>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</si>
  <si>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</si>
  <si>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</si>
  <si>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</si>
  <si>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</si>
  <si>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</si>
  <si>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</si>
  <si>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</si>
  <si>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</si>
  <si>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</si>
  <si>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</si>
  <si>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</si>
  <si>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</si>
  <si>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</si>
  <si>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</si>
  <si>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</si>
  <si>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</si>
  <si>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</si>
  <si>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</si>
  <si>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</si>
  <si>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</si>
  <si>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</si>
  <si>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</si>
  <si>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</si>
  <si>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</si>
  <si>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</si>
  <si>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</si>
  <si>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</si>
  <si>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</si>
  <si>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</si>
  <si>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</si>
  <si>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</si>
  <si>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</si>
  <si>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</si>
  <si>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</si>
  <si>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</si>
  <si>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</si>
  <si>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</si>
  <si>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</si>
  <si>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</si>
  <si>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</si>
  <si>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</si>
  <si>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</si>
  <si>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</si>
  <si>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</si>
  <si>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</si>
  <si>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</si>
  <si>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</si>
  <si>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</si>
  <si>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</si>
  <si>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</si>
  <si>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</si>
  <si>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</si>
  <si>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</si>
  <si>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</si>
  <si>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</si>
  <si>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</si>
  <si>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</si>
  <si>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</si>
  <si>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</si>
  <si>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</si>
  <si>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</si>
  <si>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</si>
  <si>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</si>
  <si>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</si>
  <si>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</si>
  <si>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</si>
  <si>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</si>
  <si>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</si>
  <si>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</si>
  <si>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</si>
  <si>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</si>
  <si>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</si>
  <si>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</si>
  <si>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</si>
  <si>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</si>
  <si>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</si>
  <si>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</si>
  <si>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</si>
  <si>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</si>
  <si>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</si>
  <si>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</si>
  <si>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</si>
  <si>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</si>
  <si>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</si>
  <si>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</si>
  <si>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</si>
  <si>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</si>
  <si>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</si>
  <si>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</si>
  <si>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</si>
  <si>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</si>
  <si>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</si>
  <si>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</si>
  <si>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</si>
  <si>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</si>
  <si>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</si>
  <si>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</si>
  <si>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</si>
  <si>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</si>
  <si>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</si>
  <si>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</si>
  <si>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</si>
  <si>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</si>
  <si>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</si>
  <si>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</si>
  <si>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</si>
  <si>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</si>
  <si>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</si>
  <si>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</si>
  <si>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</si>
  <si>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</si>
  <si>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</si>
  <si>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</si>
  <si>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</si>
  <si>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</si>
  <si>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</si>
  <si>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</si>
  <si>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</si>
  <si>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</si>
  <si>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</si>
  <si>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</si>
  <si>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</si>
  <si>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</si>
  <si>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</si>
  <si>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</si>
  <si>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</si>
  <si>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</si>
  <si>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</si>
  <si>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</si>
  <si>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</si>
  <si>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</si>
  <si>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</si>
  <si>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</si>
  <si>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</si>
  <si>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</si>
  <si>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</si>
  <si>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</si>
  <si>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</si>
  <si>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</si>
  <si>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</si>
  <si>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</si>
  <si>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</si>
  <si>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</si>
  <si>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</si>
  <si>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</si>
  <si>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</si>
  <si>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</si>
  <si>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</si>
  <si>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</si>
  <si>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</si>
  <si>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</si>
  <si>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</si>
  <si>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</si>
  <si>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</si>
  <si>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</si>
  <si>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</si>
  <si>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</si>
  <si>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</si>
  <si>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</si>
  <si>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</si>
  <si>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</si>
  <si>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</si>
  <si>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</si>
  <si>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</si>
  <si>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</si>
  <si>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</si>
  <si>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</si>
  <si>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</si>
  <si>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</si>
  <si>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</si>
  <si>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</si>
  <si>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</si>
  <si>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</si>
  <si>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</si>
  <si>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</si>
  <si>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</si>
  <si>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</si>
  <si>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</si>
  <si>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</si>
  <si>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</si>
  <si>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</si>
  <si>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</si>
  <si>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</si>
  <si>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</si>
  <si>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</si>
  <si>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</si>
  <si>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</si>
  <si>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</si>
  <si>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</si>
  <si>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</si>
  <si>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</si>
  <si>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</si>
  <si>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</si>
  <si>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</si>
  <si>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</si>
  <si>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</si>
  <si>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</si>
  <si>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</si>
  <si>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</si>
  <si>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</si>
  <si>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</si>
  <si>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</si>
  <si>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</si>
  <si>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</si>
  <si>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</si>
  <si>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</si>
  <si>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</si>
  <si>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</si>
  <si>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</si>
  <si>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</si>
  <si>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</si>
  <si>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</si>
  <si>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</si>
  <si>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</si>
  <si>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</si>
  <si>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</si>
  <si>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</si>
  <si>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</si>
  <si>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</si>
  <si>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</si>
  <si>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</si>
  <si>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</si>
  <si>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</si>
  <si>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</si>
  <si>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</si>
  <si>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</si>
  <si>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</si>
  <si>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</si>
  <si>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</si>
  <si>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</si>
  <si>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</si>
  <si>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</si>
  <si>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</si>
  <si>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</si>
  <si>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</si>
  <si>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</si>
  <si>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</si>
  <si>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</si>
  <si>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</si>
  <si>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</si>
  <si>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</si>
  <si>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</si>
  <si>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</si>
  <si>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</si>
  <si>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</si>
  <si>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</si>
  <si>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</si>
  <si>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</si>
  <si>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</si>
  <si>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</si>
  <si>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</si>
  <si>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</si>
  <si>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</si>
  <si>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</si>
  <si>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</si>
  <si>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</si>
  <si>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</si>
  <si>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</si>
  <si>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</si>
  <si>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</si>
  <si>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</si>
  <si>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</si>
  <si>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</si>
  <si>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</si>
  <si>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</si>
  <si>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</si>
  <si>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</si>
  <si>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</si>
  <si>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</si>
  <si>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</si>
  <si>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</si>
  <si>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</si>
  <si>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</si>
  <si>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</si>
  <si>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</si>
  <si>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</si>
  <si>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</si>
  <si>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</si>
  <si>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</si>
  <si>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</si>
  <si>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</si>
  <si>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</si>
  <si>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</si>
  <si>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</si>
  <si>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</si>
  <si>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</si>
  <si>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</si>
  <si>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</si>
  <si>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</si>
  <si>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</si>
  <si>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</si>
  <si>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</si>
  <si>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</si>
  <si>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</si>
  <si>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</si>
  <si>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</si>
  <si>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</si>
  <si>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</si>
  <si>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</si>
  <si>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</si>
  <si>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</si>
  <si>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</si>
  <si>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</si>
  <si>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</si>
  <si>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</si>
  <si>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</si>
  <si>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</si>
  <si>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</si>
  <si>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</si>
  <si>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</si>
  <si>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</si>
  <si>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</si>
  <si>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</si>
  <si>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</si>
  <si>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</si>
  <si>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</si>
  <si>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</si>
  <si>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</si>
  <si>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</si>
  <si>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</si>
  <si>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</si>
  <si>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</si>
  <si>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</si>
  <si>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</si>
  <si>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</si>
  <si>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</si>
  <si>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</si>
  <si>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</si>
  <si>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</si>
  <si>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</si>
  <si>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</si>
  <si>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</si>
  <si>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</si>
  <si>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</si>
  <si>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</si>
  <si>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</si>
  <si>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</si>
  <si>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</si>
  <si>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</si>
  <si>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</si>
  <si>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</si>
  <si>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</si>
  <si>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</si>
  <si>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</si>
  <si>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</si>
  <si>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</si>
  <si>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</si>
  <si>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</si>
  <si>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</si>
  <si>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</si>
  <si>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</si>
  <si>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</si>
  <si>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</si>
  <si>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</si>
  <si>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</si>
  <si>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</si>
  <si>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</si>
  <si>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</si>
  <si>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</si>
  <si>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</si>
  <si>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</si>
  <si>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</si>
  <si>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</si>
  <si>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</si>
  <si>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</si>
  <si>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</si>
  <si>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</si>
  <si>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</si>
  <si>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</si>
  <si>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</si>
  <si>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</si>
  <si>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</si>
  <si>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</si>
  <si>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</si>
  <si>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</si>
  <si>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</si>
  <si>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</si>
  <si>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</si>
  <si>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</si>
  <si>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</si>
  <si>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</si>
  <si>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</si>
  <si>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</si>
  <si>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</si>
  <si>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</si>
  <si>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</si>
  <si>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</si>
  <si>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</si>
  <si>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</si>
  <si>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</si>
  <si>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</si>
  <si>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</si>
  <si>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</si>
  <si>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</si>
  <si>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</si>
  <si>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</si>
  <si>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</si>
  <si>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</si>
  <si>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</si>
  <si>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</si>
  <si>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</si>
  <si>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</si>
  <si>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</si>
  <si>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</si>
  <si>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</si>
  <si>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</si>
  <si>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</si>
  <si>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</si>
  <si>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</si>
  <si>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</si>
  <si>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</si>
  <si>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</si>
  <si>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</si>
  <si>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</si>
  <si>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</si>
  <si>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</si>
  <si>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</si>
  <si>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</si>
  <si>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</si>
  <si>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</si>
  <si>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</si>
  <si>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</si>
  <si>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</si>
  <si>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</si>
  <si>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</si>
  <si>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</si>
  <si>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</si>
  <si>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</si>
  <si>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</si>
  <si>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</si>
  <si>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</si>
  <si>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</si>
  <si>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</si>
  <si>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</si>
  <si>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</si>
  <si>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</si>
  <si>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</si>
  <si>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</si>
  <si>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</si>
  <si>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</si>
  <si>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</si>
  <si>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</si>
  <si>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</si>
  <si>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</si>
  <si>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</si>
  <si>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</si>
  <si>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</si>
  <si>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</si>
  <si>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</si>
  <si>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</si>
  <si>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</si>
  <si>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</si>
  <si>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</si>
  <si>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</si>
  <si>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</si>
  <si>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</si>
  <si>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</si>
  <si>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</si>
  <si>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</si>
  <si>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</si>
  <si>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</si>
  <si>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</si>
  <si>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</si>
  <si>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</si>
  <si>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</si>
  <si>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</si>
  <si>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</si>
  <si>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</si>
  <si>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</si>
  <si>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</si>
  <si>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</si>
  <si>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</si>
  <si>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</si>
  <si>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</si>
  <si>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</si>
  <si>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</si>
  <si>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</si>
  <si>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</si>
  <si>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</si>
  <si>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</si>
  <si>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</si>
  <si>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</si>
  <si>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</si>
  <si>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</si>
  <si>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</si>
  <si>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</si>
  <si>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</si>
  <si>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</si>
  <si>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</si>
  <si>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</si>
  <si>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</si>
  <si>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</si>
  <si>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</si>
  <si>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</si>
  <si>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</si>
  <si>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</si>
  <si>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</si>
  <si>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</si>
  <si>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</si>
  <si>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</si>
  <si>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</si>
  <si>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</si>
  <si>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</si>
  <si>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</si>
  <si>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</si>
  <si>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</si>
  <si>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</si>
  <si>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</si>
  <si>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</si>
  <si>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</si>
  <si>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</si>
  <si>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</si>
  <si>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</si>
  <si>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</si>
  <si>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</si>
  <si>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</si>
  <si>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</si>
  <si>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</si>
  <si>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</si>
  <si>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</si>
  <si>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</si>
  <si>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</si>
  <si>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</si>
  <si>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</si>
  <si>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</si>
  <si>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</si>
  <si>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</si>
  <si>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</si>
  <si>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</si>
  <si>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</si>
  <si>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</si>
  <si>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</si>
  <si>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</si>
  <si>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</si>
  <si>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</si>
  <si>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</si>
  <si>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</si>
  <si>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</si>
  <si>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</si>
  <si>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</si>
  <si>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</si>
  <si>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</si>
  <si>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</si>
  <si>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</si>
  <si>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</si>
  <si>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</si>
  <si>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</si>
  <si>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</si>
  <si>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</si>
  <si>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</si>
  <si>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</si>
  <si>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</si>
  <si>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</si>
  <si>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</si>
  <si>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</si>
  <si>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</si>
  <si>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</si>
  <si>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</si>
  <si>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</si>
  <si>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</si>
  <si>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</si>
  <si>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</si>
  <si>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</si>
  <si>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</si>
  <si>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</si>
  <si>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</si>
  <si>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</si>
  <si>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</si>
  <si>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</si>
  <si>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</si>
  <si>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</si>
  <si>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</si>
  <si>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</si>
  <si>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</si>
  <si>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</si>
  <si>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</si>
  <si>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</si>
  <si>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</si>
  <si>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</si>
  <si>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</si>
  <si>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</si>
  <si>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</si>
  <si>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</si>
  <si>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</si>
  <si>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</si>
  <si>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</si>
  <si>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</si>
  <si>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</si>
  <si>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</si>
  <si>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</si>
  <si>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</si>
  <si>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</si>
  <si>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</si>
  <si>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</si>
  <si>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</si>
  <si>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</si>
  <si>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</si>
  <si>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</si>
  <si>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</si>
  <si>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</si>
  <si>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</si>
  <si>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</si>
  <si>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</si>
  <si>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</si>
  <si>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</si>
  <si>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</si>
  <si>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</si>
  <si>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</si>
  <si>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</si>
  <si>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</si>
  <si>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</si>
  <si>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</si>
  <si>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</si>
  <si>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</si>
  <si>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</si>
  <si>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</si>
  <si>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</si>
  <si>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</si>
  <si>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</si>
  <si>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</si>
  <si>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</si>
  <si>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</si>
  <si>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</si>
  <si>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</si>
  <si>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</si>
  <si>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</si>
  <si>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</si>
  <si>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</si>
  <si>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</si>
  <si>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</si>
  <si>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</si>
  <si>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</si>
  <si>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</si>
  <si>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</si>
  <si>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</si>
  <si>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</si>
  <si>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</si>
  <si>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</si>
  <si>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</si>
  <si>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</si>
  <si>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</si>
  <si>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</si>
  <si>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</si>
  <si>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</si>
  <si>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</si>
  <si>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</si>
  <si>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</si>
  <si>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</si>
  <si>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</si>
  <si>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</si>
  <si>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</si>
  <si>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</si>
  <si>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</si>
  <si>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</si>
  <si>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</si>
  <si>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</si>
  <si>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</si>
  <si>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</si>
  <si>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</si>
  <si>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</si>
  <si>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</si>
  <si>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</si>
  <si>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</si>
  <si>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</si>
  <si>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</si>
  <si>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</si>
  <si>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</si>
  <si>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</si>
  <si>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</si>
  <si>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</si>
  <si>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</si>
  <si>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</si>
  <si>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</si>
  <si>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</si>
  <si>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</si>
  <si>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</si>
  <si>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</si>
  <si>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</si>
  <si>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</si>
  <si>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</si>
  <si>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</si>
  <si>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</si>
  <si>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</si>
  <si>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</si>
  <si>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</si>
  <si>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</si>
  <si>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</si>
  <si>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</si>
  <si>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</si>
  <si>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</si>
  <si>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</si>
  <si>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</si>
  <si>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</si>
  <si>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</si>
  <si>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</si>
  <si>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</si>
  <si>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</si>
  <si>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</si>
  <si>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</si>
  <si>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</si>
  <si>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</si>
  <si>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</si>
  <si>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</si>
  <si>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</si>
  <si>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</si>
  <si>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</si>
  <si>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</si>
  <si>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</si>
  <si>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</si>
  <si>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</si>
  <si>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</si>
  <si>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</si>
  <si>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</si>
  <si>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</si>
  <si>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</si>
  <si>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</si>
  <si>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</si>
  <si>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</si>
  <si>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</si>
  <si>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</si>
  <si>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</si>
  <si>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</si>
  <si>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</si>
  <si>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</si>
  <si>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</si>
  <si>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</si>
  <si>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</si>
  <si>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</si>
  <si>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</si>
  <si>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</si>
  <si>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</si>
  <si>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</si>
  <si>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</si>
  <si>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</si>
  <si>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</si>
  <si>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</si>
  <si>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</si>
  <si>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</si>
  <si>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</si>
  <si>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</si>
  <si>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</si>
  <si>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</si>
  <si>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</si>
  <si>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</si>
  <si>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</si>
  <si>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</si>
  <si>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</si>
  <si>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</si>
  <si>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</si>
  <si>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</si>
  <si>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</si>
  <si>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</si>
  <si>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</si>
  <si>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</si>
  <si>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</si>
  <si>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</si>
  <si>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</si>
  <si>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</si>
  <si>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</si>
  <si>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</si>
  <si>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</si>
  <si>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</si>
  <si>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</si>
  <si>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</si>
  <si>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</si>
  <si>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</si>
  <si>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</si>
  <si>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</si>
  <si>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</si>
  <si>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</si>
  <si>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</si>
  <si>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</si>
  <si>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</si>
  <si>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</si>
  <si>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</si>
  <si>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</si>
  <si>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</si>
  <si>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</si>
  <si>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</si>
  <si>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</si>
  <si>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</si>
  <si>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</si>
  <si>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</si>
  <si>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</si>
  <si>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</si>
  <si>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</si>
  <si>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</si>
  <si>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</si>
  <si>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</si>
  <si>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</si>
  <si>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</si>
  <si>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</si>
  <si>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</si>
  <si>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</si>
  <si>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</si>
  <si>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</si>
  <si>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</si>
  <si>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</si>
  <si>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</si>
  <si>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</si>
  <si>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</si>
  <si>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</si>
  <si>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</si>
  <si>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</si>
  <si>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</si>
  <si>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</si>
  <si>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</si>
  <si>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</si>
  <si>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</si>
  <si>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</si>
  <si>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</si>
  <si>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</si>
  <si>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</si>
  <si>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</si>
  <si>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</si>
  <si>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</si>
  <si>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</si>
  <si>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</si>
  <si>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</si>
  <si>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</si>
  <si>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</si>
  <si>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</si>
  <si>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</si>
  <si>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</si>
  <si>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</si>
  <si>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</si>
  <si>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</si>
  <si>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</si>
  <si>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</si>
  <si>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</si>
  <si>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</si>
  <si>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</si>
  <si>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</si>
  <si>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</si>
  <si>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</si>
  <si>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</si>
  <si>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</si>
  <si>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</si>
  <si>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</si>
  <si>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</si>
  <si>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</si>
  <si>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</si>
  <si>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</si>
  <si>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</si>
  <si>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</si>
  <si>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</si>
  <si>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</si>
  <si>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</si>
  <si>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</si>
  <si>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</si>
  <si>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</si>
  <si>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</si>
  <si>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</si>
  <si>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</si>
  <si>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</si>
  <si>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</si>
  <si>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</si>
  <si>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</si>
  <si>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</si>
  <si>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</si>
  <si>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</si>
  <si>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</si>
  <si>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</si>
  <si>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</si>
  <si>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</si>
  <si>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</si>
  <si>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</si>
  <si>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</si>
  <si>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</si>
  <si>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</si>
  <si>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</si>
  <si>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</si>
  <si>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</si>
  <si>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</si>
  <si>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</si>
  <si>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</si>
  <si>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</si>
  <si>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</si>
  <si>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</si>
  <si>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</si>
  <si>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</si>
  <si>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</si>
  <si>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</si>
  <si>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</si>
  <si>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</si>
  <si>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</si>
  <si>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</si>
  <si>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</si>
  <si>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</si>
  <si>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</si>
  <si>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</si>
  <si>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</si>
  <si>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</si>
  <si>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</si>
  <si>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</si>
  <si>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</si>
  <si>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</si>
  <si>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</si>
  <si>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</si>
  <si>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</si>
  <si>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</si>
  <si>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</si>
  <si>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</si>
  <si>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</si>
  <si>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</si>
  <si>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</si>
  <si>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</si>
  <si>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</si>
  <si>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</si>
  <si>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</si>
  <si>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</si>
  <si>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</si>
  <si>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</si>
  <si>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</si>
  <si>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</si>
  <si>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</si>
  <si>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</si>
  <si>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</si>
  <si>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</si>
  <si>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</si>
  <si>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</si>
  <si>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</si>
  <si>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</si>
  <si>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</si>
  <si>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</si>
  <si>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</si>
  <si>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</si>
  <si>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</si>
  <si>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</si>
  <si>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</si>
  <si>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</si>
  <si>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</si>
  <si>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</si>
  <si>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</si>
  <si>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</si>
  <si>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</si>
  <si>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</si>
  <si>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</si>
  <si>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</si>
  <si>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</si>
  <si>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</si>
  <si>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</si>
  <si>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</si>
  <si>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</si>
  <si>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</si>
  <si>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</si>
  <si>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</si>
  <si>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</si>
  <si>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</si>
  <si>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</si>
  <si>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</si>
  <si>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</si>
  <si>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</si>
  <si>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</si>
  <si>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</si>
  <si>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</si>
  <si>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</si>
  <si>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</si>
  <si>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</si>
  <si>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</si>
  <si>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</si>
  <si>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</si>
  <si>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</si>
  <si>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</si>
  <si>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</si>
  <si>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</si>
  <si>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</si>
  <si>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</si>
  <si>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</si>
  <si>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</si>
  <si>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</si>
  <si>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</si>
  <si>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</si>
  <si>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</si>
  <si>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</si>
  <si>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</si>
  <si>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</si>
  <si>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</si>
  <si>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</si>
  <si>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</si>
  <si>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</si>
  <si>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</si>
  <si>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</si>
  <si>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</si>
  <si>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</si>
  <si>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</si>
  <si>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</si>
  <si>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</si>
  <si>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</si>
  <si>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</si>
  <si>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</si>
  <si>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</si>
  <si>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</si>
  <si>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</si>
  <si>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</si>
  <si>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</si>
  <si>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</si>
  <si>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</si>
  <si>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</si>
  <si>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</si>
  <si>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</si>
  <si>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</si>
  <si>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</si>
  <si>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</si>
  <si>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</si>
  <si>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</si>
  <si>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</si>
  <si>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</si>
  <si>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</si>
  <si>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</si>
  <si>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</si>
  <si>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</si>
  <si>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</si>
  <si>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</si>
  <si>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</si>
  <si>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</si>
  <si>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</si>
  <si>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</si>
  <si>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</si>
  <si>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</si>
  <si>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</si>
  <si>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</si>
  <si>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</si>
  <si>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</si>
  <si>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</si>
  <si>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</si>
  <si>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</si>
  <si>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</si>
  <si>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</si>
  <si>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</si>
  <si>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</si>
  <si>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</si>
  <si>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</si>
  <si>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</si>
  <si>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</si>
  <si>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</si>
  <si>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</si>
  <si>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</si>
  <si>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</si>
  <si>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</si>
  <si>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</si>
  <si>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</si>
  <si>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</si>
  <si>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</si>
  <si>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</si>
  <si>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</si>
  <si>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</si>
  <si>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</si>
  <si>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</si>
  <si>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</si>
  <si>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</si>
  <si>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</si>
  <si>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</si>
  <si>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</si>
  <si>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</si>
  <si>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</si>
  <si>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</si>
  <si>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</si>
  <si>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</si>
  <si>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</si>
  <si>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</si>
  <si>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</si>
  <si>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</si>
  <si>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</si>
  <si>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</si>
  <si>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</si>
  <si>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</si>
  <si>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</si>
  <si>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</si>
  <si>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</si>
  <si>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</si>
  <si>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</si>
  <si>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</si>
  <si>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</si>
  <si>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</si>
  <si>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</si>
  <si>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</si>
  <si>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</si>
  <si>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</si>
  <si>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</si>
  <si>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</si>
  <si>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</si>
  <si>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</si>
  <si>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</si>
  <si>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</si>
  <si>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</si>
  <si>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</si>
  <si>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</si>
  <si>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</si>
  <si>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</si>
  <si>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</si>
  <si>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</si>
  <si>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</si>
  <si>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</si>
  <si>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</si>
  <si>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</si>
  <si>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</si>
  <si>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</si>
  <si>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</si>
  <si>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</si>
  <si>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</si>
  <si>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</si>
  <si>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</si>
  <si>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</si>
  <si>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</si>
  <si>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</si>
  <si>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</si>
  <si>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</si>
  <si>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</si>
  <si>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</si>
  <si>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</si>
  <si>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</si>
  <si>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</si>
  <si>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</si>
  <si>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</si>
  <si>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</si>
  <si>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</si>
  <si>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</si>
  <si>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</si>
  <si>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</si>
  <si>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</si>
  <si>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</si>
  <si>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</si>
  <si>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</si>
  <si>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</si>
  <si>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</si>
  <si>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</si>
  <si>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</si>
  <si>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</si>
  <si>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</si>
  <si>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</si>
  <si>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</si>
  <si>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</si>
  <si>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</si>
  <si>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</si>
  <si>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</si>
  <si>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</si>
  <si>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</si>
  <si>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</si>
  <si>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</si>
  <si>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</si>
  <si>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</si>
  <si>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</si>
  <si>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</si>
  <si>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</si>
  <si>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</si>
  <si>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</si>
  <si>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</si>
  <si>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</si>
  <si>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</si>
  <si>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</si>
  <si>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</si>
  <si>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</si>
  <si>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</si>
  <si>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</si>
  <si>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</si>
  <si>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</si>
  <si>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</si>
  <si>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</si>
  <si>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</si>
  <si>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</si>
  <si>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</si>
  <si>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</si>
  <si>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</si>
  <si>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</si>
  <si>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</si>
  <si>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</si>
  <si>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</si>
  <si>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</si>
  <si>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</si>
  <si>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</si>
  <si>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</si>
  <si>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</si>
  <si>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</si>
  <si>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</si>
  <si>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</si>
  <si>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</si>
  <si>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</si>
  <si>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</si>
  <si>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</si>
  <si>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</si>
  <si>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</si>
  <si>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</si>
  <si>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</si>
  <si>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</si>
  <si>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</si>
  <si>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</si>
  <si>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</si>
  <si>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</si>
  <si>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</si>
  <si>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</si>
  <si>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</si>
  <si>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</si>
  <si>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</si>
  <si>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</si>
  <si>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</si>
  <si>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</si>
  <si>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</si>
  <si>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</si>
  <si>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</si>
  <si>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</si>
  <si>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</si>
  <si>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</si>
  <si>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</si>
  <si>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</si>
  <si>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</si>
  <si>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</si>
  <si>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</si>
  <si>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</si>
  <si>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</si>
  <si>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</si>
  <si>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</si>
  <si>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</si>
  <si>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</si>
  <si>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</si>
  <si>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</si>
  <si>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</si>
  <si>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</si>
  <si>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</si>
  <si>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</si>
  <si>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</si>
  <si>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</si>
  <si>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</si>
  <si>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</si>
  <si>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</si>
  <si>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</si>
  <si>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</si>
  <si>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</si>
  <si>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</si>
  <si>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</si>
  <si>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</si>
  <si>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</si>
  <si>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</si>
  <si>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</si>
  <si>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</si>
  <si>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</si>
  <si>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</si>
  <si>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</si>
  <si>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</si>
  <si>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</si>
  <si>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</si>
  <si>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</si>
  <si>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</si>
  <si>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</si>
  <si>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</si>
  <si>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</si>
  <si>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</si>
  <si>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</si>
  <si>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</si>
  <si>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</si>
  <si>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</si>
  <si>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</si>
  <si>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</si>
  <si>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</si>
  <si>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</si>
  <si>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</si>
  <si>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</si>
  <si>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</si>
  <si>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</si>
  <si>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</si>
  <si>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</si>
  <si>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</si>
  <si>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</si>
  <si>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</si>
  <si>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</si>
  <si>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</si>
  <si>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</si>
  <si>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</si>
  <si>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</si>
  <si>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</si>
  <si>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</si>
  <si>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</si>
  <si>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</si>
  <si>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</si>
  <si>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</si>
  <si>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</si>
  <si>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</si>
  <si>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</si>
  <si>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</si>
  <si>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</si>
  <si>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</si>
  <si>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</si>
  <si>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</si>
  <si>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</si>
  <si>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</si>
  <si>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</si>
  <si>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</si>
  <si>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</si>
  <si>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</si>
  <si>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</si>
  <si>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</si>
  <si>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</si>
  <si>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</si>
  <si>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</si>
  <si>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</si>
  <si>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</si>
  <si>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</si>
  <si>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</si>
  <si>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</si>
  <si>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</si>
  <si>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</si>
  <si>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</si>
  <si>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</si>
  <si>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</si>
  <si>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</si>
  <si>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</si>
  <si>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</si>
  <si>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</si>
  <si>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</si>
  <si>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</si>
  <si>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</si>
  <si>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</si>
  <si>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</si>
  <si>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</si>
  <si>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</si>
  <si>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</si>
  <si>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</si>
  <si>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</si>
  <si>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</si>
  <si>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</si>
  <si>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</si>
  <si>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</si>
  <si>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</si>
  <si>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</si>
  <si>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</si>
  <si>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</si>
  <si>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</si>
  <si>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</si>
  <si>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</si>
  <si>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</si>
  <si>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</si>
  <si>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</si>
  <si>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</si>
  <si>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</si>
  <si>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</si>
  <si>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</si>
  <si>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</si>
  <si>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</si>
  <si>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</si>
  <si>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</si>
  <si>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</si>
  <si>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</si>
  <si>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</si>
  <si>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</si>
  <si>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</si>
  <si>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</si>
  <si>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</si>
  <si>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</si>
  <si>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</si>
  <si>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</si>
  <si>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</si>
  <si>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</si>
  <si>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</si>
  <si>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</si>
  <si>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</si>
  <si>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</si>
  <si>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</si>
  <si>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</si>
  <si>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</si>
  <si>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</si>
  <si>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</si>
  <si>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</si>
  <si>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</si>
  <si>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</si>
  <si>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</si>
  <si>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</si>
  <si>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</si>
  <si>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</si>
  <si>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</si>
  <si>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</si>
  <si>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</si>
  <si>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</si>
  <si>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</si>
  <si>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</si>
  <si>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</si>
  <si>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</si>
  <si>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</si>
  <si>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</si>
  <si>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</si>
  <si>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</si>
  <si>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</si>
  <si>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</si>
  <si>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</si>
  <si>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</si>
  <si>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</si>
  <si>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</si>
  <si>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</si>
  <si>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</si>
  <si>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</si>
  <si>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</si>
  <si>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</si>
  <si>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</si>
  <si>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</si>
  <si>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</si>
  <si>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</si>
  <si>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</si>
  <si>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</si>
  <si>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</si>
  <si>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</si>
  <si>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</si>
  <si>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</si>
  <si>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</si>
  <si>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</si>
  <si>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</si>
  <si>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</si>
  <si>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</si>
  <si>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</si>
  <si>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</si>
  <si>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</si>
  <si>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</si>
  <si>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</si>
  <si>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</si>
  <si>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</si>
  <si>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</si>
  <si>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</si>
  <si>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</si>
  <si>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</si>
  <si>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</si>
  <si>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</si>
  <si>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</si>
  <si>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</si>
  <si>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</si>
  <si>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</si>
  <si>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</si>
  <si>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</si>
  <si>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</si>
  <si>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</si>
  <si>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</si>
  <si>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</si>
  <si>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</si>
  <si>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</si>
  <si>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</si>
  <si>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</si>
  <si>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</si>
  <si>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</si>
  <si>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</si>
  <si>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</si>
  <si>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</si>
  <si>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</si>
  <si>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</si>
  <si>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</si>
  <si>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</si>
  <si>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</si>
  <si>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</si>
  <si>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</si>
  <si>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</si>
  <si>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</si>
  <si>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</si>
  <si>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</si>
  <si>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</si>
  <si>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</si>
  <si>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</si>
  <si>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</si>
  <si>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</si>
  <si>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</si>
  <si>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</si>
  <si>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</si>
  <si>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</si>
  <si>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</si>
  <si>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</si>
  <si>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</si>
  <si>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</si>
  <si>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</si>
  <si>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</si>
  <si>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</si>
  <si>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</si>
  <si>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</si>
  <si>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</si>
  <si>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</si>
  <si>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</si>
  <si>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</si>
  <si>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</si>
  <si>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</si>
  <si>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</si>
  <si>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</si>
  <si>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</si>
  <si>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</si>
  <si>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</si>
  <si>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</si>
  <si>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</si>
  <si>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</si>
  <si>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</si>
  <si>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</si>
  <si>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</si>
  <si>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</si>
  <si>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</si>
  <si>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</si>
  <si>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</si>
  <si>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</si>
  <si>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</si>
  <si>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</si>
  <si>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</si>
  <si>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</si>
  <si>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</si>
  <si>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</si>
  <si>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</si>
  <si>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</si>
  <si>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</si>
  <si>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</si>
  <si>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</si>
  <si>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</si>
  <si>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</si>
  <si>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</si>
  <si>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</si>
  <si>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</si>
  <si>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</si>
  <si>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</si>
  <si>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</si>
  <si>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</si>
  <si>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</si>
  <si>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</si>
  <si>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</si>
  <si>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</si>
  <si>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</si>
  <si>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</si>
  <si>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</si>
  <si>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</si>
  <si>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</si>
  <si>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</si>
  <si>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</si>
  <si>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</si>
  <si>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</si>
  <si>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</si>
  <si>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</si>
  <si>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</si>
  <si>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</si>
  <si>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</si>
  <si>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</si>
  <si>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</si>
  <si>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</si>
  <si>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</si>
  <si>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</si>
  <si>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</si>
  <si>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</si>
  <si>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</si>
  <si>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</si>
  <si>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</si>
  <si>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</si>
  <si>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</si>
  <si>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</si>
  <si>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</si>
  <si>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</si>
  <si>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</si>
  <si>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</si>
  <si>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</si>
  <si>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</si>
  <si>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</si>
  <si>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</si>
  <si>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</si>
  <si>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</si>
  <si>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</si>
  <si>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</si>
  <si>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</si>
  <si>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</si>
  <si>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</si>
  <si>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</si>
  <si>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</si>
  <si>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</si>
  <si>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</si>
  <si>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</si>
  <si>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</si>
  <si>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</si>
  <si>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</si>
  <si>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</si>
  <si>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</si>
  <si>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</si>
  <si>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</si>
  <si>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</si>
  <si>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</si>
  <si>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</si>
  <si>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</si>
  <si>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</si>
  <si>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</si>
  <si>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</si>
  <si>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</si>
  <si>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</si>
  <si>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</si>
  <si>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</si>
  <si>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</si>
  <si>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</si>
  <si>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</si>
  <si>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</si>
  <si>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</si>
  <si>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</si>
  <si>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</si>
  <si>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</si>
  <si>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</si>
  <si>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</si>
  <si>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</si>
  <si>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</si>
  <si>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</si>
  <si>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</si>
  <si>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</si>
  <si>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</si>
  <si>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</si>
  <si>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</si>
  <si>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</si>
  <si>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</si>
  <si>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</si>
  <si>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</si>
  <si>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</si>
  <si>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</si>
  <si>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</si>
  <si>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</si>
  <si>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</si>
  <si>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</si>
  <si>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</si>
  <si>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</si>
  <si>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</si>
  <si>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</si>
  <si>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</si>
  <si>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</si>
  <si>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</si>
  <si>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</si>
  <si>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</si>
  <si>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</si>
  <si>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</si>
  <si>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</si>
  <si>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</si>
  <si>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</si>
  <si>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</si>
  <si>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</si>
  <si>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</si>
  <si>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</si>
  <si>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</si>
  <si>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</si>
  <si>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</si>
  <si>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</si>
  <si>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</si>
  <si>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</si>
  <si>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</si>
  <si>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</si>
  <si>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</si>
  <si>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</si>
  <si>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</si>
  <si>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</si>
  <si>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</si>
  <si>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</si>
  <si>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</si>
  <si>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</si>
  <si>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</si>
  <si>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</si>
  <si>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</si>
  <si>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</si>
  <si>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</si>
  <si>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</si>
  <si>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</si>
  <si>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</si>
  <si>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</si>
  <si>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</si>
  <si>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</si>
  <si>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</si>
  <si>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</si>
  <si>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</si>
  <si>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</si>
  <si>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</si>
  <si>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</si>
  <si>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</si>
  <si>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</si>
  <si>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</si>
  <si>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</si>
  <si>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</si>
  <si>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</si>
  <si>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</si>
  <si>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</si>
  <si>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</si>
  <si>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</si>
  <si>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</si>
  <si>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</si>
  <si>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</si>
  <si>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</si>
  <si>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</si>
  <si>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</si>
  <si>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</si>
  <si>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</si>
  <si>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</si>
  <si>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</si>
  <si>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3335915813</t>
  </si>
  <si>
    <t>3335915606</t>
  </si>
  <si>
    <t>3335915919</t>
  </si>
  <si>
    <t>3335915846</t>
  </si>
  <si>
    <t>3335916280</t>
  </si>
  <si>
    <t>3335916608</t>
  </si>
  <si>
    <t>3335916606</t>
  </si>
  <si>
    <t>3335916605</t>
  </si>
  <si>
    <t>3335916514</t>
  </si>
  <si>
    <t>3335916496</t>
  </si>
  <si>
    <t>3335916485</t>
  </si>
  <si>
    <t>3335916621</t>
  </si>
  <si>
    <t>3335916654</t>
  </si>
  <si>
    <t>3335916653</t>
  </si>
  <si>
    <t>2 Gaveta Fallando + 1 Gaveta Vacias</t>
  </si>
  <si>
    <t>3335916962</t>
  </si>
  <si>
    <t>3335916951</t>
  </si>
  <si>
    <t>3335916879</t>
  </si>
  <si>
    <t>3335916828</t>
  </si>
  <si>
    <t>3335916825</t>
  </si>
  <si>
    <t>3335916782</t>
  </si>
  <si>
    <t>INHIBIDO</t>
  </si>
  <si>
    <t>Closed</t>
  </si>
  <si>
    <t>3335917505</t>
  </si>
  <si>
    <t>3335917501</t>
  </si>
  <si>
    <t>3335917471</t>
  </si>
  <si>
    <t>3335917549</t>
  </si>
  <si>
    <t>3335917735</t>
  </si>
  <si>
    <t>3335917866</t>
  </si>
  <si>
    <t>3335917876</t>
  </si>
  <si>
    <t>3335917877</t>
  </si>
  <si>
    <t>12 Junio de 2021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</si>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</sst>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5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54"/>
      <tableStyleElement type="headerRow" dxfId="553"/>
      <tableStyleElement type="totalRow" dxfId="552"/>
      <tableStyleElement type="firstColumn" dxfId="551"/>
      <tableStyleElement type="lastColumn" dxfId="550"/>
      <tableStyleElement type="firstRowStripe" dxfId="549"/>
      <tableStyleElement type="firstColumnStripe" dxfId="5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68"/>
  <sheetViews>
    <sheetView tabSelected="1" zoomScale="85" zoomScaleNormal="85" workbookViewId="0">
      <pane ySplit="4" topLeftCell="A47" activePane="bottomLeft" state="frozen"/>
      <selection pane="bottomLeft" activeCell="Q52" sqref="Q52"/>
    </sheetView>
  </sheetViews>
  <sheetFormatPr defaultColWidth="25.7109375" defaultRowHeight="15" x14ac:dyDescent="0.25"/>
  <cols>
    <col min="1" max="1" width="27.140625" style="87" bestFit="1" customWidth="1"/>
    <col min="2" max="2" width="19.140625" style="106" bestFit="1" customWidth="1"/>
    <col min="3" max="3" width="17.7109375" style="44" customWidth="1"/>
    <col min="4" max="4" width="29.28515625" style="87" customWidth="1"/>
    <col min="5" max="5" width="16.42578125" style="82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2603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3335915755</v>
      </c>
      <c r="C5" s="132">
        <v>44357.421527777777</v>
      </c>
      <c r="D5" s="132" t="s">
        <v>2180</v>
      </c>
      <c r="E5" s="121">
        <v>280</v>
      </c>
      <c r="F5" s="148" t="str">
        <f>VLOOKUP(E5,VIP!$A$2:$O13720,2,0)</f>
        <v>DRBR752</v>
      </c>
      <c r="G5" s="148" t="str">
        <f>VLOOKUP(E5,'LISTADO ATM'!$A$2:$B$897,2,0)</f>
        <v xml:space="preserve">ATM Cooperativa BR </v>
      </c>
      <c r="H5" s="148" t="str">
        <f>VLOOKUP(E5,VIP!$A$2:$O18583,7,FALSE)</f>
        <v>Si</v>
      </c>
      <c r="I5" s="148" t="str">
        <f>VLOOKUP(E5,VIP!$A$2:$O10548,8,FALSE)</f>
        <v>Si</v>
      </c>
      <c r="J5" s="148" t="str">
        <f>VLOOKUP(E5,VIP!$A$2:$O10498,8,FALSE)</f>
        <v>Si</v>
      </c>
      <c r="K5" s="148" t="str">
        <f>VLOOKUP(E5,VIP!$A$2:$O14072,6,0)</f>
        <v>NO</v>
      </c>
      <c r="L5" s="122" t="s">
        <v>2219</v>
      </c>
      <c r="M5" s="195" t="s">
        <v>2552</v>
      </c>
      <c r="N5" s="131" t="s">
        <v>2453</v>
      </c>
      <c r="O5" s="148" t="s">
        <v>2455</v>
      </c>
      <c r="P5" s="148"/>
      <c r="Q5" s="196">
        <v>44359.405555555553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3335917166</v>
      </c>
      <c r="C6" s="132">
        <v>44358.475983796299</v>
      </c>
      <c r="D6" s="132" t="s">
        <v>2180</v>
      </c>
      <c r="E6" s="121">
        <v>321</v>
      </c>
      <c r="F6" s="148" t="str">
        <f>VLOOKUP(E6,VIP!$A$2:$O13725,2,0)</f>
        <v>DRBR321</v>
      </c>
      <c r="G6" s="148" t="str">
        <f>VLOOKUP(E6,'LISTADO ATM'!$A$2:$B$897,2,0)</f>
        <v xml:space="preserve">ATM Oficina Jiménez Moya I </v>
      </c>
      <c r="H6" s="148" t="str">
        <f>VLOOKUP(E6,VIP!$A$2:$O18588,7,FALSE)</f>
        <v>Si</v>
      </c>
      <c r="I6" s="148" t="str">
        <f>VLOOKUP(E6,VIP!$A$2:$O10553,8,FALSE)</f>
        <v>Si</v>
      </c>
      <c r="J6" s="148" t="str">
        <f>VLOOKUP(E6,VIP!$A$2:$O10503,8,FALSE)</f>
        <v>Si</v>
      </c>
      <c r="K6" s="148" t="str">
        <f>VLOOKUP(E6,VIP!$A$2:$O14077,6,0)</f>
        <v>NO</v>
      </c>
      <c r="L6" s="122" t="s">
        <v>2219</v>
      </c>
      <c r="M6" s="195" t="s">
        <v>2552</v>
      </c>
      <c r="N6" s="131" t="s">
        <v>2560</v>
      </c>
      <c r="O6" s="148" t="s">
        <v>2455</v>
      </c>
      <c r="P6" s="148"/>
      <c r="Q6" s="196">
        <v>44359.387499999997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3335917604</v>
      </c>
      <c r="C7" s="132">
        <v>44358.645266203705</v>
      </c>
      <c r="D7" s="132" t="s">
        <v>2180</v>
      </c>
      <c r="E7" s="121">
        <v>420</v>
      </c>
      <c r="F7" s="148" t="str">
        <f>VLOOKUP(E7,VIP!$A$2:$O13724,2,0)</f>
        <v>DRBR420</v>
      </c>
      <c r="G7" s="148" t="str">
        <f>VLOOKUP(E7,'LISTADO ATM'!$A$2:$B$897,2,0)</f>
        <v xml:space="preserve">ATM DGII Av. Lincoln </v>
      </c>
      <c r="H7" s="148" t="str">
        <f>VLOOKUP(E7,VIP!$A$2:$O18587,7,FALSE)</f>
        <v>Si</v>
      </c>
      <c r="I7" s="148" t="str">
        <f>VLOOKUP(E7,VIP!$A$2:$O10552,8,FALSE)</f>
        <v>Si</v>
      </c>
      <c r="J7" s="148" t="str">
        <f>VLOOKUP(E7,VIP!$A$2:$O10502,8,FALSE)</f>
        <v>Si</v>
      </c>
      <c r="K7" s="148" t="str">
        <f>VLOOKUP(E7,VIP!$A$2:$O14076,6,0)</f>
        <v>NO</v>
      </c>
      <c r="L7" s="122" t="s">
        <v>2219</v>
      </c>
      <c r="M7" s="195" t="s">
        <v>2552</v>
      </c>
      <c r="N7" s="131" t="s">
        <v>2453</v>
      </c>
      <c r="O7" s="148" t="s">
        <v>2455</v>
      </c>
      <c r="P7" s="148"/>
      <c r="Q7" s="196">
        <v>44359.414583333331</v>
      </c>
    </row>
    <row r="8" spans="1:17" s="93" customFormat="1" ht="18" x14ac:dyDescent="0.25">
      <c r="A8" s="148" t="str">
        <f>VLOOKUP(E8,'LISTADO ATM'!$A$2:$C$898,3,0)</f>
        <v>SUR</v>
      </c>
      <c r="B8" s="126">
        <v>3335917793</v>
      </c>
      <c r="C8" s="132">
        <v>44358.706643518519</v>
      </c>
      <c r="D8" s="132" t="s">
        <v>2180</v>
      </c>
      <c r="E8" s="121">
        <v>5</v>
      </c>
      <c r="F8" s="148" t="str">
        <f>VLOOKUP(E8,VIP!$A$2:$O13731,2,0)</f>
        <v>DRBR005</v>
      </c>
      <c r="G8" s="148" t="str">
        <f>VLOOKUP(E8,'LISTADO ATM'!$A$2:$B$897,2,0)</f>
        <v>ATM Oficina Autoservicio Villa Ofelia (San Juan)</v>
      </c>
      <c r="H8" s="148" t="str">
        <f>VLOOKUP(E8,VIP!$A$2:$O18594,7,FALSE)</f>
        <v>Si</v>
      </c>
      <c r="I8" s="148" t="str">
        <f>VLOOKUP(E8,VIP!$A$2:$O10559,8,FALSE)</f>
        <v>Si</v>
      </c>
      <c r="J8" s="148" t="str">
        <f>VLOOKUP(E8,VIP!$A$2:$O10509,8,FALSE)</f>
        <v>Si</v>
      </c>
      <c r="K8" s="148" t="str">
        <f>VLOOKUP(E8,VIP!$A$2:$O14083,6,0)</f>
        <v>NO</v>
      </c>
      <c r="L8" s="122" t="s">
        <v>2219</v>
      </c>
      <c r="M8" s="195" t="s">
        <v>2552</v>
      </c>
      <c r="N8" s="131" t="s">
        <v>2453</v>
      </c>
      <c r="O8" s="148" t="s">
        <v>2455</v>
      </c>
      <c r="P8" s="148"/>
      <c r="Q8" s="196">
        <v>44359.404166666667</v>
      </c>
    </row>
    <row r="9" spans="1:17" s="93" customFormat="1" ht="18" x14ac:dyDescent="0.25">
      <c r="A9" s="148" t="str">
        <f>VLOOKUP(E9,'LISTADO ATM'!$A$2:$C$898,3,0)</f>
        <v>NORTE</v>
      </c>
      <c r="B9" s="126">
        <v>3335917872</v>
      </c>
      <c r="C9" s="132">
        <v>44358.872824074075</v>
      </c>
      <c r="D9" s="132" t="s">
        <v>2181</v>
      </c>
      <c r="E9" s="121">
        <v>119</v>
      </c>
      <c r="F9" s="148" t="str">
        <f>VLOOKUP(E9,VIP!$A$2:$O13731,2,0)</f>
        <v>DRBR119</v>
      </c>
      <c r="G9" s="148" t="str">
        <f>VLOOKUP(E9,'LISTADO ATM'!$A$2:$B$897,2,0)</f>
        <v>ATM Oficina La Barranquita</v>
      </c>
      <c r="H9" s="148" t="str">
        <f>VLOOKUP(E9,VIP!$A$2:$O18594,7,FALSE)</f>
        <v>N/A</v>
      </c>
      <c r="I9" s="148" t="str">
        <f>VLOOKUP(E9,VIP!$A$2:$O10559,8,FALSE)</f>
        <v>N/A</v>
      </c>
      <c r="J9" s="148" t="str">
        <f>VLOOKUP(E9,VIP!$A$2:$O10509,8,FALSE)</f>
        <v>N/A</v>
      </c>
      <c r="K9" s="148" t="str">
        <f>VLOOKUP(E9,VIP!$A$2:$O14083,6,0)</f>
        <v>N/A</v>
      </c>
      <c r="L9" s="122" t="s">
        <v>2219</v>
      </c>
      <c r="M9" s="195" t="s">
        <v>2552</v>
      </c>
      <c r="N9" s="131" t="s">
        <v>2453</v>
      </c>
      <c r="O9" s="148" t="s">
        <v>2549</v>
      </c>
      <c r="P9" s="148"/>
      <c r="Q9" s="196">
        <v>44359.421527777777</v>
      </c>
    </row>
    <row r="10" spans="1:17" s="93" customFormat="1" ht="18" x14ac:dyDescent="0.25">
      <c r="A10" s="148" t="str">
        <f>VLOOKUP(E10,'LISTADO ATM'!$A$2:$C$898,3,0)</f>
        <v>NORTE</v>
      </c>
      <c r="B10" s="126">
        <v>3335917879</v>
      </c>
      <c r="C10" s="132">
        <v>44359.000300925924</v>
      </c>
      <c r="D10" s="132" t="s">
        <v>2181</v>
      </c>
      <c r="E10" s="121">
        <v>854</v>
      </c>
      <c r="F10" s="148" t="str">
        <f>VLOOKUP(E10,VIP!$A$2:$O13728,2,0)</f>
        <v>DRBR854</v>
      </c>
      <c r="G10" s="148" t="str">
        <f>VLOOKUP(E10,'LISTADO ATM'!$A$2:$B$897,2,0)</f>
        <v xml:space="preserve">ATM Centro Comercial Blanco Batista </v>
      </c>
      <c r="H10" s="148" t="str">
        <f>VLOOKUP(E10,VIP!$A$2:$O18591,7,FALSE)</f>
        <v>Si</v>
      </c>
      <c r="I10" s="148" t="str">
        <f>VLOOKUP(E10,VIP!$A$2:$O10556,8,FALSE)</f>
        <v>Si</v>
      </c>
      <c r="J10" s="148" t="str">
        <f>VLOOKUP(E10,VIP!$A$2:$O10506,8,FALSE)</f>
        <v>Si</v>
      </c>
      <c r="K10" s="148" t="str">
        <f>VLOOKUP(E10,VIP!$A$2:$O14080,6,0)</f>
        <v>NO</v>
      </c>
      <c r="L10" s="122" t="s">
        <v>2219</v>
      </c>
      <c r="M10" s="195" t="s">
        <v>2552</v>
      </c>
      <c r="N10" s="131" t="s">
        <v>2453</v>
      </c>
      <c r="O10" s="148" t="s">
        <v>2549</v>
      </c>
      <c r="P10" s="148"/>
      <c r="Q10" s="196">
        <v>44359.423611111109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3335913967</v>
      </c>
      <c r="C11" s="132">
        <v>44356.055798611109</v>
      </c>
      <c r="D11" s="132" t="s">
        <v>2180</v>
      </c>
      <c r="E11" s="121">
        <v>909</v>
      </c>
      <c r="F11" s="148" t="str">
        <f>VLOOKUP(E11,VIP!$A$2:$O13749,2,0)</f>
        <v>DRBR01A</v>
      </c>
      <c r="G11" s="148" t="str">
        <f>VLOOKUP(E11,'LISTADO ATM'!$A$2:$B$897,2,0)</f>
        <v xml:space="preserve">ATM UNP UASD </v>
      </c>
      <c r="H11" s="148" t="str">
        <f>VLOOKUP(E11,VIP!$A$2:$O18612,7,FALSE)</f>
        <v>Si</v>
      </c>
      <c r="I11" s="148" t="str">
        <f>VLOOKUP(E11,VIP!$A$2:$O10577,8,FALSE)</f>
        <v>Si</v>
      </c>
      <c r="J11" s="148" t="str">
        <f>VLOOKUP(E11,VIP!$A$2:$O10527,8,FALSE)</f>
        <v>Si</v>
      </c>
      <c r="K11" s="148" t="str">
        <f>VLOOKUP(E11,VIP!$A$2:$O14101,6,0)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3335914362</v>
      </c>
      <c r="C12" s="132">
        <v>44356.420567129629</v>
      </c>
      <c r="D12" s="132" t="s">
        <v>2180</v>
      </c>
      <c r="E12" s="121">
        <v>441</v>
      </c>
      <c r="F12" s="148" t="str">
        <f>VLOOKUP(E12,VIP!$A$2:$O13705,2,0)</f>
        <v>DRBR441</v>
      </c>
      <c r="G12" s="148" t="str">
        <f>VLOOKUP(E12,'LISTADO ATM'!$A$2:$B$897,2,0)</f>
        <v>ATM Estacion de Servicio Romulo Betancour</v>
      </c>
      <c r="H12" s="148" t="str">
        <f>VLOOKUP(E12,VIP!$A$2:$O18568,7,FALSE)</f>
        <v>NO</v>
      </c>
      <c r="I12" s="148" t="str">
        <f>VLOOKUP(E12,VIP!$A$2:$O10533,8,FALSE)</f>
        <v>NO</v>
      </c>
      <c r="J12" s="148" t="str">
        <f>VLOOKUP(E12,VIP!$A$2:$O10483,8,FALSE)</f>
        <v>NO</v>
      </c>
      <c r="K12" s="148" t="str">
        <f>VLOOKUP(E12,VIP!$A$2:$O14057,6,0)</f>
        <v>NO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48"/>
      <c r="Q12" s="147" t="s">
        <v>2219</v>
      </c>
    </row>
    <row r="13" spans="1:17" s="93" customFormat="1" ht="18" x14ac:dyDescent="0.25">
      <c r="A13" s="148" t="str">
        <f>VLOOKUP(E13,'LISTADO ATM'!$A$2:$C$898,3,0)</f>
        <v>SUR</v>
      </c>
      <c r="B13" s="126">
        <v>3335915443</v>
      </c>
      <c r="C13" s="132">
        <v>44357.34447916667</v>
      </c>
      <c r="D13" s="132" t="s">
        <v>2180</v>
      </c>
      <c r="E13" s="121">
        <v>968</v>
      </c>
      <c r="F13" s="148" t="str">
        <f>VLOOKUP(E13,VIP!$A$2:$O13709,2,0)</f>
        <v>DRBR24I</v>
      </c>
      <c r="G13" s="148" t="str">
        <f>VLOOKUP(E13,'LISTADO ATM'!$A$2:$B$897,2,0)</f>
        <v xml:space="preserve">ATM UNP Mercado Baní </v>
      </c>
      <c r="H13" s="148" t="str">
        <f>VLOOKUP(E13,VIP!$A$2:$O18572,7,FALSE)</f>
        <v>Si</v>
      </c>
      <c r="I13" s="148" t="str">
        <f>VLOOKUP(E13,VIP!$A$2:$O10537,8,FALSE)</f>
        <v>Si</v>
      </c>
      <c r="J13" s="148" t="str">
        <f>VLOOKUP(E13,VIP!$A$2:$O10487,8,FALSE)</f>
        <v>Si</v>
      </c>
      <c r="K13" s="148" t="str">
        <f>VLOOKUP(E13,VIP!$A$2:$O14061,6,0)</f>
        <v>SI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48"/>
      <c r="Q13" s="147" t="s">
        <v>2219</v>
      </c>
    </row>
    <row r="14" spans="1:17" s="93" customFormat="1" ht="18" x14ac:dyDescent="0.25">
      <c r="A14" s="148" t="str">
        <f>VLOOKUP(E14,'LISTADO ATM'!$A$2:$C$898,3,0)</f>
        <v>SUR</v>
      </c>
      <c r="B14" s="126">
        <v>3335916617</v>
      </c>
      <c r="C14" s="132">
        <v>44357.817314814813</v>
      </c>
      <c r="D14" s="132" t="s">
        <v>2180</v>
      </c>
      <c r="E14" s="121">
        <v>871</v>
      </c>
      <c r="F14" s="148" t="str">
        <f>VLOOKUP(E14,VIP!$A$2:$O13721,2,0)</f>
        <v>DRBR871</v>
      </c>
      <c r="G14" s="148" t="str">
        <f>VLOOKUP(E14,'LISTADO ATM'!$A$2:$B$897,2,0)</f>
        <v>ATM Plaza Cultural San Juan</v>
      </c>
      <c r="H14" s="148" t="str">
        <f>VLOOKUP(E14,VIP!$A$2:$O18584,7,FALSE)</f>
        <v>N/A</v>
      </c>
      <c r="I14" s="148" t="str">
        <f>VLOOKUP(E14,VIP!$A$2:$O10549,8,FALSE)</f>
        <v>N/A</v>
      </c>
      <c r="J14" s="148" t="str">
        <f>VLOOKUP(E14,VIP!$A$2:$O10499,8,FALSE)</f>
        <v>N/A</v>
      </c>
      <c r="K14" s="148" t="str">
        <f>VLOOKUP(E14,VIP!$A$2:$O14073,6,0)</f>
        <v>N/A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DISTRITO NACIONAL</v>
      </c>
      <c r="B15" s="126">
        <v>3335916668</v>
      </c>
      <c r="C15" s="132">
        <v>44358.308761574073</v>
      </c>
      <c r="D15" s="132" t="s">
        <v>2180</v>
      </c>
      <c r="E15" s="121">
        <v>35</v>
      </c>
      <c r="F15" s="148" t="str">
        <f>VLOOKUP(E15,VIP!$A$2:$O13723,2,0)</f>
        <v>DRBR035</v>
      </c>
      <c r="G15" s="148" t="str">
        <f>VLOOKUP(E15,'LISTADO ATM'!$A$2:$B$897,2,0)</f>
        <v xml:space="preserve">ATM Dirección General de Aduanas I </v>
      </c>
      <c r="H15" s="148" t="str">
        <f>VLOOKUP(E15,VIP!$A$2:$O18586,7,FALSE)</f>
        <v>Si</v>
      </c>
      <c r="I15" s="148" t="str">
        <f>VLOOKUP(E15,VIP!$A$2:$O10551,8,FALSE)</f>
        <v>Si</v>
      </c>
      <c r="J15" s="148" t="str">
        <f>VLOOKUP(E15,VIP!$A$2:$O10501,8,FALSE)</f>
        <v>Si</v>
      </c>
      <c r="K15" s="148" t="str">
        <f>VLOOKUP(E15,VIP!$A$2:$O14075,6,0)</f>
        <v>NO</v>
      </c>
      <c r="L15" s="122" t="s">
        <v>2219</v>
      </c>
      <c r="M15" s="131" t="s">
        <v>2446</v>
      </c>
      <c r="N15" s="131" t="s">
        <v>2453</v>
      </c>
      <c r="O15" s="148" t="s">
        <v>2455</v>
      </c>
      <c r="P15" s="148"/>
      <c r="Q15" s="147" t="s">
        <v>2219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3335916785</v>
      </c>
      <c r="C16" s="132">
        <v>44358.360405092593</v>
      </c>
      <c r="D16" s="132" t="s">
        <v>2180</v>
      </c>
      <c r="E16" s="121">
        <v>810</v>
      </c>
      <c r="F16" s="148" t="str">
        <f>VLOOKUP(E16,VIP!$A$2:$O13729,2,0)</f>
        <v>DRBR810</v>
      </c>
      <c r="G16" s="148" t="str">
        <f>VLOOKUP(E16,'LISTADO ATM'!$A$2:$B$897,2,0)</f>
        <v xml:space="preserve">ATM UNP Multicentro La Sirena José Contreras </v>
      </c>
      <c r="H16" s="148" t="str">
        <f>VLOOKUP(E16,VIP!$A$2:$O18592,7,FALSE)</f>
        <v>Si</v>
      </c>
      <c r="I16" s="148" t="str">
        <f>VLOOKUP(E16,VIP!$A$2:$O10557,8,FALSE)</f>
        <v>Si</v>
      </c>
      <c r="J16" s="148" t="str">
        <f>VLOOKUP(E16,VIP!$A$2:$O10507,8,FALSE)</f>
        <v>Si</v>
      </c>
      <c r="K16" s="148" t="str">
        <f>VLOOKUP(E16,VIP!$A$2:$O14081,6,0)</f>
        <v>NO</v>
      </c>
      <c r="L16" s="122" t="s">
        <v>2219</v>
      </c>
      <c r="M16" s="131" t="s">
        <v>2446</v>
      </c>
      <c r="N16" s="131" t="s">
        <v>2560</v>
      </c>
      <c r="O16" s="148" t="s">
        <v>2455</v>
      </c>
      <c r="P16" s="148"/>
      <c r="Q16" s="147" t="s">
        <v>2219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3335916953</v>
      </c>
      <c r="C17" s="132">
        <v>44358.415011574078</v>
      </c>
      <c r="D17" s="132" t="s">
        <v>2180</v>
      </c>
      <c r="E17" s="121">
        <v>490</v>
      </c>
      <c r="F17" s="148" t="str">
        <f>VLOOKUP(E17,VIP!$A$2:$O13720,2,0)</f>
        <v>DRBR490</v>
      </c>
      <c r="G17" s="148" t="str">
        <f>VLOOKUP(E17,'LISTADO ATM'!$A$2:$B$897,2,0)</f>
        <v xml:space="preserve">ATM Hospital Ney Arias Lora </v>
      </c>
      <c r="H17" s="148" t="str">
        <f>VLOOKUP(E17,VIP!$A$2:$O18583,7,FALSE)</f>
        <v>Si</v>
      </c>
      <c r="I17" s="148" t="str">
        <f>VLOOKUP(E17,VIP!$A$2:$O10548,8,FALSE)</f>
        <v>Si</v>
      </c>
      <c r="J17" s="148" t="str">
        <f>VLOOKUP(E17,VIP!$A$2:$O10498,8,FALSE)</f>
        <v>Si</v>
      </c>
      <c r="K17" s="148" t="str">
        <f>VLOOKUP(E17,VIP!$A$2:$O14072,6,0)</f>
        <v>NO</v>
      </c>
      <c r="L17" s="122" t="s">
        <v>2219</v>
      </c>
      <c r="M17" s="131" t="s">
        <v>2446</v>
      </c>
      <c r="N17" s="131" t="s">
        <v>2453</v>
      </c>
      <c r="O17" s="148" t="s">
        <v>2455</v>
      </c>
      <c r="P17" s="148"/>
      <c r="Q17" s="147" t="s">
        <v>2219</v>
      </c>
    </row>
    <row r="18" spans="1:17" s="93" customFormat="1" ht="18" x14ac:dyDescent="0.25">
      <c r="A18" s="148" t="str">
        <f>VLOOKUP(E18,'LISTADO ATM'!$A$2:$C$898,3,0)</f>
        <v>DISTRITO NACIONAL</v>
      </c>
      <c r="B18" s="126">
        <v>3335917101</v>
      </c>
      <c r="C18" s="132">
        <v>44358.462951388887</v>
      </c>
      <c r="D18" s="132" t="s">
        <v>2180</v>
      </c>
      <c r="E18" s="121">
        <v>845</v>
      </c>
      <c r="F18" s="148" t="str">
        <f>VLOOKUP(E18,VIP!$A$2:$O13729,2,0)</f>
        <v>DRBR845</v>
      </c>
      <c r="G18" s="148" t="str">
        <f>VLOOKUP(E18,'LISTADO ATM'!$A$2:$B$897,2,0)</f>
        <v xml:space="preserve">ATM CERTV (Canal 4) </v>
      </c>
      <c r="H18" s="148" t="str">
        <f>VLOOKUP(E18,VIP!$A$2:$O18592,7,FALSE)</f>
        <v>Si</v>
      </c>
      <c r="I18" s="148" t="str">
        <f>VLOOKUP(E18,VIP!$A$2:$O10557,8,FALSE)</f>
        <v>Si</v>
      </c>
      <c r="J18" s="148" t="str">
        <f>VLOOKUP(E18,VIP!$A$2:$O10507,8,FALSE)</f>
        <v>Si</v>
      </c>
      <c r="K18" s="148" t="str">
        <f>VLOOKUP(E18,VIP!$A$2:$O14081,6,0)</f>
        <v>NO</v>
      </c>
      <c r="L18" s="122" t="s">
        <v>2219</v>
      </c>
      <c r="M18" s="131" t="s">
        <v>2446</v>
      </c>
      <c r="N18" s="131" t="s">
        <v>2560</v>
      </c>
      <c r="O18" s="148" t="s">
        <v>2455</v>
      </c>
      <c r="P18" s="148"/>
      <c r="Q18" s="147" t="s">
        <v>2219</v>
      </c>
    </row>
    <row r="19" spans="1:17" s="93" customFormat="1" ht="18" x14ac:dyDescent="0.25">
      <c r="A19" s="148" t="str">
        <f>VLOOKUP(E19,'LISTADO ATM'!$A$2:$C$898,3,0)</f>
        <v>ESTE</v>
      </c>
      <c r="B19" s="126">
        <v>3335917598</v>
      </c>
      <c r="C19" s="132">
        <v>44358.643391203703</v>
      </c>
      <c r="D19" s="132" t="s">
        <v>2180</v>
      </c>
      <c r="E19" s="121">
        <v>608</v>
      </c>
      <c r="F19" s="148" t="str">
        <f>VLOOKUP(E19,VIP!$A$2:$O13725,2,0)</f>
        <v>DRBR305</v>
      </c>
      <c r="G19" s="148" t="str">
        <f>VLOOKUP(E19,'LISTADO ATM'!$A$2:$B$897,2,0)</f>
        <v xml:space="preserve">ATM Oficina Jumbo (San Pedro) 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SI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48"/>
      <c r="Q19" s="147" t="s">
        <v>2219</v>
      </c>
    </row>
    <row r="20" spans="1:17" s="93" customFormat="1" ht="18" x14ac:dyDescent="0.25">
      <c r="A20" s="148" t="str">
        <f>VLOOKUP(E20,'LISTADO ATM'!$A$2:$C$898,3,0)</f>
        <v>DISTRITO NACIONAL</v>
      </c>
      <c r="B20" s="126">
        <v>3335917765</v>
      </c>
      <c r="C20" s="132">
        <v>44358.693657407406</v>
      </c>
      <c r="D20" s="132" t="s">
        <v>2180</v>
      </c>
      <c r="E20" s="121">
        <v>240</v>
      </c>
      <c r="F20" s="148" t="str">
        <f>VLOOKUP(E20,VIP!$A$2:$O13736,2,0)</f>
        <v>DRBR24D</v>
      </c>
      <c r="G20" s="148" t="str">
        <f>VLOOKUP(E20,'LISTADO ATM'!$A$2:$B$897,2,0)</f>
        <v xml:space="preserve">ATM Oficina Carrefour I </v>
      </c>
      <c r="H20" s="148" t="str">
        <f>VLOOKUP(E20,VIP!$A$2:$O18599,7,FALSE)</f>
        <v>Si</v>
      </c>
      <c r="I20" s="148" t="str">
        <f>VLOOKUP(E20,VIP!$A$2:$O10564,8,FALSE)</f>
        <v>Si</v>
      </c>
      <c r="J20" s="148" t="str">
        <f>VLOOKUP(E20,VIP!$A$2:$O10514,8,FALSE)</f>
        <v>Si</v>
      </c>
      <c r="K20" s="148" t="str">
        <f>VLOOKUP(E20,VIP!$A$2:$O14088,6,0)</f>
        <v>SI</v>
      </c>
      <c r="L20" s="122" t="s">
        <v>2219</v>
      </c>
      <c r="M20" s="131" t="s">
        <v>2446</v>
      </c>
      <c r="N20" s="131" t="s">
        <v>2560</v>
      </c>
      <c r="O20" s="148" t="s">
        <v>2455</v>
      </c>
      <c r="P20" s="148"/>
      <c r="Q20" s="147" t="s">
        <v>2219</v>
      </c>
    </row>
    <row r="21" spans="1:17" s="93" customFormat="1" ht="18" x14ac:dyDescent="0.25">
      <c r="A21" s="148" t="str">
        <f>VLOOKUP(E21,'LISTADO ATM'!$A$2:$C$898,3,0)</f>
        <v>DISTRITO NACIONAL</v>
      </c>
      <c r="B21" s="126">
        <v>3335917861</v>
      </c>
      <c r="C21" s="132">
        <v>44358.782476851855</v>
      </c>
      <c r="D21" s="132" t="s">
        <v>2180</v>
      </c>
      <c r="E21" s="121">
        <v>686</v>
      </c>
      <c r="F21" s="148" t="str">
        <f>VLOOKUP(E21,VIP!$A$2:$O13725,2,0)</f>
        <v>DRBR686</v>
      </c>
      <c r="G21" s="148" t="str">
        <f>VLOOKUP(E21,'LISTADO ATM'!$A$2:$B$897,2,0)</f>
        <v>ATM Autoservicio Oficina Máximo Gómez</v>
      </c>
      <c r="H21" s="148" t="str">
        <f>VLOOKUP(E21,VIP!$A$2:$O18588,7,FALSE)</f>
        <v>Si</v>
      </c>
      <c r="I21" s="148" t="str">
        <f>VLOOKUP(E21,VIP!$A$2:$O10553,8,FALSE)</f>
        <v>Si</v>
      </c>
      <c r="J21" s="148" t="str">
        <f>VLOOKUP(E21,VIP!$A$2:$O10503,8,FALSE)</f>
        <v>Si</v>
      </c>
      <c r="K21" s="148" t="str">
        <f>VLOOKUP(E21,VIP!$A$2:$O14077,6,0)</f>
        <v>NO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</row>
    <row r="22" spans="1:17" s="93" customFormat="1" ht="18" x14ac:dyDescent="0.25">
      <c r="A22" s="148" t="str">
        <f>VLOOKUP(E22,'LISTADO ATM'!$A$2:$C$898,3,0)</f>
        <v>ESTE</v>
      </c>
      <c r="B22" s="126">
        <v>3335917880</v>
      </c>
      <c r="C22" s="132">
        <v>44359.001087962963</v>
      </c>
      <c r="D22" s="132" t="s">
        <v>2180</v>
      </c>
      <c r="E22" s="121">
        <v>680</v>
      </c>
      <c r="F22" s="148" t="str">
        <f>VLOOKUP(E22,VIP!$A$2:$O13727,2,0)</f>
        <v>DRBR680</v>
      </c>
      <c r="G22" s="148" t="str">
        <f>VLOOKUP(E22,'LISTADO ATM'!$A$2:$B$897,2,0)</f>
        <v>ATM Hotel Royalton</v>
      </c>
      <c r="H22" s="148" t="str">
        <f>VLOOKUP(E22,VIP!$A$2:$O18590,7,FALSE)</f>
        <v>NO</v>
      </c>
      <c r="I22" s="148" t="str">
        <f>VLOOKUP(E22,VIP!$A$2:$O10555,8,FALSE)</f>
        <v>NO</v>
      </c>
      <c r="J22" s="148" t="str">
        <f>VLOOKUP(E22,VIP!$A$2:$O10505,8,FALSE)</f>
        <v>NO</v>
      </c>
      <c r="K22" s="148" t="str">
        <f>VLOOKUP(E22,VIP!$A$2:$O14079,6,0)</f>
        <v>NO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48"/>
      <c r="Q22" s="147" t="s">
        <v>2219</v>
      </c>
    </row>
    <row r="23" spans="1:17" s="93" customFormat="1" ht="18" x14ac:dyDescent="0.25">
      <c r="A23" s="148" t="str">
        <f>VLOOKUP(E23,'LISTADO ATM'!$A$2:$C$898,3,0)</f>
        <v>DISTRITO NACIONAL</v>
      </c>
      <c r="B23" s="126">
        <v>3335917887</v>
      </c>
      <c r="C23" s="132">
        <v>44359.347615740742</v>
      </c>
      <c r="D23" s="132" t="s">
        <v>2180</v>
      </c>
      <c r="E23" s="121">
        <v>327</v>
      </c>
      <c r="F23" s="148" t="str">
        <f>VLOOKUP(E23,VIP!$A$2:$O13731,2,0)</f>
        <v>DRBR327</v>
      </c>
      <c r="G23" s="148" t="str">
        <f>VLOOKUP(E23,'LISTADO ATM'!$A$2:$B$897,2,0)</f>
        <v xml:space="preserve">ATM UNP CCN (Nacional 27 de Febrero) </v>
      </c>
      <c r="H23" s="148" t="str">
        <f>VLOOKUP(E23,VIP!$A$2:$O18594,7,FALSE)</f>
        <v>Si</v>
      </c>
      <c r="I23" s="148" t="str">
        <f>VLOOKUP(E23,VIP!$A$2:$O10559,8,FALSE)</f>
        <v>Si</v>
      </c>
      <c r="J23" s="148" t="str">
        <f>VLOOKUP(E23,VIP!$A$2:$O10509,8,FALSE)</f>
        <v>Si</v>
      </c>
      <c r="K23" s="148" t="str">
        <f>VLOOKUP(E23,VIP!$A$2:$O14083,6,0)</f>
        <v>NO</v>
      </c>
      <c r="L23" s="122" t="s">
        <v>2219</v>
      </c>
      <c r="M23" s="131" t="s">
        <v>2446</v>
      </c>
      <c r="N23" s="131" t="s">
        <v>2453</v>
      </c>
      <c r="O23" s="148" t="s">
        <v>2455</v>
      </c>
      <c r="P23" s="148"/>
      <c r="Q23" s="147" t="s">
        <v>2219</v>
      </c>
    </row>
    <row r="24" spans="1:17" s="93" customFormat="1" ht="18" x14ac:dyDescent="0.25">
      <c r="A24" s="148" t="str">
        <f>VLOOKUP(E24,'LISTADO ATM'!$A$2:$C$898,3,0)</f>
        <v>NORTE</v>
      </c>
      <c r="B24" s="126">
        <v>3335917886</v>
      </c>
      <c r="C24" s="132">
        <v>44359.340069444443</v>
      </c>
      <c r="D24" s="132" t="s">
        <v>2181</v>
      </c>
      <c r="E24" s="121">
        <v>754</v>
      </c>
      <c r="F24" s="148" t="str">
        <f>VLOOKUP(E24,VIP!$A$2:$O13732,2,0)</f>
        <v>DRBR754</v>
      </c>
      <c r="G24" s="148" t="str">
        <f>VLOOKUP(E24,'LISTADO ATM'!$A$2:$B$897,2,0)</f>
        <v xml:space="preserve">ATM Autobanco Oficina Licey al Medio </v>
      </c>
      <c r="H24" s="148" t="str">
        <f>VLOOKUP(E24,VIP!$A$2:$O18595,7,FALSE)</f>
        <v>Si</v>
      </c>
      <c r="I24" s="148" t="str">
        <f>VLOOKUP(E24,VIP!$A$2:$O10560,8,FALSE)</f>
        <v>Si</v>
      </c>
      <c r="J24" s="148" t="str">
        <f>VLOOKUP(E24,VIP!$A$2:$O10510,8,FALSE)</f>
        <v>Si</v>
      </c>
      <c r="K24" s="148" t="str">
        <f>VLOOKUP(E24,VIP!$A$2:$O14084,6,0)</f>
        <v>NO</v>
      </c>
      <c r="L24" s="122" t="s">
        <v>2219</v>
      </c>
      <c r="M24" s="131" t="s">
        <v>2446</v>
      </c>
      <c r="N24" s="131" t="s">
        <v>2453</v>
      </c>
      <c r="O24" s="148" t="s">
        <v>2604</v>
      </c>
      <c r="P24" s="148"/>
      <c r="Q24" s="147" t="s">
        <v>2219</v>
      </c>
    </row>
    <row r="25" spans="1:17" s="93" customFormat="1" ht="18" x14ac:dyDescent="0.25">
      <c r="A25" s="148" t="str">
        <f>VLOOKUP(E25,'LISTADO ATM'!$A$2:$C$898,3,0)</f>
        <v>DISTRITO NACIONAL</v>
      </c>
      <c r="B25" s="126">
        <v>3335917885</v>
      </c>
      <c r="C25" s="132">
        <v>44359.339386574073</v>
      </c>
      <c r="D25" s="132" t="s">
        <v>2180</v>
      </c>
      <c r="E25" s="121">
        <v>237</v>
      </c>
      <c r="F25" s="148" t="str">
        <f>VLOOKUP(E25,VIP!$A$2:$O13733,2,0)</f>
        <v>DRBR237</v>
      </c>
      <c r="G25" s="148" t="str">
        <f>VLOOKUP(E25,'LISTADO ATM'!$A$2:$B$897,2,0)</f>
        <v xml:space="preserve">ATM UNP Plaza Vásquez </v>
      </c>
      <c r="H25" s="148" t="str">
        <f>VLOOKUP(E25,VIP!$A$2:$O18596,7,FALSE)</f>
        <v>Si</v>
      </c>
      <c r="I25" s="148" t="str">
        <f>VLOOKUP(E25,VIP!$A$2:$O10561,8,FALSE)</f>
        <v>Si</v>
      </c>
      <c r="J25" s="148" t="str">
        <f>VLOOKUP(E25,VIP!$A$2:$O10511,8,FALSE)</f>
        <v>Si</v>
      </c>
      <c r="K25" s="148" t="str">
        <f>VLOOKUP(E25,VIP!$A$2:$O14085,6,0)</f>
        <v>SI</v>
      </c>
      <c r="L25" s="122" t="s">
        <v>2219</v>
      </c>
      <c r="M25" s="131" t="s">
        <v>2446</v>
      </c>
      <c r="N25" s="131" t="s">
        <v>2453</v>
      </c>
      <c r="O25" s="148" t="s">
        <v>2455</v>
      </c>
      <c r="P25" s="148"/>
      <c r="Q25" s="147" t="s">
        <v>2219</v>
      </c>
    </row>
    <row r="26" spans="1:17" s="93" customFormat="1" ht="18" x14ac:dyDescent="0.25">
      <c r="A26" s="148" t="str">
        <f>VLOOKUP(E26,'LISTADO ATM'!$A$2:$C$898,3,0)</f>
        <v>DISTRITO NACIONAL</v>
      </c>
      <c r="B26" s="126">
        <v>3335910002</v>
      </c>
      <c r="C26" s="132">
        <v>44351.65902777778</v>
      </c>
      <c r="D26" s="132" t="s">
        <v>2180</v>
      </c>
      <c r="E26" s="121">
        <v>744</v>
      </c>
      <c r="F26" s="148" t="str">
        <f>VLOOKUP(E26,VIP!$A$2:$O13694,2,0)</f>
        <v>DRBR289</v>
      </c>
      <c r="G26" s="148" t="str">
        <f>VLOOKUP(E26,'LISTADO ATM'!$A$2:$B$897,2,0)</f>
        <v xml:space="preserve">ATM Multicentro La Sirena Venezuela </v>
      </c>
      <c r="H26" s="148" t="str">
        <f>VLOOKUP(E26,VIP!$A$2:$O18557,7,FALSE)</f>
        <v>Si</v>
      </c>
      <c r="I26" s="148" t="str">
        <f>VLOOKUP(E26,VIP!$A$2:$O10522,8,FALSE)</f>
        <v>Si</v>
      </c>
      <c r="J26" s="148" t="str">
        <f>VLOOKUP(E26,VIP!$A$2:$O10472,8,FALSE)</f>
        <v>Si</v>
      </c>
      <c r="K26" s="148" t="str">
        <f>VLOOKUP(E26,VIP!$A$2:$O14046,6,0)</f>
        <v>SI</v>
      </c>
      <c r="L26" s="122" t="s">
        <v>2245</v>
      </c>
      <c r="M26" s="131" t="s">
        <v>2446</v>
      </c>
      <c r="N26" s="131" t="s">
        <v>2560</v>
      </c>
      <c r="O26" s="148" t="s">
        <v>2455</v>
      </c>
      <c r="P26" s="131"/>
      <c r="Q26" s="147" t="s">
        <v>2245</v>
      </c>
    </row>
    <row r="27" spans="1:17" s="93" customFormat="1" ht="18" x14ac:dyDescent="0.25">
      <c r="A27" s="148" t="str">
        <f>VLOOKUP(E27,'LISTADO ATM'!$A$2:$C$898,3,0)</f>
        <v>DISTRITO NACIONAL</v>
      </c>
      <c r="B27" s="126">
        <v>3335914888</v>
      </c>
      <c r="C27" s="132">
        <v>44356.609444444446</v>
      </c>
      <c r="D27" s="132" t="s">
        <v>2180</v>
      </c>
      <c r="E27" s="121">
        <v>13</v>
      </c>
      <c r="F27" s="148" t="str">
        <f>VLOOKUP(E27,VIP!$A$2:$O13706,2,0)</f>
        <v>DRBR013</v>
      </c>
      <c r="G27" s="148" t="str">
        <f>VLOOKUP(E27,'LISTADO ATM'!$A$2:$B$897,2,0)</f>
        <v xml:space="preserve">ATM CDEEE </v>
      </c>
      <c r="H27" s="148" t="str">
        <f>VLOOKUP(E27,VIP!$A$2:$O18569,7,FALSE)</f>
        <v>Si</v>
      </c>
      <c r="I27" s="148" t="str">
        <f>VLOOKUP(E27,VIP!$A$2:$O10534,8,FALSE)</f>
        <v>Si</v>
      </c>
      <c r="J27" s="148" t="str">
        <f>VLOOKUP(E27,VIP!$A$2:$O10484,8,FALSE)</f>
        <v>Si</v>
      </c>
      <c r="K27" s="148" t="str">
        <f>VLOOKUP(E27,VIP!$A$2:$O14058,6,0)</f>
        <v>NO</v>
      </c>
      <c r="L27" s="122" t="s">
        <v>2245</v>
      </c>
      <c r="M27" s="131" t="s">
        <v>2446</v>
      </c>
      <c r="N27" s="131" t="s">
        <v>2453</v>
      </c>
      <c r="O27" s="148" t="s">
        <v>2455</v>
      </c>
      <c r="P27" s="148"/>
      <c r="Q27" s="147" t="s">
        <v>2245</v>
      </c>
    </row>
    <row r="28" spans="1:17" s="93" customFormat="1" ht="18" x14ac:dyDescent="0.25">
      <c r="A28" s="148" t="str">
        <f>VLOOKUP(E28,'LISTADO ATM'!$A$2:$C$898,3,0)</f>
        <v>DISTRITO NACIONAL</v>
      </c>
      <c r="B28" s="126">
        <v>3335917114</v>
      </c>
      <c r="C28" s="132">
        <v>44358.46503472222</v>
      </c>
      <c r="D28" s="132" t="s">
        <v>2180</v>
      </c>
      <c r="E28" s="121">
        <v>369</v>
      </c>
      <c r="F28" s="148" t="str">
        <f>VLOOKUP(E28,VIP!$A$2:$O13728,2,0)</f>
        <v xml:space="preserve">DRBR369 </v>
      </c>
      <c r="G28" s="148" t="str">
        <f>VLOOKUP(E28,'LISTADO ATM'!$A$2:$B$897,2,0)</f>
        <v>ATM Plaza Lama Aut. Duarte</v>
      </c>
      <c r="H28" s="148" t="str">
        <f>VLOOKUP(E28,VIP!$A$2:$O18591,7,FALSE)</f>
        <v>N/A</v>
      </c>
      <c r="I28" s="148" t="str">
        <f>VLOOKUP(E28,VIP!$A$2:$O10556,8,FALSE)</f>
        <v>N/A</v>
      </c>
      <c r="J28" s="148" t="str">
        <f>VLOOKUP(E28,VIP!$A$2:$O10506,8,FALSE)</f>
        <v>N/A</v>
      </c>
      <c r="K28" s="148" t="str">
        <f>VLOOKUP(E28,VIP!$A$2:$O14080,6,0)</f>
        <v>N/A</v>
      </c>
      <c r="L28" s="122" t="s">
        <v>2245</v>
      </c>
      <c r="M28" s="131" t="s">
        <v>2446</v>
      </c>
      <c r="N28" s="131" t="s">
        <v>2560</v>
      </c>
      <c r="O28" s="148" t="s">
        <v>2455</v>
      </c>
      <c r="P28" s="148"/>
      <c r="Q28" s="147" t="s">
        <v>2245</v>
      </c>
    </row>
    <row r="29" spans="1:17" s="93" customFormat="1" ht="18" x14ac:dyDescent="0.25">
      <c r="A29" s="148" t="str">
        <f>VLOOKUP(E29,'LISTADO ATM'!$A$2:$C$898,3,0)</f>
        <v>DISTRITO NACIONAL</v>
      </c>
      <c r="B29" s="126">
        <v>3335917420</v>
      </c>
      <c r="C29" s="132">
        <v>44358.568090277775</v>
      </c>
      <c r="D29" s="132" t="s">
        <v>2180</v>
      </c>
      <c r="E29" s="121">
        <v>688</v>
      </c>
      <c r="F29" s="148" t="str">
        <f>VLOOKUP(E29,VIP!$A$2:$O13722,2,0)</f>
        <v>DRBR688</v>
      </c>
      <c r="G29" s="148" t="str">
        <f>VLOOKUP(E29,'LISTADO ATM'!$A$2:$B$897,2,0)</f>
        <v>ATM Innova Centro Ave. Kennedy</v>
      </c>
      <c r="H29" s="148" t="str">
        <f>VLOOKUP(E29,VIP!$A$2:$O18585,7,FALSE)</f>
        <v>Si</v>
      </c>
      <c r="I29" s="148" t="str">
        <f>VLOOKUP(E29,VIP!$A$2:$O10550,8,FALSE)</f>
        <v>Si</v>
      </c>
      <c r="J29" s="148" t="str">
        <f>VLOOKUP(E29,VIP!$A$2:$O10500,8,FALSE)</f>
        <v>Si</v>
      </c>
      <c r="K29" s="148" t="str">
        <f>VLOOKUP(E29,VIP!$A$2:$O14074,6,0)</f>
        <v>NO</v>
      </c>
      <c r="L29" s="122" t="s">
        <v>2245</v>
      </c>
      <c r="M29" s="131" t="s">
        <v>2446</v>
      </c>
      <c r="N29" s="131" t="s">
        <v>2453</v>
      </c>
      <c r="O29" s="148" t="s">
        <v>2455</v>
      </c>
      <c r="P29" s="148"/>
      <c r="Q29" s="147" t="s">
        <v>2245</v>
      </c>
    </row>
    <row r="30" spans="1:17" s="93" customFormat="1" ht="18" x14ac:dyDescent="0.25">
      <c r="A30" s="148" t="str">
        <f>VLOOKUP(E30,'LISTADO ATM'!$A$2:$C$898,3,0)</f>
        <v>ESTE</v>
      </c>
      <c r="B30" s="126">
        <v>3335917804</v>
      </c>
      <c r="C30" s="132">
        <v>44358.708726851852</v>
      </c>
      <c r="D30" s="132" t="s">
        <v>2180</v>
      </c>
      <c r="E30" s="121">
        <v>368</v>
      </c>
      <c r="F30" s="148" t="str">
        <f>VLOOKUP(E30,VIP!$A$2:$O13730,2,0)</f>
        <v xml:space="preserve">DRBR368 </v>
      </c>
      <c r="G30" s="148" t="str">
        <f>VLOOKUP(E30,'LISTADO ATM'!$A$2:$B$897,2,0)</f>
        <v>ATM Ayuntamiento Peralvillo</v>
      </c>
      <c r="H30" s="148" t="str">
        <f>VLOOKUP(E30,VIP!$A$2:$O18593,7,FALSE)</f>
        <v>N/A</v>
      </c>
      <c r="I30" s="148" t="str">
        <f>VLOOKUP(E30,VIP!$A$2:$O10558,8,FALSE)</f>
        <v>N/A</v>
      </c>
      <c r="J30" s="148" t="str">
        <f>VLOOKUP(E30,VIP!$A$2:$O10508,8,FALSE)</f>
        <v>N/A</v>
      </c>
      <c r="K30" s="148" t="str">
        <f>VLOOKUP(E30,VIP!$A$2:$O14082,6,0)</f>
        <v>N/A</v>
      </c>
      <c r="L30" s="122" t="s">
        <v>2245</v>
      </c>
      <c r="M30" s="131" t="s">
        <v>2446</v>
      </c>
      <c r="N30" s="131" t="s">
        <v>2453</v>
      </c>
      <c r="O30" s="148" t="s">
        <v>2455</v>
      </c>
      <c r="P30" s="148"/>
      <c r="Q30" s="147" t="s">
        <v>2245</v>
      </c>
    </row>
    <row r="31" spans="1:17" s="93" customFormat="1" ht="18" x14ac:dyDescent="0.25">
      <c r="A31" s="148" t="str">
        <f>VLOOKUP(E31,'LISTADO ATM'!$A$2:$C$898,3,0)</f>
        <v>SUR</v>
      </c>
      <c r="B31" s="126">
        <v>3335917837</v>
      </c>
      <c r="C31" s="132">
        <v>44358.736331018517</v>
      </c>
      <c r="D31" s="132" t="s">
        <v>2180</v>
      </c>
      <c r="E31" s="121">
        <v>890</v>
      </c>
      <c r="F31" s="148" t="str">
        <f>VLOOKUP(E31,VIP!$A$2:$O13728,2,0)</f>
        <v>DRBR890</v>
      </c>
      <c r="G31" s="148" t="str">
        <f>VLOOKUP(E31,'LISTADO ATM'!$A$2:$B$897,2,0)</f>
        <v xml:space="preserve">ATM Escuela Penitenciaria (San Cristóbal) </v>
      </c>
      <c r="H31" s="148" t="str">
        <f>VLOOKUP(E31,VIP!$A$2:$O18591,7,FALSE)</f>
        <v>Si</v>
      </c>
      <c r="I31" s="148" t="str">
        <f>VLOOKUP(E31,VIP!$A$2:$O10556,8,FALSE)</f>
        <v>Si</v>
      </c>
      <c r="J31" s="148" t="str">
        <f>VLOOKUP(E31,VIP!$A$2:$O10506,8,FALSE)</f>
        <v>Si</v>
      </c>
      <c r="K31" s="148" t="str">
        <f>VLOOKUP(E31,VIP!$A$2:$O14080,6,0)</f>
        <v>NO</v>
      </c>
      <c r="L31" s="122" t="s">
        <v>2245</v>
      </c>
      <c r="M31" s="131" t="s">
        <v>2446</v>
      </c>
      <c r="N31" s="131" t="s">
        <v>2453</v>
      </c>
      <c r="O31" s="148" t="s">
        <v>2455</v>
      </c>
      <c r="P31" s="148"/>
      <c r="Q31" s="147" t="s">
        <v>2245</v>
      </c>
    </row>
    <row r="32" spans="1:17" s="93" customFormat="1" ht="18" x14ac:dyDescent="0.25">
      <c r="A32" s="148" t="str">
        <f>VLOOKUP(E32,'LISTADO ATM'!$A$2:$C$898,3,0)</f>
        <v>NORTE</v>
      </c>
      <c r="B32" s="126">
        <v>3335917874</v>
      </c>
      <c r="C32" s="132">
        <v>44358.874259259261</v>
      </c>
      <c r="D32" s="132" t="s">
        <v>2181</v>
      </c>
      <c r="E32" s="121">
        <v>605</v>
      </c>
      <c r="F32" s="148" t="str">
        <f>VLOOKUP(E32,VIP!$A$2:$O13729,2,0)</f>
        <v>DRBR141</v>
      </c>
      <c r="G32" s="148" t="str">
        <f>VLOOKUP(E32,'LISTADO ATM'!$A$2:$B$897,2,0)</f>
        <v xml:space="preserve">ATM Oficina Bonao I </v>
      </c>
      <c r="H32" s="148" t="str">
        <f>VLOOKUP(E32,VIP!$A$2:$O18592,7,FALSE)</f>
        <v>Si</v>
      </c>
      <c r="I32" s="148" t="str">
        <f>VLOOKUP(E32,VIP!$A$2:$O10557,8,FALSE)</f>
        <v>Si</v>
      </c>
      <c r="J32" s="148" t="str">
        <f>VLOOKUP(E32,VIP!$A$2:$O10507,8,FALSE)</f>
        <v>Si</v>
      </c>
      <c r="K32" s="148" t="str">
        <f>VLOOKUP(E32,VIP!$A$2:$O14081,6,0)</f>
        <v>SI</v>
      </c>
      <c r="L32" s="122" t="s">
        <v>2245</v>
      </c>
      <c r="M32" s="131" t="s">
        <v>2446</v>
      </c>
      <c r="N32" s="131" t="s">
        <v>2453</v>
      </c>
      <c r="O32" s="148" t="s">
        <v>2549</v>
      </c>
      <c r="P32" s="148"/>
      <c r="Q32" s="147" t="s">
        <v>2245</v>
      </c>
    </row>
    <row r="33" spans="1:17" s="93" customFormat="1" ht="18" x14ac:dyDescent="0.25">
      <c r="A33" s="148" t="str">
        <f>VLOOKUP(E33,'LISTADO ATM'!$A$2:$C$898,3,0)</f>
        <v>NORTE</v>
      </c>
      <c r="B33" s="126">
        <v>3335917878</v>
      </c>
      <c r="C33" s="132">
        <v>44358.937673611108</v>
      </c>
      <c r="D33" s="132" t="s">
        <v>2181</v>
      </c>
      <c r="E33" s="121">
        <v>632</v>
      </c>
      <c r="F33" s="148" t="str">
        <f>VLOOKUP(E33,VIP!$A$2:$O13726,2,0)</f>
        <v>DRBR263</v>
      </c>
      <c r="G33" s="148" t="str">
        <f>VLOOKUP(E33,'LISTADO ATM'!$A$2:$B$897,2,0)</f>
        <v xml:space="preserve">ATM Autobanco Gurabo </v>
      </c>
      <c r="H33" s="148" t="str">
        <f>VLOOKUP(E33,VIP!$A$2:$O18589,7,FALSE)</f>
        <v>Si</v>
      </c>
      <c r="I33" s="148" t="str">
        <f>VLOOKUP(E33,VIP!$A$2:$O10554,8,FALSE)</f>
        <v>Si</v>
      </c>
      <c r="J33" s="148" t="str">
        <f>VLOOKUP(E33,VIP!$A$2:$O10504,8,FALSE)</f>
        <v>Si</v>
      </c>
      <c r="K33" s="148" t="str">
        <f>VLOOKUP(E33,VIP!$A$2:$O14078,6,0)</f>
        <v>NO</v>
      </c>
      <c r="L33" s="122" t="s">
        <v>2245</v>
      </c>
      <c r="M33" s="131" t="s">
        <v>2446</v>
      </c>
      <c r="N33" s="131" t="s">
        <v>2453</v>
      </c>
      <c r="O33" s="148" t="s">
        <v>2549</v>
      </c>
      <c r="P33" s="148"/>
      <c r="Q33" s="147" t="s">
        <v>2245</v>
      </c>
    </row>
    <row r="34" spans="1:17" s="93" customFormat="1" ht="18" x14ac:dyDescent="0.25">
      <c r="A34" s="148" t="str">
        <f>VLOOKUP(E34,'LISTADO ATM'!$A$2:$C$898,3,0)</f>
        <v>ESTE</v>
      </c>
      <c r="B34" s="126">
        <v>3335916514</v>
      </c>
      <c r="C34" s="132">
        <v>44357.684259259258</v>
      </c>
      <c r="D34" s="132" t="s">
        <v>2449</v>
      </c>
      <c r="E34" s="121">
        <v>429</v>
      </c>
      <c r="F34" s="148" t="str">
        <f>VLOOKUP(E34,VIP!$A$2:$O13719,2,0)</f>
        <v>DRBR429</v>
      </c>
      <c r="G34" s="148" t="str">
        <f>VLOOKUP(E34,'LISTADO ATM'!$A$2:$B$897,2,0)</f>
        <v xml:space="preserve">ATM Oficina Jumbo La Romana </v>
      </c>
      <c r="H34" s="148" t="str">
        <f>VLOOKUP(E34,VIP!$A$2:$O18582,7,FALSE)</f>
        <v>Si</v>
      </c>
      <c r="I34" s="148" t="str">
        <f>VLOOKUP(E34,VIP!$A$2:$O10547,8,FALSE)</f>
        <v>Si</v>
      </c>
      <c r="J34" s="148" t="str">
        <f>VLOOKUP(E34,VIP!$A$2:$O10497,8,FALSE)</f>
        <v>Si</v>
      </c>
      <c r="K34" s="148" t="str">
        <f>VLOOKUP(E34,VIP!$A$2:$O14071,6,0)</f>
        <v>NO</v>
      </c>
      <c r="L34" s="122" t="s">
        <v>2548</v>
      </c>
      <c r="M34" s="131" t="s">
        <v>2446</v>
      </c>
      <c r="N34" s="131" t="s">
        <v>2594</v>
      </c>
      <c r="O34" s="148" t="s">
        <v>2454</v>
      </c>
      <c r="P34" s="148"/>
      <c r="Q34" s="147" t="s">
        <v>2548</v>
      </c>
    </row>
    <row r="35" spans="1:17" s="93" customFormat="1" ht="18" x14ac:dyDescent="0.25">
      <c r="A35" s="148" t="str">
        <f>VLOOKUP(E35,'LISTADO ATM'!$A$2:$C$898,3,0)</f>
        <v>DISTRITO NACIONAL</v>
      </c>
      <c r="B35" s="126">
        <v>3335917471</v>
      </c>
      <c r="C35" s="132">
        <v>44358.595208333332</v>
      </c>
      <c r="D35" s="132" t="s">
        <v>2449</v>
      </c>
      <c r="E35" s="121">
        <v>589</v>
      </c>
      <c r="F35" s="148" t="str">
        <f>VLOOKUP(E35,VIP!$A$2:$O13723,2,0)</f>
        <v>DRBR23E</v>
      </c>
      <c r="G35" s="148" t="str">
        <f>VLOOKUP(E35,'LISTADO ATM'!$A$2:$B$897,2,0)</f>
        <v xml:space="preserve">ATM S/M Bravo San Vicente de Paul </v>
      </c>
      <c r="H35" s="148" t="str">
        <f>VLOOKUP(E35,VIP!$A$2:$O18586,7,FALSE)</f>
        <v>Si</v>
      </c>
      <c r="I35" s="148" t="str">
        <f>VLOOKUP(E35,VIP!$A$2:$O10551,8,FALSE)</f>
        <v>No</v>
      </c>
      <c r="J35" s="148" t="str">
        <f>VLOOKUP(E35,VIP!$A$2:$O10501,8,FALSE)</f>
        <v>No</v>
      </c>
      <c r="K35" s="148" t="str">
        <f>VLOOKUP(E35,VIP!$A$2:$O14075,6,0)</f>
        <v>NO</v>
      </c>
      <c r="L35" s="122" t="s">
        <v>2571</v>
      </c>
      <c r="M35" s="195" t="s">
        <v>2552</v>
      </c>
      <c r="N35" s="131" t="s">
        <v>2453</v>
      </c>
      <c r="O35" s="148" t="s">
        <v>2454</v>
      </c>
      <c r="P35" s="148"/>
      <c r="Q35" s="196">
        <v>44359.411805555559</v>
      </c>
    </row>
    <row r="36" spans="1:17" s="93" customFormat="1" ht="18" x14ac:dyDescent="0.25">
      <c r="A36" s="148" t="str">
        <f>VLOOKUP(E36,'LISTADO ATM'!$A$2:$C$898,3,0)</f>
        <v>ESTE</v>
      </c>
      <c r="B36" s="126">
        <v>3335917501</v>
      </c>
      <c r="C36" s="132">
        <v>44358.606273148151</v>
      </c>
      <c r="D36" s="132" t="s">
        <v>2449</v>
      </c>
      <c r="E36" s="121">
        <v>211</v>
      </c>
      <c r="F36" s="148" t="str">
        <f>VLOOKUP(E36,VIP!$A$2:$O13722,2,0)</f>
        <v>DRBR211</v>
      </c>
      <c r="G36" s="148" t="str">
        <f>VLOOKUP(E36,'LISTADO ATM'!$A$2:$B$897,2,0)</f>
        <v xml:space="preserve">ATM Oficina La Romana I </v>
      </c>
      <c r="H36" s="148" t="str">
        <f>VLOOKUP(E36,VIP!$A$2:$O18585,7,FALSE)</f>
        <v>Si</v>
      </c>
      <c r="I36" s="148" t="str">
        <f>VLOOKUP(E36,VIP!$A$2:$O10550,8,FALSE)</f>
        <v>Si</v>
      </c>
      <c r="J36" s="148" t="str">
        <f>VLOOKUP(E36,VIP!$A$2:$O10500,8,FALSE)</f>
        <v>Si</v>
      </c>
      <c r="K36" s="148" t="str">
        <f>VLOOKUP(E36,VIP!$A$2:$O14074,6,0)</f>
        <v>NO</v>
      </c>
      <c r="L36" s="122" t="s">
        <v>2571</v>
      </c>
      <c r="M36" s="195" t="s">
        <v>2552</v>
      </c>
      <c r="N36" s="131" t="s">
        <v>2453</v>
      </c>
      <c r="O36" s="148" t="s">
        <v>2454</v>
      </c>
      <c r="P36" s="148"/>
      <c r="Q36" s="196">
        <v>44359.411805555559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3335916653</v>
      </c>
      <c r="C37" s="132">
        <v>44358.011157407411</v>
      </c>
      <c r="D37" s="132" t="s">
        <v>2449</v>
      </c>
      <c r="E37" s="121">
        <v>725</v>
      </c>
      <c r="F37" s="148" t="str">
        <f>VLOOKUP(E37,VIP!$A$2:$O13720,2,0)</f>
        <v>DRBR998</v>
      </c>
      <c r="G37" s="148" t="str">
        <f>VLOOKUP(E37,'LISTADO ATM'!$A$2:$B$897,2,0)</f>
        <v xml:space="preserve">ATM El Huacal II  </v>
      </c>
      <c r="H37" s="148" t="str">
        <f>VLOOKUP(E37,VIP!$A$2:$O18583,7,FALSE)</f>
        <v>Si</v>
      </c>
      <c r="I37" s="148" t="str">
        <f>VLOOKUP(E37,VIP!$A$2:$O10548,8,FALSE)</f>
        <v>Si</v>
      </c>
      <c r="J37" s="148" t="str">
        <f>VLOOKUP(E37,VIP!$A$2:$O10498,8,FALSE)</f>
        <v>Si</v>
      </c>
      <c r="K37" s="148" t="str">
        <f>VLOOKUP(E37,VIP!$A$2:$O14072,6,0)</f>
        <v>NO</v>
      </c>
      <c r="L37" s="122" t="s">
        <v>2442</v>
      </c>
      <c r="M37" s="195" t="s">
        <v>2552</v>
      </c>
      <c r="N37" s="131" t="s">
        <v>2594</v>
      </c>
      <c r="O37" s="148" t="s">
        <v>2454</v>
      </c>
      <c r="P37" s="148"/>
      <c r="Q37" s="196">
        <v>44359.402083333334</v>
      </c>
    </row>
    <row r="38" spans="1:17" s="93" customFormat="1" ht="18" x14ac:dyDescent="0.25">
      <c r="A38" s="148" t="str">
        <f>VLOOKUP(E38,'LISTADO ATM'!$A$2:$C$898,3,0)</f>
        <v>DISTRITO NACIONAL</v>
      </c>
      <c r="B38" s="126">
        <v>3335917505</v>
      </c>
      <c r="C38" s="132">
        <v>44358.607939814814</v>
      </c>
      <c r="D38" s="132" t="s">
        <v>2449</v>
      </c>
      <c r="E38" s="121">
        <v>391</v>
      </c>
      <c r="F38" s="148" t="str">
        <f>VLOOKUP(E38,VIP!$A$2:$O13721,2,0)</f>
        <v>DRBR391</v>
      </c>
      <c r="G38" s="148" t="str">
        <f>VLOOKUP(E38,'LISTADO ATM'!$A$2:$B$897,2,0)</f>
        <v xml:space="preserve">ATM S/M Jumbo Luperón </v>
      </c>
      <c r="H38" s="148" t="str">
        <f>VLOOKUP(E38,VIP!$A$2:$O18584,7,FALSE)</f>
        <v>Si</v>
      </c>
      <c r="I38" s="148" t="str">
        <f>VLOOKUP(E38,VIP!$A$2:$O10549,8,FALSE)</f>
        <v>Si</v>
      </c>
      <c r="J38" s="148" t="str">
        <f>VLOOKUP(E38,VIP!$A$2:$O10499,8,FALSE)</f>
        <v>Si</v>
      </c>
      <c r="K38" s="148" t="str">
        <f>VLOOKUP(E38,VIP!$A$2:$O14073,6,0)</f>
        <v>NO</v>
      </c>
      <c r="L38" s="122" t="s">
        <v>2442</v>
      </c>
      <c r="M38" s="131" t="s">
        <v>2446</v>
      </c>
      <c r="N38" s="131" t="s">
        <v>2453</v>
      </c>
      <c r="O38" s="148" t="s">
        <v>2454</v>
      </c>
      <c r="P38" s="148"/>
      <c r="Q38" s="147" t="s">
        <v>2442</v>
      </c>
    </row>
    <row r="39" spans="1:17" s="93" customFormat="1" ht="18" x14ac:dyDescent="0.25">
      <c r="A39" s="148" t="str">
        <f>VLOOKUP(E39,'LISTADO ATM'!$A$2:$C$898,3,0)</f>
        <v>NORTE</v>
      </c>
      <c r="B39" s="126">
        <v>3335917735</v>
      </c>
      <c r="C39" s="132">
        <v>44358.682476851849</v>
      </c>
      <c r="D39" s="132" t="s">
        <v>2470</v>
      </c>
      <c r="E39" s="121">
        <v>333</v>
      </c>
      <c r="F39" s="148" t="str">
        <f>VLOOKUP(E39,VIP!$A$2:$O13737,2,0)</f>
        <v>DRBR333</v>
      </c>
      <c r="G39" s="148" t="str">
        <f>VLOOKUP(E39,'LISTADO ATM'!$A$2:$B$897,2,0)</f>
        <v>ATM Oficina Turey Maimón</v>
      </c>
      <c r="H39" s="148" t="str">
        <f>VLOOKUP(E39,VIP!$A$2:$O18600,7,FALSE)</f>
        <v>Si</v>
      </c>
      <c r="I39" s="148" t="str">
        <f>VLOOKUP(E39,VIP!$A$2:$O10565,8,FALSE)</f>
        <v>Si</v>
      </c>
      <c r="J39" s="148" t="str">
        <f>VLOOKUP(E39,VIP!$A$2:$O10515,8,FALSE)</f>
        <v>Si</v>
      </c>
      <c r="K39" s="148" t="str">
        <f>VLOOKUP(E39,VIP!$A$2:$O14089,6,0)</f>
        <v>NO</v>
      </c>
      <c r="L39" s="122" t="s">
        <v>2442</v>
      </c>
      <c r="M39" s="131" t="s">
        <v>2446</v>
      </c>
      <c r="N39" s="131" t="s">
        <v>2453</v>
      </c>
      <c r="O39" s="148" t="s">
        <v>2471</v>
      </c>
      <c r="P39" s="148"/>
      <c r="Q39" s="147" t="s">
        <v>2442</v>
      </c>
    </row>
    <row r="40" spans="1:17" s="93" customFormat="1" ht="18" x14ac:dyDescent="0.25">
      <c r="A40" s="148" t="str">
        <f>VLOOKUP(E40,'LISTADO ATM'!$A$2:$C$898,3,0)</f>
        <v>DISTRITO NACIONAL</v>
      </c>
      <c r="B40" s="126">
        <v>3335917876</v>
      </c>
      <c r="C40" s="132">
        <v>44358.932175925926</v>
      </c>
      <c r="D40" s="132" t="s">
        <v>2449</v>
      </c>
      <c r="E40" s="121">
        <v>714</v>
      </c>
      <c r="F40" s="148" t="str">
        <f>VLOOKUP(E40,VIP!$A$2:$O13728,2,0)</f>
        <v>DRBR16M</v>
      </c>
      <c r="G40" s="148" t="str">
        <f>VLOOKUP(E40,'LISTADO ATM'!$A$2:$B$897,2,0)</f>
        <v xml:space="preserve">ATM Hospital de Herrera </v>
      </c>
      <c r="H40" s="148" t="str">
        <f>VLOOKUP(E40,VIP!$A$2:$O18591,7,FALSE)</f>
        <v>Si</v>
      </c>
      <c r="I40" s="148" t="str">
        <f>VLOOKUP(E40,VIP!$A$2:$O10556,8,FALSE)</f>
        <v>Si</v>
      </c>
      <c r="J40" s="148" t="str">
        <f>VLOOKUP(E40,VIP!$A$2:$O10506,8,FALSE)</f>
        <v>Si</v>
      </c>
      <c r="K40" s="148" t="str">
        <f>VLOOKUP(E40,VIP!$A$2:$O14080,6,0)</f>
        <v>NO</v>
      </c>
      <c r="L40" s="122" t="s">
        <v>2442</v>
      </c>
      <c r="M40" s="131" t="s">
        <v>2446</v>
      </c>
      <c r="N40" s="131" t="s">
        <v>2453</v>
      </c>
      <c r="O40" s="148" t="s">
        <v>2454</v>
      </c>
      <c r="P40" s="148"/>
      <c r="Q40" s="147" t="s">
        <v>2442</v>
      </c>
    </row>
    <row r="41" spans="1:17" s="93" customFormat="1" ht="18" x14ac:dyDescent="0.25">
      <c r="A41" s="148" t="str">
        <f>VLOOKUP(E41,'LISTADO ATM'!$A$2:$C$898,3,0)</f>
        <v>SUR</v>
      </c>
      <c r="B41" s="126">
        <v>3335917877</v>
      </c>
      <c r="C41" s="132">
        <v>44358.935960648145</v>
      </c>
      <c r="D41" s="132" t="s">
        <v>2449</v>
      </c>
      <c r="E41" s="121">
        <v>356</v>
      </c>
      <c r="F41" s="148" t="str">
        <f>VLOOKUP(E41,VIP!$A$2:$O13727,2,0)</f>
        <v>DRBR356</v>
      </c>
      <c r="G41" s="148" t="str">
        <f>VLOOKUP(E41,'LISTADO ATM'!$A$2:$B$897,2,0)</f>
        <v xml:space="preserve">ATM Estación Sigma (San Cristóbal) </v>
      </c>
      <c r="H41" s="148" t="str">
        <f>VLOOKUP(E41,VIP!$A$2:$O18590,7,FALSE)</f>
        <v>Si</v>
      </c>
      <c r="I41" s="148" t="str">
        <f>VLOOKUP(E41,VIP!$A$2:$O10555,8,FALSE)</f>
        <v>Si</v>
      </c>
      <c r="J41" s="148" t="str">
        <f>VLOOKUP(E41,VIP!$A$2:$O10505,8,FALSE)</f>
        <v>Si</v>
      </c>
      <c r="K41" s="148" t="str">
        <f>VLOOKUP(E41,VIP!$A$2:$O14079,6,0)</f>
        <v>NO</v>
      </c>
      <c r="L41" s="122" t="s">
        <v>2442</v>
      </c>
      <c r="M41" s="131" t="s">
        <v>2446</v>
      </c>
      <c r="N41" s="131" t="s">
        <v>2453</v>
      </c>
      <c r="O41" s="148" t="s">
        <v>2454</v>
      </c>
      <c r="P41" s="148"/>
      <c r="Q41" s="147" t="s">
        <v>2442</v>
      </c>
    </row>
    <row r="42" spans="1:17" s="93" customFormat="1" ht="18" x14ac:dyDescent="0.25">
      <c r="A42" s="148" t="str">
        <f>VLOOKUP(E42,'LISTADO ATM'!$A$2:$C$898,3,0)</f>
        <v>SUR</v>
      </c>
      <c r="B42" s="126">
        <v>3335917628</v>
      </c>
      <c r="C42" s="132">
        <v>44358.651828703703</v>
      </c>
      <c r="D42" s="132" t="s">
        <v>2180</v>
      </c>
      <c r="E42" s="121">
        <v>962</v>
      </c>
      <c r="F42" s="148" t="str">
        <f>VLOOKUP(E42,VIP!$A$2:$O13722,2,0)</f>
        <v>DRBR962</v>
      </c>
      <c r="G42" s="148" t="str">
        <f>VLOOKUP(E42,'LISTADO ATM'!$A$2:$B$897,2,0)</f>
        <v xml:space="preserve">ATM Oficina Villa Ofelia II (San Juan) </v>
      </c>
      <c r="H42" s="148" t="str">
        <f>VLOOKUP(E42,VIP!$A$2:$O18585,7,FALSE)</f>
        <v>Si</v>
      </c>
      <c r="I42" s="148" t="str">
        <f>VLOOKUP(E42,VIP!$A$2:$O10550,8,FALSE)</f>
        <v>Si</v>
      </c>
      <c r="J42" s="148" t="str">
        <f>VLOOKUP(E42,VIP!$A$2:$O10500,8,FALSE)</f>
        <v>Si</v>
      </c>
      <c r="K42" s="148" t="str">
        <f>VLOOKUP(E42,VIP!$A$2:$O14074,6,0)</f>
        <v>NO</v>
      </c>
      <c r="L42" s="122" t="s">
        <v>2593</v>
      </c>
      <c r="M42" s="131" t="s">
        <v>2446</v>
      </c>
      <c r="N42" s="131" t="s">
        <v>2560</v>
      </c>
      <c r="O42" s="148" t="s">
        <v>2455</v>
      </c>
      <c r="P42" s="148"/>
      <c r="Q42" s="147" t="s">
        <v>2593</v>
      </c>
    </row>
    <row r="43" spans="1:17" s="93" customFormat="1" ht="18" x14ac:dyDescent="0.25">
      <c r="A43" s="148" t="str">
        <f>VLOOKUP(E43,'LISTADO ATM'!$A$2:$C$898,3,0)</f>
        <v>DISTRITO NACIONAL</v>
      </c>
      <c r="B43" s="126">
        <v>3335917775</v>
      </c>
      <c r="C43" s="132">
        <v>44358.697627314818</v>
      </c>
      <c r="D43" s="132" t="s">
        <v>2180</v>
      </c>
      <c r="E43" s="121">
        <v>43</v>
      </c>
      <c r="F43" s="148" t="str">
        <f>VLOOKUP(E43,VIP!$A$2:$O13735,2,0)</f>
        <v>DRBR043</v>
      </c>
      <c r="G43" s="148" t="str">
        <f>VLOOKUP(E43,'LISTADO ATM'!$A$2:$B$897,2,0)</f>
        <v xml:space="preserve">ATM Zona Franca San Isidro </v>
      </c>
      <c r="H43" s="148" t="str">
        <f>VLOOKUP(E43,VIP!$A$2:$O18598,7,FALSE)</f>
        <v>Si</v>
      </c>
      <c r="I43" s="148" t="str">
        <f>VLOOKUP(E43,VIP!$A$2:$O10563,8,FALSE)</f>
        <v>No</v>
      </c>
      <c r="J43" s="148" t="str">
        <f>VLOOKUP(E43,VIP!$A$2:$O10513,8,FALSE)</f>
        <v>No</v>
      </c>
      <c r="K43" s="148" t="str">
        <f>VLOOKUP(E43,VIP!$A$2:$O14087,6,0)</f>
        <v>NO</v>
      </c>
      <c r="L43" s="122" t="s">
        <v>2564</v>
      </c>
      <c r="M43" s="131" t="s">
        <v>2446</v>
      </c>
      <c r="N43" s="131" t="s">
        <v>2560</v>
      </c>
      <c r="O43" s="148" t="s">
        <v>2455</v>
      </c>
      <c r="P43" s="148"/>
      <c r="Q43" s="147" t="s">
        <v>2564</v>
      </c>
    </row>
    <row r="44" spans="1:17" s="93" customFormat="1" ht="18" x14ac:dyDescent="0.25">
      <c r="A44" s="148" t="str">
        <f>VLOOKUP(E44,'LISTADO ATM'!$A$2:$C$898,3,0)</f>
        <v>SUR</v>
      </c>
      <c r="B44" s="126">
        <v>3335917782</v>
      </c>
      <c r="C44" s="132">
        <v>44358.69976851852</v>
      </c>
      <c r="D44" s="132" t="s">
        <v>2180</v>
      </c>
      <c r="E44" s="121">
        <v>584</v>
      </c>
      <c r="F44" s="148" t="str">
        <f>VLOOKUP(E44,VIP!$A$2:$O13733,2,0)</f>
        <v>DRBR404</v>
      </c>
      <c r="G44" s="148" t="str">
        <f>VLOOKUP(E44,'LISTADO ATM'!$A$2:$B$897,2,0)</f>
        <v xml:space="preserve">ATM Oficina San Cristóbal I </v>
      </c>
      <c r="H44" s="148" t="str">
        <f>VLOOKUP(E44,VIP!$A$2:$O18596,7,FALSE)</f>
        <v>Si</v>
      </c>
      <c r="I44" s="148" t="str">
        <f>VLOOKUP(E44,VIP!$A$2:$O10561,8,FALSE)</f>
        <v>Si</v>
      </c>
      <c r="J44" s="148" t="str">
        <f>VLOOKUP(E44,VIP!$A$2:$O10511,8,FALSE)</f>
        <v>Si</v>
      </c>
      <c r="K44" s="148" t="str">
        <f>VLOOKUP(E44,VIP!$A$2:$O14085,6,0)</f>
        <v>SI</v>
      </c>
      <c r="L44" s="122" t="s">
        <v>2564</v>
      </c>
      <c r="M44" s="131" t="s">
        <v>2446</v>
      </c>
      <c r="N44" s="131" t="s">
        <v>2560</v>
      </c>
      <c r="O44" s="148" t="s">
        <v>2455</v>
      </c>
      <c r="P44" s="148"/>
      <c r="Q44" s="147" t="s">
        <v>2564</v>
      </c>
    </row>
    <row r="45" spans="1:17" ht="18" x14ac:dyDescent="0.25">
      <c r="A45" s="148" t="str">
        <f>VLOOKUP(E45,'LISTADO ATM'!$A$2:$C$898,3,0)</f>
        <v>DISTRITO NACIONAL</v>
      </c>
      <c r="B45" s="126">
        <v>3335917807</v>
      </c>
      <c r="C45" s="132">
        <v>44358.710879629631</v>
      </c>
      <c r="D45" s="132" t="s">
        <v>2180</v>
      </c>
      <c r="E45" s="121">
        <v>993</v>
      </c>
      <c r="F45" s="148" t="str">
        <f>VLOOKUP(E45,VIP!$A$2:$O13729,2,0)</f>
        <v>DRBR993</v>
      </c>
      <c r="G45" s="148" t="str">
        <f>VLOOKUP(E45,'LISTADO ATM'!$A$2:$B$897,2,0)</f>
        <v xml:space="preserve">ATM Centro Medico Integral II </v>
      </c>
      <c r="H45" s="148" t="str">
        <f>VLOOKUP(E45,VIP!$A$2:$O18592,7,FALSE)</f>
        <v>Si</v>
      </c>
      <c r="I45" s="148" t="str">
        <f>VLOOKUP(E45,VIP!$A$2:$O10557,8,FALSE)</f>
        <v>Si</v>
      </c>
      <c r="J45" s="148" t="str">
        <f>VLOOKUP(E45,VIP!$A$2:$O10507,8,FALSE)</f>
        <v>Si</v>
      </c>
      <c r="K45" s="148" t="str">
        <f>VLOOKUP(E45,VIP!$A$2:$O14081,6,0)</f>
        <v>NO</v>
      </c>
      <c r="L45" s="122" t="s">
        <v>2564</v>
      </c>
      <c r="M45" s="131" t="s">
        <v>2446</v>
      </c>
      <c r="N45" s="131" t="s">
        <v>2453</v>
      </c>
      <c r="O45" s="148" t="s">
        <v>2455</v>
      </c>
      <c r="P45" s="148"/>
      <c r="Q45" s="147" t="s">
        <v>2564</v>
      </c>
    </row>
    <row r="46" spans="1:17" ht="18" x14ac:dyDescent="0.25">
      <c r="A46" s="148" t="str">
        <f>VLOOKUP(E46,'LISTADO ATM'!$A$2:$C$898,3,0)</f>
        <v>DISTRITO NACIONAL</v>
      </c>
      <c r="B46" s="126">
        <v>3335917860</v>
      </c>
      <c r="C46" s="132">
        <v>44358.781354166669</v>
      </c>
      <c r="D46" s="132" t="s">
        <v>2180</v>
      </c>
      <c r="E46" s="121">
        <v>557</v>
      </c>
      <c r="F46" s="148" t="str">
        <f>VLOOKUP(E46,VIP!$A$2:$O13726,2,0)</f>
        <v>DRBR022</v>
      </c>
      <c r="G46" s="148" t="str">
        <f>VLOOKUP(E46,'LISTADO ATM'!$A$2:$B$897,2,0)</f>
        <v xml:space="preserve">ATM Multicentro La Sirena Ave. Mella </v>
      </c>
      <c r="H46" s="148" t="str">
        <f>VLOOKUP(E46,VIP!$A$2:$O18589,7,FALSE)</f>
        <v>Si</v>
      </c>
      <c r="I46" s="148" t="str">
        <f>VLOOKUP(E46,VIP!$A$2:$O10554,8,FALSE)</f>
        <v>Si</v>
      </c>
      <c r="J46" s="148" t="str">
        <f>VLOOKUP(E46,VIP!$A$2:$O10504,8,FALSE)</f>
        <v>Si</v>
      </c>
      <c r="K46" s="148" t="str">
        <f>VLOOKUP(E46,VIP!$A$2:$O14078,6,0)</f>
        <v>SI</v>
      </c>
      <c r="L46" s="122" t="s">
        <v>2564</v>
      </c>
      <c r="M46" s="131" t="s">
        <v>2446</v>
      </c>
      <c r="N46" s="131" t="s">
        <v>2453</v>
      </c>
      <c r="O46" s="148" t="s">
        <v>2455</v>
      </c>
      <c r="P46" s="148"/>
      <c r="Q46" s="147" t="s">
        <v>2564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3335917863</v>
      </c>
      <c r="C47" s="132">
        <v>44358.783171296294</v>
      </c>
      <c r="D47" s="132" t="s">
        <v>2180</v>
      </c>
      <c r="E47" s="121">
        <v>149</v>
      </c>
      <c r="F47" s="148" t="str">
        <f>VLOOKUP(E47,VIP!$A$2:$O13724,2,0)</f>
        <v>DRBR149</v>
      </c>
      <c r="G47" s="148" t="str">
        <f>VLOOKUP(E47,'LISTADO ATM'!$A$2:$B$897,2,0)</f>
        <v>ATM Estación Metro Concepción</v>
      </c>
      <c r="H47" s="148" t="str">
        <f>VLOOKUP(E47,VIP!$A$2:$O18587,7,FALSE)</f>
        <v>N/A</v>
      </c>
      <c r="I47" s="148" t="str">
        <f>VLOOKUP(E47,VIP!$A$2:$O10552,8,FALSE)</f>
        <v>N/A</v>
      </c>
      <c r="J47" s="148" t="str">
        <f>VLOOKUP(E47,VIP!$A$2:$O10502,8,FALSE)</f>
        <v>N/A</v>
      </c>
      <c r="K47" s="148" t="str">
        <f>VLOOKUP(E47,VIP!$A$2:$O14076,6,0)</f>
        <v>N/A</v>
      </c>
      <c r="L47" s="122" t="s">
        <v>2564</v>
      </c>
      <c r="M47" s="131" t="s">
        <v>2446</v>
      </c>
      <c r="N47" s="131" t="s">
        <v>2453</v>
      </c>
      <c r="O47" s="148" t="s">
        <v>2455</v>
      </c>
      <c r="P47" s="148"/>
      <c r="Q47" s="147" t="s">
        <v>2564</v>
      </c>
    </row>
    <row r="48" spans="1:17" s="93" customFormat="1" ht="18" x14ac:dyDescent="0.25">
      <c r="A48" s="148" t="str">
        <f>VLOOKUP(E48,'LISTADO ATM'!$A$2:$C$898,3,0)</f>
        <v>NORTE</v>
      </c>
      <c r="B48" s="126">
        <v>3335917866</v>
      </c>
      <c r="C48" s="132">
        <v>44358.818194444444</v>
      </c>
      <c r="D48" s="132" t="s">
        <v>2470</v>
      </c>
      <c r="E48" s="121">
        <v>142</v>
      </c>
      <c r="F48" s="148" t="str">
        <f>VLOOKUP(E48,VIP!$A$2:$O13732,2,0)</f>
        <v>DRBR142</v>
      </c>
      <c r="G48" s="148" t="str">
        <f>VLOOKUP(E48,'LISTADO ATM'!$A$2:$B$897,2,0)</f>
        <v xml:space="preserve">ATM Centro de Caja Galerías Bonao </v>
      </c>
      <c r="H48" s="148" t="str">
        <f>VLOOKUP(E48,VIP!$A$2:$O18595,7,FALSE)</f>
        <v>Si</v>
      </c>
      <c r="I48" s="148" t="str">
        <f>VLOOKUP(E48,VIP!$A$2:$O10560,8,FALSE)</f>
        <v>Si</v>
      </c>
      <c r="J48" s="148" t="str">
        <f>VLOOKUP(E48,VIP!$A$2:$O10510,8,FALSE)</f>
        <v>Si</v>
      </c>
      <c r="K48" s="148" t="str">
        <f>VLOOKUP(E48,VIP!$A$2:$O14084,6,0)</f>
        <v>SI</v>
      </c>
      <c r="L48" s="122" t="s">
        <v>2418</v>
      </c>
      <c r="M48" s="195" t="s">
        <v>2552</v>
      </c>
      <c r="N48" s="131" t="s">
        <v>2453</v>
      </c>
      <c r="O48" s="148" t="s">
        <v>2471</v>
      </c>
      <c r="P48" s="148"/>
      <c r="Q48" s="196">
        <v>44359.440972222219</v>
      </c>
    </row>
    <row r="49" spans="1:17" s="93" customFormat="1" ht="18" x14ac:dyDescent="0.25">
      <c r="A49" s="148" t="str">
        <f>VLOOKUP(E49,'LISTADO ATM'!$A$2:$C$898,3,0)</f>
        <v>DISTRITO NACIONAL</v>
      </c>
      <c r="B49" s="126">
        <v>3335917357</v>
      </c>
      <c r="C49" s="132">
        <v>44358.531006944446</v>
      </c>
      <c r="D49" s="132" t="s">
        <v>2180</v>
      </c>
      <c r="E49" s="121">
        <v>684</v>
      </c>
      <c r="F49" s="148" t="str">
        <f>VLOOKUP(E49,VIP!$A$2:$O13724,2,0)</f>
        <v>DRBR684</v>
      </c>
      <c r="G49" s="148" t="str">
        <f>VLOOKUP(E49,'LISTADO ATM'!$A$2:$B$897,2,0)</f>
        <v>ATM Estación Texaco Prolongación 27 Febrero</v>
      </c>
      <c r="H49" s="148" t="str">
        <f>VLOOKUP(E49,VIP!$A$2:$O18587,7,FALSE)</f>
        <v>NO</v>
      </c>
      <c r="I49" s="148" t="str">
        <f>VLOOKUP(E49,VIP!$A$2:$O10552,8,FALSE)</f>
        <v>NO</v>
      </c>
      <c r="J49" s="148" t="str">
        <f>VLOOKUP(E49,VIP!$A$2:$O10502,8,FALSE)</f>
        <v>NO</v>
      </c>
      <c r="K49" s="148" t="str">
        <f>VLOOKUP(E49,VIP!$A$2:$O14076,6,0)</f>
        <v>NO</v>
      </c>
      <c r="L49" s="122" t="s">
        <v>2466</v>
      </c>
      <c r="M49" s="131" t="s">
        <v>2446</v>
      </c>
      <c r="N49" s="131" t="s">
        <v>2560</v>
      </c>
      <c r="O49" s="148" t="s">
        <v>2455</v>
      </c>
      <c r="P49" s="148"/>
      <c r="Q49" s="147" t="s">
        <v>2466</v>
      </c>
    </row>
    <row r="50" spans="1:17" s="93" customFormat="1" ht="18" x14ac:dyDescent="0.25">
      <c r="A50" s="148" t="str">
        <f>VLOOKUP(E50,'LISTADO ATM'!$A$2:$C$898,3,0)</f>
        <v>NORTE</v>
      </c>
      <c r="B50" s="126">
        <v>3335917902</v>
      </c>
      <c r="C50" s="132">
        <v>44359.378125000003</v>
      </c>
      <c r="D50" s="132" t="s">
        <v>2180</v>
      </c>
      <c r="E50" s="121">
        <v>444</v>
      </c>
      <c r="F50" s="148" t="str">
        <f>VLOOKUP(E50,VIP!$A$2:$O13729,2,0)</f>
        <v>DRBR444</v>
      </c>
      <c r="G50" s="148" t="str">
        <f>VLOOKUP(E50,'LISTADO ATM'!$A$2:$B$897,2,0)</f>
        <v xml:space="preserve">ATM Hospital Metropolitano de (Santiago) (HOMS) </v>
      </c>
      <c r="H50" s="148" t="str">
        <f>VLOOKUP(E50,VIP!$A$2:$O18592,7,FALSE)</f>
        <v>Si</v>
      </c>
      <c r="I50" s="148" t="str">
        <f>VLOOKUP(E50,VIP!$A$2:$O10557,8,FALSE)</f>
        <v>Si</v>
      </c>
      <c r="J50" s="148" t="str">
        <f>VLOOKUP(E50,VIP!$A$2:$O10507,8,FALSE)</f>
        <v>Si</v>
      </c>
      <c r="K50" s="148" t="str">
        <f>VLOOKUP(E50,VIP!$A$2:$O14081,6,0)</f>
        <v>NO</v>
      </c>
      <c r="L50" s="122" t="s">
        <v>2466</v>
      </c>
      <c r="M50" s="131" t="s">
        <v>2446</v>
      </c>
      <c r="N50" s="131" t="s">
        <v>2453</v>
      </c>
      <c r="O50" s="148" t="s">
        <v>2455</v>
      </c>
      <c r="P50" s="148"/>
      <c r="Q50" s="147" t="s">
        <v>2466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3335917901</v>
      </c>
      <c r="C51" s="132">
        <v>44359.376921296294</v>
      </c>
      <c r="D51" s="132" t="s">
        <v>2180</v>
      </c>
      <c r="E51" s="121">
        <v>932</v>
      </c>
      <c r="F51" s="148" t="str">
        <f>VLOOKUP(E51,VIP!$A$2:$O13730,2,0)</f>
        <v>DRBR01E</v>
      </c>
      <c r="G51" s="148" t="str">
        <f>VLOOKUP(E51,'LISTADO ATM'!$A$2:$B$897,2,0)</f>
        <v xml:space="preserve">ATM Banco Agrícola </v>
      </c>
      <c r="H51" s="148" t="str">
        <f>VLOOKUP(E51,VIP!$A$2:$O18593,7,FALSE)</f>
        <v>Si</v>
      </c>
      <c r="I51" s="148" t="str">
        <f>VLOOKUP(E51,VIP!$A$2:$O10558,8,FALSE)</f>
        <v>Si</v>
      </c>
      <c r="J51" s="148" t="str">
        <f>VLOOKUP(E51,VIP!$A$2:$O10508,8,FALSE)</f>
        <v>Si</v>
      </c>
      <c r="K51" s="148" t="str">
        <f>VLOOKUP(E51,VIP!$A$2:$O14082,6,0)</f>
        <v>NO</v>
      </c>
      <c r="L51" s="122" t="s">
        <v>2466</v>
      </c>
      <c r="M51" s="131" t="s">
        <v>2446</v>
      </c>
      <c r="N51" s="131" t="s">
        <v>2453</v>
      </c>
      <c r="O51" s="148" t="s">
        <v>2455</v>
      </c>
      <c r="P51" s="148"/>
      <c r="Q51" s="147" t="s">
        <v>2466</v>
      </c>
    </row>
    <row r="52" spans="1:17" s="93" customFormat="1" ht="18" x14ac:dyDescent="0.25">
      <c r="A52" s="148" t="str">
        <f>VLOOKUP(E52,'LISTADO ATM'!$A$2:$C$898,3,0)</f>
        <v>NORTE</v>
      </c>
      <c r="B52" s="126">
        <v>3335916186</v>
      </c>
      <c r="C52" s="132">
        <v>44357.576388888891</v>
      </c>
      <c r="D52" s="132" t="s">
        <v>2180</v>
      </c>
      <c r="E52" s="121">
        <v>171</v>
      </c>
      <c r="F52" s="148" t="str">
        <f>VLOOKUP(E52,VIP!$A$2:$O13734,2,0)</f>
        <v>DRBR171</v>
      </c>
      <c r="G52" s="148" t="str">
        <f>VLOOKUP(E52,'LISTADO ATM'!$A$2:$B$897,2,0)</f>
        <v xml:space="preserve">ATM Oficina Moca </v>
      </c>
      <c r="H52" s="148" t="str">
        <f>VLOOKUP(E52,VIP!$A$2:$O18597,7,FALSE)</f>
        <v>Si</v>
      </c>
      <c r="I52" s="148" t="str">
        <f>VLOOKUP(E52,VIP!$A$2:$O10562,8,FALSE)</f>
        <v>Si</v>
      </c>
      <c r="J52" s="148" t="str">
        <f>VLOOKUP(E52,VIP!$A$2:$O10512,8,FALSE)</f>
        <v>Si</v>
      </c>
      <c r="K52" s="148" t="str">
        <f>VLOOKUP(E52,VIP!$A$2:$O14086,6,0)</f>
        <v>NO</v>
      </c>
      <c r="L52" s="122" t="s">
        <v>2548</v>
      </c>
      <c r="M52" s="131" t="s">
        <v>2446</v>
      </c>
      <c r="N52" s="131" t="s">
        <v>2453</v>
      </c>
      <c r="O52" s="148" t="s">
        <v>2471</v>
      </c>
      <c r="P52" s="148"/>
      <c r="Q52" s="197" t="s">
        <v>2548</v>
      </c>
    </row>
    <row r="53" spans="1:17" s="93" customFormat="1" ht="18" x14ac:dyDescent="0.25">
      <c r="A53" s="148" t="e">
        <f>VLOOKUP(E53,'LISTADO ATM'!$A$2:$C$898,3,0)</f>
        <v>#N/A</v>
      </c>
      <c r="B53" s="126"/>
      <c r="C53" s="132"/>
      <c r="D53" s="132"/>
      <c r="E53" s="121"/>
      <c r="F53" s="148" t="e">
        <f>VLOOKUP(E53,VIP!$A$2:$O13735,2,0)</f>
        <v>#N/A</v>
      </c>
      <c r="G53" s="148" t="e">
        <f>VLOOKUP(E53,'LISTADO ATM'!$A$2:$B$897,2,0)</f>
        <v>#N/A</v>
      </c>
      <c r="H53" s="148" t="e">
        <f>VLOOKUP(E53,VIP!$A$2:$O18598,7,FALSE)</f>
        <v>#N/A</v>
      </c>
      <c r="I53" s="148" t="e">
        <f>VLOOKUP(E53,VIP!$A$2:$O10563,8,FALSE)</f>
        <v>#N/A</v>
      </c>
      <c r="J53" s="148" t="e">
        <f>VLOOKUP(E53,VIP!$A$2:$O10513,8,FALSE)</f>
        <v>#N/A</v>
      </c>
      <c r="K53" s="148" t="e">
        <f>VLOOKUP(E53,VIP!$A$2:$O14087,6,0)</f>
        <v>#N/A</v>
      </c>
      <c r="L53" s="122"/>
      <c r="M53" s="131"/>
      <c r="N53" s="131"/>
      <c r="O53" s="148"/>
      <c r="P53" s="148"/>
      <c r="Q53" s="147"/>
    </row>
    <row r="54" spans="1:17" s="93" customFormat="1" ht="18" x14ac:dyDescent="0.25">
      <c r="A54" s="148" t="e">
        <f>VLOOKUP(E54,'LISTADO ATM'!$A$2:$C$898,3,0)</f>
        <v>#N/A</v>
      </c>
      <c r="B54" s="126"/>
      <c r="C54" s="132"/>
      <c r="D54" s="132"/>
      <c r="E54" s="121"/>
      <c r="F54" s="148" t="e">
        <f>VLOOKUP(E54,VIP!$A$2:$O13736,2,0)</f>
        <v>#N/A</v>
      </c>
      <c r="G54" s="148" t="e">
        <f>VLOOKUP(E54,'LISTADO ATM'!$A$2:$B$897,2,0)</f>
        <v>#N/A</v>
      </c>
      <c r="H54" s="148" t="e">
        <f>VLOOKUP(E54,VIP!$A$2:$O18599,7,FALSE)</f>
        <v>#N/A</v>
      </c>
      <c r="I54" s="148" t="e">
        <f>VLOOKUP(E54,VIP!$A$2:$O10564,8,FALSE)</f>
        <v>#N/A</v>
      </c>
      <c r="J54" s="148" t="e">
        <f>VLOOKUP(E54,VIP!$A$2:$O10514,8,FALSE)</f>
        <v>#N/A</v>
      </c>
      <c r="K54" s="148" t="e">
        <f>VLOOKUP(E54,VIP!$A$2:$O14088,6,0)</f>
        <v>#N/A</v>
      </c>
      <c r="L54" s="122"/>
      <c r="M54" s="131"/>
      <c r="N54" s="131"/>
      <c r="O54" s="148"/>
      <c r="P54" s="148"/>
      <c r="Q54" s="147"/>
    </row>
    <row r="55" spans="1:17" s="93" customFormat="1" ht="18" x14ac:dyDescent="0.25">
      <c r="A55" s="148" t="e">
        <f>VLOOKUP(E55,'LISTADO ATM'!$A$2:$C$898,3,0)</f>
        <v>#N/A</v>
      </c>
      <c r="B55" s="126"/>
      <c r="C55" s="132"/>
      <c r="D55" s="132"/>
      <c r="E55" s="121"/>
      <c r="F55" s="148" t="e">
        <f>VLOOKUP(E55,VIP!$A$2:$O13737,2,0)</f>
        <v>#N/A</v>
      </c>
      <c r="G55" s="148" t="e">
        <f>VLOOKUP(E55,'LISTADO ATM'!$A$2:$B$897,2,0)</f>
        <v>#N/A</v>
      </c>
      <c r="H55" s="148" t="e">
        <f>VLOOKUP(E55,VIP!$A$2:$O18600,7,FALSE)</f>
        <v>#N/A</v>
      </c>
      <c r="I55" s="148" t="e">
        <f>VLOOKUP(E55,VIP!$A$2:$O10565,8,FALSE)</f>
        <v>#N/A</v>
      </c>
      <c r="J55" s="148" t="e">
        <f>VLOOKUP(E55,VIP!$A$2:$O10515,8,FALSE)</f>
        <v>#N/A</v>
      </c>
      <c r="K55" s="148" t="e">
        <f>VLOOKUP(E55,VIP!$A$2:$O14089,6,0)</f>
        <v>#N/A</v>
      </c>
      <c r="L55" s="122"/>
      <c r="M55" s="131"/>
      <c r="N55" s="131"/>
      <c r="O55" s="148"/>
      <c r="P55" s="148"/>
      <c r="Q55" s="147"/>
    </row>
    <row r="56" spans="1:17" s="93" customFormat="1" ht="18" x14ac:dyDescent="0.25">
      <c r="A56" s="148" t="e">
        <f>VLOOKUP(E56,'LISTADO ATM'!$A$2:$C$898,3,0)</f>
        <v>#N/A</v>
      </c>
      <c r="B56" s="126"/>
      <c r="C56" s="132"/>
      <c r="D56" s="132"/>
      <c r="E56" s="121"/>
      <c r="F56" s="148" t="e">
        <f>VLOOKUP(E56,VIP!$A$2:$O13738,2,0)</f>
        <v>#N/A</v>
      </c>
      <c r="G56" s="148" t="e">
        <f>VLOOKUP(E56,'LISTADO ATM'!$A$2:$B$897,2,0)</f>
        <v>#N/A</v>
      </c>
      <c r="H56" s="148" t="e">
        <f>VLOOKUP(E56,VIP!$A$2:$O18601,7,FALSE)</f>
        <v>#N/A</v>
      </c>
      <c r="I56" s="148" t="e">
        <f>VLOOKUP(E56,VIP!$A$2:$O10566,8,FALSE)</f>
        <v>#N/A</v>
      </c>
      <c r="J56" s="148" t="e">
        <f>VLOOKUP(E56,VIP!$A$2:$O10516,8,FALSE)</f>
        <v>#N/A</v>
      </c>
      <c r="K56" s="148" t="e">
        <f>VLOOKUP(E56,VIP!$A$2:$O14090,6,0)</f>
        <v>#N/A</v>
      </c>
      <c r="L56" s="122"/>
      <c r="M56" s="131"/>
      <c r="N56" s="131"/>
      <c r="O56" s="148"/>
      <c r="P56" s="148"/>
      <c r="Q56" s="147"/>
    </row>
    <row r="57" spans="1:17" s="93" customFormat="1" ht="18" x14ac:dyDescent="0.25">
      <c r="A57" s="148" t="e">
        <f>VLOOKUP(E57,'LISTADO ATM'!$A$2:$C$898,3,0)</f>
        <v>#N/A</v>
      </c>
      <c r="B57" s="126"/>
      <c r="C57" s="132"/>
      <c r="D57" s="132"/>
      <c r="E57" s="121"/>
      <c r="F57" s="148" t="e">
        <f>VLOOKUP(E57,VIP!$A$2:$O13739,2,0)</f>
        <v>#N/A</v>
      </c>
      <c r="G57" s="148" t="e">
        <f>VLOOKUP(E57,'LISTADO ATM'!$A$2:$B$897,2,0)</f>
        <v>#N/A</v>
      </c>
      <c r="H57" s="148" t="e">
        <f>VLOOKUP(E57,VIP!$A$2:$O18602,7,FALSE)</f>
        <v>#N/A</v>
      </c>
      <c r="I57" s="148" t="e">
        <f>VLOOKUP(E57,VIP!$A$2:$O10567,8,FALSE)</f>
        <v>#N/A</v>
      </c>
      <c r="J57" s="148" t="e">
        <f>VLOOKUP(E57,VIP!$A$2:$O10517,8,FALSE)</f>
        <v>#N/A</v>
      </c>
      <c r="K57" s="148" t="e">
        <f>VLOOKUP(E57,VIP!$A$2:$O14091,6,0)</f>
        <v>#N/A</v>
      </c>
      <c r="L57" s="122"/>
      <c r="M57" s="131"/>
      <c r="N57" s="131"/>
      <c r="O57" s="148"/>
      <c r="P57" s="148"/>
      <c r="Q57" s="147"/>
    </row>
    <row r="58" spans="1:17" s="93" customFormat="1" ht="18" x14ac:dyDescent="0.25">
      <c r="A58" s="148" t="e">
        <f>VLOOKUP(E58,'LISTADO ATM'!$A$2:$C$898,3,0)</f>
        <v>#N/A</v>
      </c>
      <c r="B58" s="126"/>
      <c r="C58" s="132"/>
      <c r="D58" s="132"/>
      <c r="E58" s="121"/>
      <c r="F58" s="148" t="e">
        <f>VLOOKUP(E58,VIP!$A$2:$O13740,2,0)</f>
        <v>#N/A</v>
      </c>
      <c r="G58" s="148" t="e">
        <f>VLOOKUP(E58,'LISTADO ATM'!$A$2:$B$897,2,0)</f>
        <v>#N/A</v>
      </c>
      <c r="H58" s="148" t="e">
        <f>VLOOKUP(E58,VIP!$A$2:$O18603,7,FALSE)</f>
        <v>#N/A</v>
      </c>
      <c r="I58" s="148" t="e">
        <f>VLOOKUP(E58,VIP!$A$2:$O10568,8,FALSE)</f>
        <v>#N/A</v>
      </c>
      <c r="J58" s="148" t="e">
        <f>VLOOKUP(E58,VIP!$A$2:$O10518,8,FALSE)</f>
        <v>#N/A</v>
      </c>
      <c r="K58" s="148" t="e">
        <f>VLOOKUP(E58,VIP!$A$2:$O14092,6,0)</f>
        <v>#N/A</v>
      </c>
      <c r="L58" s="122"/>
      <c r="M58" s="131"/>
      <c r="N58" s="131"/>
      <c r="O58" s="148"/>
      <c r="P58" s="148"/>
      <c r="Q58" s="147"/>
    </row>
    <row r="59" spans="1:17" s="93" customFormat="1" ht="18" x14ac:dyDescent="0.25">
      <c r="A59" s="148" t="e">
        <f>VLOOKUP(E59,'LISTADO ATM'!$A$2:$C$898,3,0)</f>
        <v>#N/A</v>
      </c>
      <c r="B59" s="126"/>
      <c r="C59" s="132"/>
      <c r="D59" s="132"/>
      <c r="E59" s="121"/>
      <c r="F59" s="148" t="e">
        <f>VLOOKUP(E59,VIP!$A$2:$O13741,2,0)</f>
        <v>#N/A</v>
      </c>
      <c r="G59" s="148" t="e">
        <f>VLOOKUP(E59,'LISTADO ATM'!$A$2:$B$897,2,0)</f>
        <v>#N/A</v>
      </c>
      <c r="H59" s="148" t="e">
        <f>VLOOKUP(E59,VIP!$A$2:$O18604,7,FALSE)</f>
        <v>#N/A</v>
      </c>
      <c r="I59" s="148" t="e">
        <f>VLOOKUP(E59,VIP!$A$2:$O10569,8,FALSE)</f>
        <v>#N/A</v>
      </c>
      <c r="J59" s="148" t="e">
        <f>VLOOKUP(E59,VIP!$A$2:$O10519,8,FALSE)</f>
        <v>#N/A</v>
      </c>
      <c r="K59" s="148" t="e">
        <f>VLOOKUP(E59,VIP!$A$2:$O14093,6,0)</f>
        <v>#N/A</v>
      </c>
      <c r="L59" s="122"/>
      <c r="M59" s="131"/>
      <c r="N59" s="131"/>
      <c r="O59" s="148"/>
      <c r="P59" s="148"/>
      <c r="Q59" s="147"/>
    </row>
    <row r="60" spans="1:17" s="93" customFormat="1" ht="18" x14ac:dyDescent="0.25">
      <c r="A60" s="148" t="e">
        <f>VLOOKUP(E60,'LISTADO ATM'!$A$2:$C$898,3,0)</f>
        <v>#N/A</v>
      </c>
      <c r="B60" s="126"/>
      <c r="C60" s="132"/>
      <c r="D60" s="132"/>
      <c r="E60" s="121"/>
      <c r="F60" s="148" t="e">
        <f>VLOOKUP(E60,VIP!$A$2:$O13742,2,0)</f>
        <v>#N/A</v>
      </c>
      <c r="G60" s="148" t="e">
        <f>VLOOKUP(E60,'LISTADO ATM'!$A$2:$B$897,2,0)</f>
        <v>#N/A</v>
      </c>
      <c r="H60" s="148" t="e">
        <f>VLOOKUP(E60,VIP!$A$2:$O18605,7,FALSE)</f>
        <v>#N/A</v>
      </c>
      <c r="I60" s="148" t="e">
        <f>VLOOKUP(E60,VIP!$A$2:$O10570,8,FALSE)</f>
        <v>#N/A</v>
      </c>
      <c r="J60" s="148" t="e">
        <f>VLOOKUP(E60,VIP!$A$2:$O10520,8,FALSE)</f>
        <v>#N/A</v>
      </c>
      <c r="K60" s="148" t="e">
        <f>VLOOKUP(E60,VIP!$A$2:$O14094,6,0)</f>
        <v>#N/A</v>
      </c>
      <c r="L60" s="122"/>
      <c r="M60" s="131"/>
      <c r="N60" s="131"/>
      <c r="O60" s="148"/>
      <c r="P60" s="148"/>
      <c r="Q60" s="147"/>
    </row>
    <row r="61" spans="1:17" s="93" customFormat="1" ht="18" x14ac:dyDescent="0.25">
      <c r="A61" s="148" t="e">
        <f>VLOOKUP(E61,'LISTADO ATM'!$A$2:$C$898,3,0)</f>
        <v>#N/A</v>
      </c>
      <c r="B61" s="126"/>
      <c r="C61" s="132"/>
      <c r="D61" s="132"/>
      <c r="E61" s="121"/>
      <c r="F61" s="148" t="e">
        <f>VLOOKUP(E61,VIP!$A$2:$O13743,2,0)</f>
        <v>#N/A</v>
      </c>
      <c r="G61" s="148" t="e">
        <f>VLOOKUP(E61,'LISTADO ATM'!$A$2:$B$897,2,0)</f>
        <v>#N/A</v>
      </c>
      <c r="H61" s="148" t="e">
        <f>VLOOKUP(E61,VIP!$A$2:$O18606,7,FALSE)</f>
        <v>#N/A</v>
      </c>
      <c r="I61" s="148" t="e">
        <f>VLOOKUP(E61,VIP!$A$2:$O10571,8,FALSE)</f>
        <v>#N/A</v>
      </c>
      <c r="J61" s="148" t="e">
        <f>VLOOKUP(E61,VIP!$A$2:$O10521,8,FALSE)</f>
        <v>#N/A</v>
      </c>
      <c r="K61" s="148" t="e">
        <f>VLOOKUP(E61,VIP!$A$2:$O14095,6,0)</f>
        <v>#N/A</v>
      </c>
      <c r="L61" s="122"/>
      <c r="M61" s="131"/>
      <c r="N61" s="131"/>
      <c r="O61" s="148"/>
      <c r="P61" s="148"/>
      <c r="Q61" s="147"/>
    </row>
    <row r="62" spans="1:17" s="93" customFormat="1" ht="18" x14ac:dyDescent="0.25">
      <c r="A62" s="148" t="e">
        <f>VLOOKUP(E62,'LISTADO ATM'!$A$2:$C$898,3,0)</f>
        <v>#N/A</v>
      </c>
      <c r="B62" s="126"/>
      <c r="C62" s="132"/>
      <c r="D62" s="132"/>
      <c r="E62" s="121"/>
      <c r="F62" s="148" t="e">
        <f>VLOOKUP(E62,VIP!$A$2:$O13744,2,0)</f>
        <v>#N/A</v>
      </c>
      <c r="G62" s="148" t="e">
        <f>VLOOKUP(E62,'LISTADO ATM'!$A$2:$B$897,2,0)</f>
        <v>#N/A</v>
      </c>
      <c r="H62" s="148" t="e">
        <f>VLOOKUP(E62,VIP!$A$2:$O18607,7,FALSE)</f>
        <v>#N/A</v>
      </c>
      <c r="I62" s="148" t="e">
        <f>VLOOKUP(E62,VIP!$A$2:$O10572,8,FALSE)</f>
        <v>#N/A</v>
      </c>
      <c r="J62" s="148" t="e">
        <f>VLOOKUP(E62,VIP!$A$2:$O10522,8,FALSE)</f>
        <v>#N/A</v>
      </c>
      <c r="K62" s="148" t="e">
        <f>VLOOKUP(E62,VIP!$A$2:$O14096,6,0)</f>
        <v>#N/A</v>
      </c>
      <c r="L62" s="122"/>
      <c r="M62" s="131"/>
      <c r="N62" s="131"/>
      <c r="O62" s="148"/>
      <c r="P62" s="148"/>
      <c r="Q62" s="147"/>
    </row>
    <row r="63" spans="1:17" s="93" customFormat="1" ht="18" x14ac:dyDescent="0.25">
      <c r="A63" s="148" t="e">
        <f>VLOOKUP(E63,'LISTADO ATM'!$A$2:$C$898,3,0)</f>
        <v>#N/A</v>
      </c>
      <c r="B63" s="126"/>
      <c r="C63" s="132"/>
      <c r="D63" s="132"/>
      <c r="E63" s="121"/>
      <c r="F63" s="148" t="e">
        <f>VLOOKUP(E63,VIP!$A$2:$O13745,2,0)</f>
        <v>#N/A</v>
      </c>
      <c r="G63" s="148" t="e">
        <f>VLOOKUP(E63,'LISTADO ATM'!$A$2:$B$897,2,0)</f>
        <v>#N/A</v>
      </c>
      <c r="H63" s="148" t="e">
        <f>VLOOKUP(E63,VIP!$A$2:$O18608,7,FALSE)</f>
        <v>#N/A</v>
      </c>
      <c r="I63" s="148" t="e">
        <f>VLOOKUP(E63,VIP!$A$2:$O10573,8,FALSE)</f>
        <v>#N/A</v>
      </c>
      <c r="J63" s="148" t="e">
        <f>VLOOKUP(E63,VIP!$A$2:$O10523,8,FALSE)</f>
        <v>#N/A</v>
      </c>
      <c r="K63" s="148" t="e">
        <f>VLOOKUP(E63,VIP!$A$2:$O14097,6,0)</f>
        <v>#N/A</v>
      </c>
      <c r="L63" s="122"/>
      <c r="M63" s="131"/>
      <c r="N63" s="131"/>
      <c r="O63" s="148"/>
      <c r="P63" s="148"/>
      <c r="Q63" s="147"/>
    </row>
    <row r="64" spans="1:17" s="93" customFormat="1" ht="18" x14ac:dyDescent="0.25">
      <c r="A64" s="148" t="e">
        <f>VLOOKUP(E64,'LISTADO ATM'!$A$2:$C$898,3,0)</f>
        <v>#N/A</v>
      </c>
      <c r="B64" s="126"/>
      <c r="C64" s="132"/>
      <c r="D64" s="132"/>
      <c r="E64" s="121"/>
      <c r="F64" s="148" t="e">
        <f>VLOOKUP(E64,VIP!$A$2:$O13746,2,0)</f>
        <v>#N/A</v>
      </c>
      <c r="G64" s="148" t="e">
        <f>VLOOKUP(E64,'LISTADO ATM'!$A$2:$B$897,2,0)</f>
        <v>#N/A</v>
      </c>
      <c r="H64" s="148" t="e">
        <f>VLOOKUP(E64,VIP!$A$2:$O18609,7,FALSE)</f>
        <v>#N/A</v>
      </c>
      <c r="I64" s="148" t="e">
        <f>VLOOKUP(E64,VIP!$A$2:$O10574,8,FALSE)</f>
        <v>#N/A</v>
      </c>
      <c r="J64" s="148" t="e">
        <f>VLOOKUP(E64,VIP!$A$2:$O10524,8,FALSE)</f>
        <v>#N/A</v>
      </c>
      <c r="K64" s="148" t="e">
        <f>VLOOKUP(E64,VIP!$A$2:$O14098,6,0)</f>
        <v>#N/A</v>
      </c>
      <c r="L64" s="122"/>
      <c r="M64" s="131"/>
      <c r="N64" s="131"/>
      <c r="O64" s="148"/>
      <c r="P64" s="148"/>
      <c r="Q64" s="147"/>
    </row>
    <row r="65" spans="1:17" s="93" customFormat="1" ht="18" x14ac:dyDescent="0.25">
      <c r="A65" s="148" t="e">
        <f>VLOOKUP(E65,'LISTADO ATM'!$A$2:$C$898,3,0)</f>
        <v>#N/A</v>
      </c>
      <c r="B65" s="126"/>
      <c r="C65" s="132"/>
      <c r="D65" s="132"/>
      <c r="E65" s="121"/>
      <c r="F65" s="148" t="e">
        <f>VLOOKUP(E65,VIP!$A$2:$O13747,2,0)</f>
        <v>#N/A</v>
      </c>
      <c r="G65" s="148" t="e">
        <f>VLOOKUP(E65,'LISTADO ATM'!$A$2:$B$897,2,0)</f>
        <v>#N/A</v>
      </c>
      <c r="H65" s="148" t="e">
        <f>VLOOKUP(E65,VIP!$A$2:$O18610,7,FALSE)</f>
        <v>#N/A</v>
      </c>
      <c r="I65" s="148" t="e">
        <f>VLOOKUP(E65,VIP!$A$2:$O10575,8,FALSE)</f>
        <v>#N/A</v>
      </c>
      <c r="J65" s="148" t="e">
        <f>VLOOKUP(E65,VIP!$A$2:$O10525,8,FALSE)</f>
        <v>#N/A</v>
      </c>
      <c r="K65" s="148" t="e">
        <f>VLOOKUP(E65,VIP!$A$2:$O14099,6,0)</f>
        <v>#N/A</v>
      </c>
      <c r="L65" s="122"/>
      <c r="M65" s="131"/>
      <c r="N65" s="131"/>
      <c r="O65" s="148"/>
      <c r="P65" s="148"/>
      <c r="Q65" s="147"/>
    </row>
    <row r="66" spans="1:17" s="93" customFormat="1" ht="18" x14ac:dyDescent="0.25">
      <c r="A66" s="148" t="e">
        <f>VLOOKUP(E66,'LISTADO ATM'!$A$2:$C$898,3,0)</f>
        <v>#N/A</v>
      </c>
      <c r="B66" s="126"/>
      <c r="C66" s="132"/>
      <c r="D66" s="132"/>
      <c r="E66" s="121"/>
      <c r="F66" s="148" t="e">
        <f>VLOOKUP(E66,VIP!$A$2:$O13748,2,0)</f>
        <v>#N/A</v>
      </c>
      <c r="G66" s="148" t="e">
        <f>VLOOKUP(E66,'LISTADO ATM'!$A$2:$B$897,2,0)</f>
        <v>#N/A</v>
      </c>
      <c r="H66" s="148" t="e">
        <f>VLOOKUP(E66,VIP!$A$2:$O18611,7,FALSE)</f>
        <v>#N/A</v>
      </c>
      <c r="I66" s="148" t="e">
        <f>VLOOKUP(E66,VIP!$A$2:$O10576,8,FALSE)</f>
        <v>#N/A</v>
      </c>
      <c r="J66" s="148" t="e">
        <f>VLOOKUP(E66,VIP!$A$2:$O10526,8,FALSE)</f>
        <v>#N/A</v>
      </c>
      <c r="K66" s="148" t="e">
        <f>VLOOKUP(E66,VIP!$A$2:$O14100,6,0)</f>
        <v>#N/A</v>
      </c>
      <c r="L66" s="122"/>
      <c r="M66" s="131"/>
      <c r="N66" s="131"/>
      <c r="O66" s="148"/>
      <c r="P66" s="148"/>
      <c r="Q66" s="147"/>
    </row>
    <row r="67" spans="1:17" s="93" customFormat="1" ht="18" x14ac:dyDescent="0.25">
      <c r="A67" s="148" t="e">
        <f>VLOOKUP(E67,'LISTADO ATM'!$A$2:$C$898,3,0)</f>
        <v>#N/A</v>
      </c>
      <c r="B67" s="126"/>
      <c r="C67" s="132"/>
      <c r="D67" s="132"/>
      <c r="E67" s="121"/>
      <c r="F67" s="148" t="e">
        <f>VLOOKUP(E67,VIP!$A$2:$O13749,2,0)</f>
        <v>#N/A</v>
      </c>
      <c r="G67" s="148" t="e">
        <f>VLOOKUP(E67,'LISTADO ATM'!$A$2:$B$897,2,0)</f>
        <v>#N/A</v>
      </c>
      <c r="H67" s="148" t="e">
        <f>VLOOKUP(E67,VIP!$A$2:$O18612,7,FALSE)</f>
        <v>#N/A</v>
      </c>
      <c r="I67" s="148" t="e">
        <f>VLOOKUP(E67,VIP!$A$2:$O10577,8,FALSE)</f>
        <v>#N/A</v>
      </c>
      <c r="J67" s="148" t="e">
        <f>VLOOKUP(E67,VIP!$A$2:$O10527,8,FALSE)</f>
        <v>#N/A</v>
      </c>
      <c r="K67" s="148" t="e">
        <f>VLOOKUP(E67,VIP!$A$2:$O14101,6,0)</f>
        <v>#N/A</v>
      </c>
      <c r="L67" s="122"/>
      <c r="M67" s="131"/>
      <c r="N67" s="131"/>
      <c r="O67" s="148"/>
      <c r="P67" s="148"/>
      <c r="Q67" s="147"/>
    </row>
    <row r="68" spans="1:17" s="93" customFormat="1" ht="18" x14ac:dyDescent="0.25">
      <c r="A68" s="148" t="e">
        <f>VLOOKUP(E68,'LISTADO ATM'!$A$2:$C$898,3,0)</f>
        <v>#N/A</v>
      </c>
      <c r="B68" s="126"/>
      <c r="C68" s="132"/>
      <c r="D68" s="132"/>
      <c r="E68" s="121"/>
      <c r="F68" s="148" t="e">
        <f>VLOOKUP(E68,VIP!$A$2:$O13750,2,0)</f>
        <v>#N/A</v>
      </c>
      <c r="G68" s="148" t="e">
        <f>VLOOKUP(E68,'LISTADO ATM'!$A$2:$B$897,2,0)</f>
        <v>#N/A</v>
      </c>
      <c r="H68" s="148" t="e">
        <f>VLOOKUP(E68,VIP!$A$2:$O18613,7,FALSE)</f>
        <v>#N/A</v>
      </c>
      <c r="I68" s="148" t="e">
        <f>VLOOKUP(E68,VIP!$A$2:$O10578,8,FALSE)</f>
        <v>#N/A</v>
      </c>
      <c r="J68" s="148" t="e">
        <f>VLOOKUP(E68,VIP!$A$2:$O10528,8,FALSE)</f>
        <v>#N/A</v>
      </c>
      <c r="K68" s="148" t="e">
        <f>VLOOKUP(E68,VIP!$A$2:$O14102,6,0)</f>
        <v>#N/A</v>
      </c>
      <c r="L68" s="122"/>
      <c r="M68" s="131"/>
      <c r="N68" s="131"/>
      <c r="O68" s="148"/>
      <c r="P68" s="148"/>
      <c r="Q68" s="147"/>
    </row>
  </sheetData>
  <autoFilter ref="A4:Q4" xr:uid="{00000000-0009-0000-0000-000002000000}">
    <sortState xmlns:xlrd2="http://schemas.microsoft.com/office/spreadsheetml/2017/richdata2" ref="A5:Q6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9:E1048576 E1:E4">
    <cfRule type="duplicateValues" dxfId="302" priority="533"/>
    <cfRule type="duplicateValues" dxfId="301" priority="547"/>
    <cfRule type="duplicateValues" dxfId="300" priority="737"/>
    <cfRule type="duplicateValues" dxfId="299" priority="741"/>
    <cfRule type="duplicateValues" dxfId="298" priority="746"/>
    <cfRule type="duplicateValues" dxfId="297" priority="748"/>
    <cfRule type="duplicateValues" dxfId="296" priority="784"/>
  </conditionalFormatting>
  <conditionalFormatting sqref="B69:B1048576 B1:B4">
    <cfRule type="duplicateValues" dxfId="295" priority="783"/>
  </conditionalFormatting>
  <conditionalFormatting sqref="B69:B1048576">
    <cfRule type="duplicateValues" dxfId="294" priority="770"/>
  </conditionalFormatting>
  <conditionalFormatting sqref="B69:B1048576 B1:B4">
    <cfRule type="duplicateValues" dxfId="293" priority="736"/>
    <cfRule type="duplicateValues" dxfId="292" priority="740"/>
  </conditionalFormatting>
  <conditionalFormatting sqref="E69:E1048576 E1:E4">
    <cfRule type="duplicateValues" dxfId="291" priority="509"/>
  </conditionalFormatting>
  <conditionalFormatting sqref="E69:E1048576">
    <cfRule type="duplicateValues" dxfId="290" priority="485"/>
  </conditionalFormatting>
  <conditionalFormatting sqref="E69:E1048576 E1:E8">
    <cfRule type="duplicateValues" dxfId="289" priority="263"/>
  </conditionalFormatting>
  <conditionalFormatting sqref="E69:E1048576 E1:E18">
    <cfRule type="duplicateValues" dxfId="288" priority="225"/>
  </conditionalFormatting>
  <conditionalFormatting sqref="E19:E21">
    <cfRule type="duplicateValues" dxfId="287" priority="218"/>
    <cfRule type="duplicateValues" dxfId="286" priority="219"/>
    <cfRule type="duplicateValues" dxfId="285" priority="220"/>
    <cfRule type="duplicateValues" dxfId="284" priority="221"/>
    <cfRule type="duplicateValues" dxfId="283" priority="222"/>
    <cfRule type="duplicateValues" dxfId="282" priority="223"/>
    <cfRule type="duplicateValues" dxfId="281" priority="224"/>
  </conditionalFormatting>
  <conditionalFormatting sqref="B19:B21">
    <cfRule type="duplicateValues" dxfId="280" priority="217"/>
  </conditionalFormatting>
  <conditionalFormatting sqref="B19:B21">
    <cfRule type="duplicateValues" dxfId="279" priority="216"/>
  </conditionalFormatting>
  <conditionalFormatting sqref="B19:B21">
    <cfRule type="duplicateValues" dxfId="278" priority="214"/>
    <cfRule type="duplicateValues" dxfId="277" priority="215"/>
  </conditionalFormatting>
  <conditionalFormatting sqref="B19:B21">
    <cfRule type="duplicateValues" dxfId="276" priority="213"/>
  </conditionalFormatting>
  <conditionalFormatting sqref="B19:B21">
    <cfRule type="duplicateValues" dxfId="275" priority="212"/>
  </conditionalFormatting>
  <conditionalFormatting sqref="E19:E21">
    <cfRule type="duplicateValues" dxfId="274" priority="211"/>
  </conditionalFormatting>
  <conditionalFormatting sqref="E19:E21">
    <cfRule type="duplicateValues" dxfId="273" priority="210"/>
  </conditionalFormatting>
  <conditionalFormatting sqref="B19:B21">
    <cfRule type="duplicateValues" dxfId="272" priority="209"/>
  </conditionalFormatting>
  <conditionalFormatting sqref="E19:E21">
    <cfRule type="duplicateValues" dxfId="271" priority="208"/>
  </conditionalFormatting>
  <conditionalFormatting sqref="E19:E21">
    <cfRule type="duplicateValues" dxfId="270" priority="207"/>
  </conditionalFormatting>
  <conditionalFormatting sqref="B19:B21">
    <cfRule type="duplicateValues" dxfId="269" priority="206"/>
  </conditionalFormatting>
  <conditionalFormatting sqref="E19:E21">
    <cfRule type="duplicateValues" dxfId="268" priority="205"/>
  </conditionalFormatting>
  <conditionalFormatting sqref="B19:B21">
    <cfRule type="duplicateValues" dxfId="267" priority="204"/>
  </conditionalFormatting>
  <conditionalFormatting sqref="E19:E21">
    <cfRule type="duplicateValues" dxfId="266" priority="197"/>
    <cfRule type="duplicateValues" dxfId="265" priority="198"/>
    <cfRule type="duplicateValues" dxfId="264" priority="199"/>
    <cfRule type="duplicateValues" dxfId="263" priority="200"/>
    <cfRule type="duplicateValues" dxfId="262" priority="201"/>
    <cfRule type="duplicateValues" dxfId="261" priority="202"/>
    <cfRule type="duplicateValues" dxfId="260" priority="203"/>
  </conditionalFormatting>
  <conditionalFormatting sqref="E19:E21">
    <cfRule type="duplicateValues" dxfId="259" priority="192"/>
    <cfRule type="duplicateValues" dxfId="258" priority="193"/>
    <cfRule type="duplicateValues" dxfId="257" priority="194"/>
    <cfRule type="duplicateValues" dxfId="256" priority="195"/>
    <cfRule type="duplicateValues" dxfId="255" priority="196"/>
  </conditionalFormatting>
  <conditionalFormatting sqref="E19:E21">
    <cfRule type="duplicateValues" dxfId="254" priority="191"/>
  </conditionalFormatting>
  <conditionalFormatting sqref="E19:E21">
    <cfRule type="duplicateValues" dxfId="253" priority="190"/>
  </conditionalFormatting>
  <conditionalFormatting sqref="B19:B21">
    <cfRule type="duplicateValues" dxfId="252" priority="189"/>
  </conditionalFormatting>
  <conditionalFormatting sqref="E19:E21">
    <cfRule type="duplicateValues" dxfId="251" priority="188"/>
  </conditionalFormatting>
  <conditionalFormatting sqref="E19:E21">
    <cfRule type="duplicateValues" dxfId="250" priority="187"/>
  </conditionalFormatting>
  <conditionalFormatting sqref="E69:E1048576 E1:E21">
    <cfRule type="duplicateValues" dxfId="249" priority="186"/>
  </conditionalFormatting>
  <conditionalFormatting sqref="B69:B1048576 B1:B21">
    <cfRule type="duplicateValues" dxfId="248" priority="185"/>
  </conditionalFormatting>
  <conditionalFormatting sqref="E22">
    <cfRule type="duplicateValues" dxfId="247" priority="178"/>
    <cfRule type="duplicateValues" dxfId="246" priority="179"/>
    <cfRule type="duplicateValues" dxfId="245" priority="180"/>
    <cfRule type="duplicateValues" dxfId="244" priority="181"/>
    <cfRule type="duplicateValues" dxfId="243" priority="182"/>
    <cfRule type="duplicateValues" dxfId="242" priority="183"/>
    <cfRule type="duplicateValues" dxfId="241" priority="184"/>
  </conditionalFormatting>
  <conditionalFormatting sqref="B22">
    <cfRule type="duplicateValues" dxfId="240" priority="177"/>
  </conditionalFormatting>
  <conditionalFormatting sqref="B22">
    <cfRule type="duplicateValues" dxfId="239" priority="176"/>
  </conditionalFormatting>
  <conditionalFormatting sqref="B22">
    <cfRule type="duplicateValues" dxfId="238" priority="174"/>
    <cfRule type="duplicateValues" dxfId="237" priority="175"/>
  </conditionalFormatting>
  <conditionalFormatting sqref="B22">
    <cfRule type="duplicateValues" dxfId="236" priority="173"/>
  </conditionalFormatting>
  <conditionalFormatting sqref="B22">
    <cfRule type="duplicateValues" dxfId="235" priority="172"/>
  </conditionalFormatting>
  <conditionalFormatting sqref="E22">
    <cfRule type="duplicateValues" dxfId="234" priority="171"/>
  </conditionalFormatting>
  <conditionalFormatting sqref="E22">
    <cfRule type="duplicateValues" dxfId="233" priority="170"/>
  </conditionalFormatting>
  <conditionalFormatting sqref="B22">
    <cfRule type="duplicateValues" dxfId="232" priority="169"/>
  </conditionalFormatting>
  <conditionalFormatting sqref="E22">
    <cfRule type="duplicateValues" dxfId="231" priority="168"/>
  </conditionalFormatting>
  <conditionalFormatting sqref="E22">
    <cfRule type="duplicateValues" dxfId="230" priority="167"/>
  </conditionalFormatting>
  <conditionalFormatting sqref="B22">
    <cfRule type="duplicateValues" dxfId="229" priority="166"/>
  </conditionalFormatting>
  <conditionalFormatting sqref="E22">
    <cfRule type="duplicateValues" dxfId="228" priority="165"/>
  </conditionalFormatting>
  <conditionalFormatting sqref="B22">
    <cfRule type="duplicateValues" dxfId="227" priority="164"/>
  </conditionalFormatting>
  <conditionalFormatting sqref="E22">
    <cfRule type="duplicateValues" dxfId="226" priority="157"/>
    <cfRule type="duplicateValues" dxfId="225" priority="158"/>
    <cfRule type="duplicateValues" dxfId="224" priority="159"/>
    <cfRule type="duplicateValues" dxfId="223" priority="160"/>
    <cfRule type="duplicateValues" dxfId="222" priority="161"/>
    <cfRule type="duplicateValues" dxfId="221" priority="162"/>
    <cfRule type="duplicateValues" dxfId="220" priority="163"/>
  </conditionalFormatting>
  <conditionalFormatting sqref="E22">
    <cfRule type="duplicateValues" dxfId="219" priority="152"/>
    <cfRule type="duplicateValues" dxfId="218" priority="153"/>
    <cfRule type="duplicateValues" dxfId="217" priority="154"/>
    <cfRule type="duplicateValues" dxfId="216" priority="155"/>
    <cfRule type="duplicateValues" dxfId="215" priority="156"/>
  </conditionalFormatting>
  <conditionalFormatting sqref="E22">
    <cfRule type="duplicateValues" dxfId="214" priority="151"/>
  </conditionalFormatting>
  <conditionalFormatting sqref="E22">
    <cfRule type="duplicateValues" dxfId="213" priority="150"/>
  </conditionalFormatting>
  <conditionalFormatting sqref="B22">
    <cfRule type="duplicateValues" dxfId="212" priority="149"/>
  </conditionalFormatting>
  <conditionalFormatting sqref="E22">
    <cfRule type="duplicateValues" dxfId="211" priority="148"/>
  </conditionalFormatting>
  <conditionalFormatting sqref="E22">
    <cfRule type="duplicateValues" dxfId="210" priority="147"/>
  </conditionalFormatting>
  <conditionalFormatting sqref="E22">
    <cfRule type="duplicateValues" dxfId="209" priority="146"/>
  </conditionalFormatting>
  <conditionalFormatting sqref="B22">
    <cfRule type="duplicateValues" dxfId="208" priority="145"/>
  </conditionalFormatting>
  <conditionalFormatting sqref="B69:B1048576 B1:B22">
    <cfRule type="duplicateValues" dxfId="207" priority="144"/>
  </conditionalFormatting>
  <conditionalFormatting sqref="E23:E27">
    <cfRule type="duplicateValues" dxfId="206" priority="137"/>
    <cfRule type="duplicateValues" dxfId="205" priority="138"/>
    <cfRule type="duplicateValues" dxfId="204" priority="139"/>
    <cfRule type="duplicateValues" dxfId="203" priority="140"/>
    <cfRule type="duplicateValues" dxfId="202" priority="141"/>
    <cfRule type="duplicateValues" dxfId="201" priority="142"/>
    <cfRule type="duplicateValues" dxfId="200" priority="143"/>
  </conditionalFormatting>
  <conditionalFormatting sqref="B23:B27">
    <cfRule type="duplicateValues" dxfId="199" priority="136"/>
  </conditionalFormatting>
  <conditionalFormatting sqref="B23:B27">
    <cfRule type="duplicateValues" dxfId="198" priority="135"/>
  </conditionalFormatting>
  <conditionalFormatting sqref="B23:B27">
    <cfRule type="duplicateValues" dxfId="197" priority="133"/>
    <cfRule type="duplicateValues" dxfId="196" priority="134"/>
  </conditionalFormatting>
  <conditionalFormatting sqref="B23:B27">
    <cfRule type="duplicateValues" dxfId="195" priority="132"/>
  </conditionalFormatting>
  <conditionalFormatting sqref="B23:B27">
    <cfRule type="duplicateValues" dxfId="194" priority="131"/>
  </conditionalFormatting>
  <conditionalFormatting sqref="E23:E27">
    <cfRule type="duplicateValues" dxfId="193" priority="130"/>
  </conditionalFormatting>
  <conditionalFormatting sqref="E23:E27">
    <cfRule type="duplicateValues" dxfId="192" priority="129"/>
  </conditionalFormatting>
  <conditionalFormatting sqref="B23:B27">
    <cfRule type="duplicateValues" dxfId="191" priority="128"/>
  </conditionalFormatting>
  <conditionalFormatting sqref="E23:E27">
    <cfRule type="duplicateValues" dxfId="190" priority="127"/>
  </conditionalFormatting>
  <conditionalFormatting sqref="E23:E27">
    <cfRule type="duplicateValues" dxfId="189" priority="126"/>
  </conditionalFormatting>
  <conditionalFormatting sqref="B23:B27">
    <cfRule type="duplicateValues" dxfId="188" priority="125"/>
  </conditionalFormatting>
  <conditionalFormatting sqref="E23:E27">
    <cfRule type="duplicateValues" dxfId="187" priority="124"/>
  </conditionalFormatting>
  <conditionalFormatting sqref="B23:B27">
    <cfRule type="duplicateValues" dxfId="186" priority="123"/>
  </conditionalFormatting>
  <conditionalFormatting sqref="E23:E27">
    <cfRule type="duplicateValues" dxfId="185" priority="116"/>
    <cfRule type="duplicateValues" dxfId="184" priority="117"/>
    <cfRule type="duplicateValues" dxfId="183" priority="118"/>
    <cfRule type="duplicateValues" dxfId="182" priority="119"/>
    <cfRule type="duplicateValues" dxfId="181" priority="120"/>
    <cfRule type="duplicateValues" dxfId="180" priority="121"/>
    <cfRule type="duplicateValues" dxfId="179" priority="122"/>
  </conditionalFormatting>
  <conditionalFormatting sqref="E23:E27">
    <cfRule type="duplicateValues" dxfId="178" priority="111"/>
    <cfRule type="duplicateValues" dxfId="177" priority="112"/>
    <cfRule type="duplicateValues" dxfId="176" priority="113"/>
    <cfRule type="duplicateValues" dxfId="175" priority="114"/>
    <cfRule type="duplicateValues" dxfId="174" priority="115"/>
  </conditionalFormatting>
  <conditionalFormatting sqref="E23:E27">
    <cfRule type="duplicateValues" dxfId="173" priority="110"/>
  </conditionalFormatting>
  <conditionalFormatting sqref="E23:E27">
    <cfRule type="duplicateValues" dxfId="172" priority="109"/>
  </conditionalFormatting>
  <conditionalFormatting sqref="B23:B27">
    <cfRule type="duplicateValues" dxfId="171" priority="108"/>
  </conditionalFormatting>
  <conditionalFormatting sqref="E23:E27">
    <cfRule type="duplicateValues" dxfId="170" priority="107"/>
  </conditionalFormatting>
  <conditionalFormatting sqref="E23:E27">
    <cfRule type="duplicateValues" dxfId="169" priority="106"/>
  </conditionalFormatting>
  <conditionalFormatting sqref="E23:E27">
    <cfRule type="duplicateValues" dxfId="168" priority="105"/>
  </conditionalFormatting>
  <conditionalFormatting sqref="B23:B27">
    <cfRule type="duplicateValues" dxfId="167" priority="104"/>
  </conditionalFormatting>
  <conditionalFormatting sqref="B23:B27">
    <cfRule type="duplicateValues" dxfId="166" priority="103"/>
  </conditionalFormatting>
  <conditionalFormatting sqref="E69:E1048576 E1:E27">
    <cfRule type="duplicateValues" dxfId="165" priority="102"/>
  </conditionalFormatting>
  <conditionalFormatting sqref="E69:E1048576 E1:E44">
    <cfRule type="duplicateValues" dxfId="164" priority="43"/>
  </conditionalFormatting>
  <conditionalFormatting sqref="B69:B1048576 B1:B44">
    <cfRule type="duplicateValues" dxfId="163" priority="42"/>
  </conditionalFormatting>
  <conditionalFormatting sqref="E45:E46">
    <cfRule type="duplicateValues" dxfId="162" priority="35"/>
    <cfRule type="duplicateValues" dxfId="161" priority="36"/>
    <cfRule type="duplicateValues" dxfId="160" priority="37"/>
    <cfRule type="duplicateValues" dxfId="159" priority="38"/>
    <cfRule type="duplicateValues" dxfId="158" priority="39"/>
    <cfRule type="duplicateValues" dxfId="157" priority="40"/>
    <cfRule type="duplicateValues" dxfId="156" priority="41"/>
  </conditionalFormatting>
  <conditionalFormatting sqref="B45:B46">
    <cfRule type="duplicateValues" dxfId="155" priority="34"/>
  </conditionalFormatting>
  <conditionalFormatting sqref="B45:B46">
    <cfRule type="duplicateValues" dxfId="154" priority="32"/>
    <cfRule type="duplicateValues" dxfId="153" priority="33"/>
  </conditionalFormatting>
  <conditionalFormatting sqref="E45:E46">
    <cfRule type="duplicateValues" dxfId="152" priority="31"/>
  </conditionalFormatting>
  <conditionalFormatting sqref="E45:E46">
    <cfRule type="duplicateValues" dxfId="151" priority="26"/>
    <cfRule type="duplicateValues" dxfId="150" priority="27"/>
    <cfRule type="duplicateValues" dxfId="149" priority="28"/>
    <cfRule type="duplicateValues" dxfId="148" priority="29"/>
    <cfRule type="duplicateValues" dxfId="147" priority="30"/>
  </conditionalFormatting>
  <conditionalFormatting sqref="E45:E46">
    <cfRule type="duplicateValues" dxfId="146" priority="25"/>
  </conditionalFormatting>
  <conditionalFormatting sqref="B45:B46">
    <cfRule type="duplicateValues" dxfId="145" priority="24"/>
  </conditionalFormatting>
  <conditionalFormatting sqref="E69:E1048576 E1:E46">
    <cfRule type="duplicateValues" dxfId="144" priority="23"/>
  </conditionalFormatting>
  <conditionalFormatting sqref="B69:B1048576 B1:B46">
    <cfRule type="duplicateValues" dxfId="143" priority="22"/>
  </conditionalFormatting>
  <conditionalFormatting sqref="E28:E38">
    <cfRule type="duplicateValues" dxfId="142" priority="126660"/>
    <cfRule type="duplicateValues" dxfId="141" priority="126661"/>
    <cfRule type="duplicateValues" dxfId="140" priority="126662"/>
    <cfRule type="duplicateValues" dxfId="139" priority="126663"/>
    <cfRule type="duplicateValues" dxfId="138" priority="126664"/>
    <cfRule type="duplicateValues" dxfId="137" priority="126665"/>
    <cfRule type="duplicateValues" dxfId="136" priority="126666"/>
  </conditionalFormatting>
  <conditionalFormatting sqref="B28:B38">
    <cfRule type="duplicateValues" dxfId="135" priority="126674"/>
  </conditionalFormatting>
  <conditionalFormatting sqref="B28:B38">
    <cfRule type="duplicateValues" dxfId="134" priority="126676"/>
    <cfRule type="duplicateValues" dxfId="133" priority="126677"/>
  </conditionalFormatting>
  <conditionalFormatting sqref="E28:E38">
    <cfRule type="duplicateValues" dxfId="132" priority="126680"/>
  </conditionalFormatting>
  <conditionalFormatting sqref="E28:E38">
    <cfRule type="duplicateValues" dxfId="131" priority="126682"/>
    <cfRule type="duplicateValues" dxfId="130" priority="126683"/>
    <cfRule type="duplicateValues" dxfId="129" priority="126684"/>
    <cfRule type="duplicateValues" dxfId="128" priority="126685"/>
    <cfRule type="duplicateValues" dxfId="127" priority="126686"/>
  </conditionalFormatting>
  <conditionalFormatting sqref="E5:E8">
    <cfRule type="duplicateValues" dxfId="126" priority="126763"/>
    <cfRule type="duplicateValues" dxfId="125" priority="126764"/>
    <cfRule type="duplicateValues" dxfId="124" priority="126765"/>
    <cfRule type="duplicateValues" dxfId="123" priority="126766"/>
    <cfRule type="duplicateValues" dxfId="122" priority="126767"/>
    <cfRule type="duplicateValues" dxfId="121" priority="126768"/>
    <cfRule type="duplicateValues" dxfId="120" priority="126769"/>
  </conditionalFormatting>
  <conditionalFormatting sqref="B5:B8">
    <cfRule type="duplicateValues" dxfId="119" priority="126777"/>
  </conditionalFormatting>
  <conditionalFormatting sqref="B5:B8">
    <cfRule type="duplicateValues" dxfId="118" priority="126779"/>
    <cfRule type="duplicateValues" dxfId="117" priority="126780"/>
  </conditionalFormatting>
  <conditionalFormatting sqref="E5:E8">
    <cfRule type="duplicateValues" dxfId="116" priority="126783"/>
  </conditionalFormatting>
  <conditionalFormatting sqref="E5:E8">
    <cfRule type="duplicateValues" dxfId="115" priority="126785"/>
    <cfRule type="duplicateValues" dxfId="114" priority="126786"/>
    <cfRule type="duplicateValues" dxfId="113" priority="126787"/>
    <cfRule type="duplicateValues" dxfId="112" priority="126788"/>
    <cfRule type="duplicateValues" dxfId="111" priority="126789"/>
  </conditionalFormatting>
  <conditionalFormatting sqref="E9:E18">
    <cfRule type="duplicateValues" dxfId="110" priority="126802"/>
    <cfRule type="duplicateValues" dxfId="109" priority="126803"/>
    <cfRule type="duplicateValues" dxfId="108" priority="126804"/>
    <cfRule type="duplicateValues" dxfId="107" priority="126805"/>
    <cfRule type="duplicateValues" dxfId="106" priority="126806"/>
    <cfRule type="duplicateValues" dxfId="105" priority="126807"/>
    <cfRule type="duplicateValues" dxfId="104" priority="126808"/>
  </conditionalFormatting>
  <conditionalFormatting sqref="B9:B18">
    <cfRule type="duplicateValues" dxfId="103" priority="126816"/>
  </conditionalFormatting>
  <conditionalFormatting sqref="B9:B18">
    <cfRule type="duplicateValues" dxfId="102" priority="126820"/>
    <cfRule type="duplicateValues" dxfId="101" priority="126821"/>
  </conditionalFormatting>
  <conditionalFormatting sqref="E9:E18">
    <cfRule type="duplicateValues" dxfId="100" priority="126828"/>
  </conditionalFormatting>
  <conditionalFormatting sqref="E9:E18">
    <cfRule type="duplicateValues" dxfId="99" priority="126858"/>
    <cfRule type="duplicateValues" dxfId="98" priority="126859"/>
    <cfRule type="duplicateValues" dxfId="97" priority="126860"/>
    <cfRule type="duplicateValues" dxfId="96" priority="126861"/>
    <cfRule type="duplicateValues" dxfId="95" priority="126862"/>
  </conditionalFormatting>
  <conditionalFormatting sqref="E39:E44">
    <cfRule type="duplicateValues" dxfId="94" priority="126880"/>
    <cfRule type="duplicateValues" dxfId="93" priority="126881"/>
    <cfRule type="duplicateValues" dxfId="92" priority="126882"/>
    <cfRule type="duplicateValues" dxfId="91" priority="126883"/>
    <cfRule type="duplicateValues" dxfId="90" priority="126884"/>
    <cfRule type="duplicateValues" dxfId="89" priority="126885"/>
    <cfRule type="duplicateValues" dxfId="88" priority="126886"/>
  </conditionalFormatting>
  <conditionalFormatting sqref="B39:B44">
    <cfRule type="duplicateValues" dxfId="87" priority="126894"/>
  </conditionalFormatting>
  <conditionalFormatting sqref="B39:B44">
    <cfRule type="duplicateValues" dxfId="86" priority="126896"/>
    <cfRule type="duplicateValues" dxfId="85" priority="126897"/>
  </conditionalFormatting>
  <conditionalFormatting sqref="E39:E44">
    <cfRule type="duplicateValues" dxfId="84" priority="126900"/>
  </conditionalFormatting>
  <conditionalFormatting sqref="E39:E44">
    <cfRule type="duplicateValues" dxfId="83" priority="126902"/>
    <cfRule type="duplicateValues" dxfId="82" priority="126903"/>
    <cfRule type="duplicateValues" dxfId="81" priority="126904"/>
    <cfRule type="duplicateValues" dxfId="80" priority="126905"/>
    <cfRule type="duplicateValues" dxfId="79" priority="126906"/>
  </conditionalFormatting>
  <conditionalFormatting sqref="E1:E1048576">
    <cfRule type="duplicateValues" dxfId="78" priority="1"/>
  </conditionalFormatting>
  <conditionalFormatting sqref="E47:E68">
    <cfRule type="duplicateValues" dxfId="15" priority="126928"/>
    <cfRule type="duplicateValues" dxfId="14" priority="126929"/>
    <cfRule type="duplicateValues" dxfId="13" priority="126930"/>
    <cfRule type="duplicateValues" dxfId="12" priority="126931"/>
    <cfRule type="duplicateValues" dxfId="11" priority="126932"/>
    <cfRule type="duplicateValues" dxfId="10" priority="126933"/>
    <cfRule type="duplicateValues" dxfId="9" priority="126934"/>
  </conditionalFormatting>
  <conditionalFormatting sqref="B47:B68">
    <cfRule type="duplicateValues" dxfId="8" priority="126935"/>
  </conditionalFormatting>
  <conditionalFormatting sqref="B47:B68">
    <cfRule type="duplicateValues" dxfId="7" priority="126936"/>
    <cfRule type="duplicateValues" dxfId="6" priority="126937"/>
  </conditionalFormatting>
  <conditionalFormatting sqref="E47:E68">
    <cfRule type="duplicateValues" dxfId="5" priority="126938"/>
  </conditionalFormatting>
  <conditionalFormatting sqref="E47:E68">
    <cfRule type="duplicateValues" dxfId="4" priority="126939"/>
    <cfRule type="duplicateValues" dxfId="3" priority="126940"/>
    <cfRule type="duplicateValues" dxfId="2" priority="126941"/>
    <cfRule type="duplicateValues" dxfId="1" priority="126942"/>
    <cfRule type="duplicateValues" dxfId="0" priority="12694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6"/>
  <sheetViews>
    <sheetView topLeftCell="A22" zoomScale="70" zoomScaleNormal="70" workbookViewId="0">
      <selection activeCell="G65" sqref="G65"/>
    </sheetView>
  </sheetViews>
  <sheetFormatPr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1" t="s">
        <v>2150</v>
      </c>
      <c r="B1" s="162"/>
      <c r="C1" s="162"/>
      <c r="D1" s="162"/>
      <c r="E1" s="163"/>
      <c r="F1" s="159" t="s">
        <v>2557</v>
      </c>
      <c r="G1" s="160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64" t="s">
        <v>2451</v>
      </c>
      <c r="B2" s="165"/>
      <c r="C2" s="165"/>
      <c r="D2" s="165"/>
      <c r="E2" s="166"/>
      <c r="F2" s="139" t="s">
        <v>2556</v>
      </c>
      <c r="G2" s="138">
        <f>G3+G4</f>
        <v>48</v>
      </c>
      <c r="H2" s="139" t="s">
        <v>2569</v>
      </c>
      <c r="I2" s="138">
        <f>COUNTIF(A:E,"Abastecido")</f>
        <v>12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38</v>
      </c>
      <c r="H3" s="139" t="s">
        <v>2565</v>
      </c>
      <c r="I3" s="138">
        <f>COUNTIF(A:E,"Gavetas Vacías + Gavetas Fallando")</f>
        <v>7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10</v>
      </c>
      <c r="H4" s="139" t="s">
        <v>2568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2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39" t="s">
        <v>2558</v>
      </c>
      <c r="G7" s="138">
        <f>COUNTIF(A:E,"Sin Efectivo")</f>
        <v>2</v>
      </c>
      <c r="H7" s="139" t="s">
        <v>2567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745</v>
      </c>
      <c r="C9" s="124" t="str">
        <f>VLOOKUP(B9,'[1]LISTADO ATM'!$A$2:$B$822,2,0)</f>
        <v xml:space="preserve">ATM Oficina Ave. Duarte </v>
      </c>
      <c r="D9" s="125" t="s">
        <v>2550</v>
      </c>
      <c r="E9" s="128" t="s">
        <v>2576</v>
      </c>
    </row>
    <row r="10" spans="1:9" ht="18" x14ac:dyDescent="0.25">
      <c r="A10" s="137" t="str">
        <f>VLOOKUP(B10,'[1]LISTADO ATM'!$A$2:$C$822,3,0)</f>
        <v>DISTRITO NACIONAL</v>
      </c>
      <c r="B10" s="124">
        <v>259</v>
      </c>
      <c r="C10" s="124" t="str">
        <f>VLOOKUP(B10,'[1]LISTADO ATM'!$A$2:$B$822,2,0)</f>
        <v>ATM Senado de la Republica</v>
      </c>
      <c r="D10" s="125" t="s">
        <v>2550</v>
      </c>
      <c r="E10" s="128" t="s">
        <v>2582</v>
      </c>
    </row>
    <row r="11" spans="1:9" ht="18" x14ac:dyDescent="0.25">
      <c r="A11" s="137" t="str">
        <f>VLOOKUP(B11,'[1]LISTADO ATM'!$A$2:$C$822,3,0)</f>
        <v>DISTRITO NACIONAL</v>
      </c>
      <c r="B11" s="124">
        <v>577</v>
      </c>
      <c r="C11" s="124" t="str">
        <f>VLOOKUP(B11,'[1]LISTADO ATM'!$A$2:$B$822,2,0)</f>
        <v xml:space="preserve">ATM Olé Ave. Duarte </v>
      </c>
      <c r="D11" s="125" t="s">
        <v>2550</v>
      </c>
      <c r="E11" s="128" t="s">
        <v>2572</v>
      </c>
    </row>
    <row r="12" spans="1:9" ht="18" x14ac:dyDescent="0.25">
      <c r="A12" s="137" t="str">
        <f>VLOOKUP(B12,'[1]LISTADO ATM'!$A$2:$C$822,3,0)</f>
        <v>ESTE</v>
      </c>
      <c r="B12" s="124">
        <v>293</v>
      </c>
      <c r="C12" s="124" t="str">
        <f>VLOOKUP(B12,'[1]LISTADO ATM'!$A$2:$B$822,2,0)</f>
        <v xml:space="preserve">ATM S/M Nueva Visión (San Pedro) </v>
      </c>
      <c r="D12" s="125" t="s">
        <v>2550</v>
      </c>
      <c r="E12" s="128" t="s">
        <v>2584</v>
      </c>
    </row>
    <row r="13" spans="1:9" ht="18.75" customHeight="1" x14ac:dyDescent="0.25">
      <c r="A13" s="137" t="str">
        <f>VLOOKUP(B13,'[1]LISTADO ATM'!$A$2:$C$822,3,0)</f>
        <v>SUR</v>
      </c>
      <c r="B13" s="124">
        <v>537</v>
      </c>
      <c r="C13" s="124" t="str">
        <f>VLOOKUP(B13,'[1]LISTADO ATM'!$A$2:$B$822,2,0)</f>
        <v xml:space="preserve">ATM Estación Texaco Enriquillo (Barahona) </v>
      </c>
      <c r="D13" s="125" t="s">
        <v>2550</v>
      </c>
      <c r="E13" s="128" t="s">
        <v>2587</v>
      </c>
    </row>
    <row r="14" spans="1:9" ht="18" customHeight="1" x14ac:dyDescent="0.25">
      <c r="A14" s="137" t="str">
        <f>VLOOKUP(B14,'[1]LISTADO ATM'!$A$2:$C$822,3,0)</f>
        <v>DISTRITO NACIONAL</v>
      </c>
      <c r="B14" s="124">
        <v>354</v>
      </c>
      <c r="C14" s="124" t="str">
        <f>VLOOKUP(B14,'[1]LISTADO ATM'!$A$2:$B$822,2,0)</f>
        <v xml:space="preserve">ATM Oficina Núñez de Cáceres II </v>
      </c>
      <c r="D14" s="125" t="s">
        <v>2550</v>
      </c>
      <c r="E14" s="128" t="s">
        <v>2573</v>
      </c>
    </row>
    <row r="15" spans="1:9" ht="18" customHeight="1" x14ac:dyDescent="0.25">
      <c r="A15" s="137" t="str">
        <f>VLOOKUP(B15,'[1]LISTADO ATM'!$A$2:$C$822,3,0)</f>
        <v>NORTE</v>
      </c>
      <c r="B15" s="124">
        <v>778</v>
      </c>
      <c r="C15" s="124" t="str">
        <f>VLOOKUP(B15,'[1]LISTADO ATM'!$A$2:$B$822,2,0)</f>
        <v xml:space="preserve">ATM Oficina Esperanza (Mao) </v>
      </c>
      <c r="D15" s="125" t="s">
        <v>2550</v>
      </c>
      <c r="E15" s="128" t="s">
        <v>2592</v>
      </c>
    </row>
    <row r="16" spans="1:9" ht="18" customHeight="1" x14ac:dyDescent="0.25">
      <c r="A16" s="137" t="str">
        <f>VLOOKUP(B16,'[1]LISTADO ATM'!$A$2:$C$822,3,0)</f>
        <v>ESTE</v>
      </c>
      <c r="B16" s="124">
        <v>630</v>
      </c>
      <c r="C16" s="124" t="str">
        <f>VLOOKUP(B16,'[1]LISTADO ATM'!$A$2:$B$822,2,0)</f>
        <v xml:space="preserve">ATM Oficina Plaza Zaglul (SPM) </v>
      </c>
      <c r="D16" s="125" t="s">
        <v>2550</v>
      </c>
      <c r="E16" s="128" t="s">
        <v>2589</v>
      </c>
    </row>
    <row r="17" spans="1:5" ht="18" customHeight="1" x14ac:dyDescent="0.25">
      <c r="A17" s="137" t="str">
        <f>VLOOKUP(B17,'[1]LISTADO ATM'!$A$2:$C$822,3,0)</f>
        <v>SUR</v>
      </c>
      <c r="B17" s="124">
        <v>44</v>
      </c>
      <c r="C17" s="124" t="str">
        <f>VLOOKUP(B17,'[1]LISTADO ATM'!$A$2:$B$822,2,0)</f>
        <v xml:space="preserve">ATM Oficina Pedernales </v>
      </c>
      <c r="D17" s="125" t="s">
        <v>2550</v>
      </c>
      <c r="E17" s="128" t="s">
        <v>2588</v>
      </c>
    </row>
    <row r="18" spans="1:5" ht="18" customHeight="1" x14ac:dyDescent="0.25">
      <c r="A18" s="137" t="str">
        <f>VLOOKUP(B18,'[1]LISTADO ATM'!$A$2:$C$822,3,0)</f>
        <v>DISTRITO NACIONAL</v>
      </c>
      <c r="B18" s="124">
        <v>234</v>
      </c>
      <c r="C18" s="124" t="str">
        <f>VLOOKUP(B18,'[1]LISTADO ATM'!$A$2:$B$822,2,0)</f>
        <v xml:space="preserve">ATM Oficina Boca Chica I </v>
      </c>
      <c r="D18" s="125" t="s">
        <v>2550</v>
      </c>
      <c r="E18" s="128" t="s">
        <v>2581</v>
      </c>
    </row>
    <row r="19" spans="1:5" ht="18" customHeight="1" x14ac:dyDescent="0.25">
      <c r="A19" s="137" t="str">
        <f>VLOOKUP(B19,'[1]LISTADO ATM'!$A$2:$C$822,3,0)</f>
        <v>SUR</v>
      </c>
      <c r="B19" s="124">
        <v>89</v>
      </c>
      <c r="C19" s="124" t="str">
        <f>VLOOKUP(B19,'[1]LISTADO ATM'!$A$2:$B$822,2,0)</f>
        <v xml:space="preserve">ATM UNP El Cercado (San Juan) </v>
      </c>
      <c r="D19" s="125" t="s">
        <v>2550</v>
      </c>
      <c r="E19" s="128" t="s">
        <v>2598</v>
      </c>
    </row>
    <row r="20" spans="1:5" ht="18" customHeight="1" x14ac:dyDescent="0.25">
      <c r="A20" s="137" t="e">
        <f>VLOOKUP(B20,'[1]LISTADO ATM'!$A$2:$C$822,3,0)</f>
        <v>#N/A</v>
      </c>
      <c r="B20" s="124"/>
      <c r="C20" s="124" t="e">
        <f>VLOOKUP(B20,'[1]LISTADO ATM'!$A$2:$B$822,2,0)</f>
        <v>#N/A</v>
      </c>
      <c r="D20" s="125" t="s">
        <v>2550</v>
      </c>
      <c r="E20" s="128"/>
    </row>
    <row r="21" spans="1:5" ht="18.75" thickBot="1" x14ac:dyDescent="0.3">
      <c r="A21" s="97" t="s">
        <v>2473</v>
      </c>
      <c r="B21" s="143">
        <f>COUNT(B9:B20)</f>
        <v>11</v>
      </c>
      <c r="C21" s="170"/>
      <c r="D21" s="171"/>
      <c r="E21" s="172"/>
    </row>
    <row r="22" spans="1:5" x14ac:dyDescent="0.25">
      <c r="B22" s="99"/>
      <c r="E22" s="99"/>
    </row>
    <row r="23" spans="1:5" ht="18.75" customHeight="1" x14ac:dyDescent="0.25">
      <c r="A23" s="167" t="s">
        <v>2474</v>
      </c>
      <c r="B23" s="168"/>
      <c r="C23" s="168"/>
      <c r="D23" s="168"/>
      <c r="E23" s="169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94" t="str">
        <f>VLOOKUP(B25,'[1]LISTADO ATM'!$A$2:$C$822,3,0)</f>
        <v>DISTRITO NACIONAL</v>
      </c>
      <c r="B25" s="124">
        <v>87</v>
      </c>
      <c r="C25" s="126" t="str">
        <f>VLOOKUP(B25,'[1]LISTADO ATM'!$A$2:$B$822,2,0)</f>
        <v xml:space="preserve">ATM Autoservicio Sarasota </v>
      </c>
      <c r="D25" s="125" t="s">
        <v>2544</v>
      </c>
      <c r="E25" s="124" t="s">
        <v>2579</v>
      </c>
    </row>
    <row r="26" spans="1:5" ht="18.75" customHeight="1" x14ac:dyDescent="0.25">
      <c r="A26" s="94" t="str">
        <f>VLOOKUP(B26,'[1]LISTADO ATM'!$A$2:$C$822,3,0)</f>
        <v>DISTRITO NACIONAL</v>
      </c>
      <c r="B26" s="124">
        <v>980</v>
      </c>
      <c r="C26" s="126" t="str">
        <f>VLOOKUP(B26,'[1]LISTADO ATM'!$A$2:$B$822,2,0)</f>
        <v xml:space="preserve">ATM Oficina Bella Vista Mall II </v>
      </c>
      <c r="D26" s="125" t="s">
        <v>2544</v>
      </c>
      <c r="E26" s="124" t="s">
        <v>2591</v>
      </c>
    </row>
    <row r="27" spans="1:5" ht="18" x14ac:dyDescent="0.25">
      <c r="A27" s="94" t="str">
        <f>VLOOKUP(B27,'[1]LISTADO ATM'!$A$2:$C$822,3,0)</f>
        <v>NORTE</v>
      </c>
      <c r="B27" s="124">
        <v>538</v>
      </c>
      <c r="C27" s="126" t="str">
        <f>VLOOKUP(B27,'[1]LISTADO ATM'!$A$2:$B$822,2,0)</f>
        <v>ATM  Autoservicio San Fco. Macorís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NORTE</v>
      </c>
      <c r="B28" s="124">
        <v>431</v>
      </c>
      <c r="C28" s="126" t="str">
        <f>VLOOKUP(B28,'[1]LISTADO ATM'!$A$2:$B$822,2,0)</f>
        <v xml:space="preserve">ATM Autoservicio Sol (Santiago) </v>
      </c>
      <c r="D28" s="125" t="s">
        <v>2544</v>
      </c>
      <c r="E28" s="124" t="s">
        <v>2577</v>
      </c>
    </row>
    <row r="29" spans="1:5" ht="18.75" customHeight="1" x14ac:dyDescent="0.25">
      <c r="A29" s="94" t="str">
        <f>VLOOKUP(B29,'[1]LISTADO ATM'!$A$2:$C$822,3,0)</f>
        <v>ESTE</v>
      </c>
      <c r="B29" s="124">
        <v>294</v>
      </c>
      <c r="C29" s="126" t="str">
        <f>VLOOKUP(B29,'[1]LISTADO ATM'!$A$2:$B$822,2,0)</f>
        <v xml:space="preserve">ATM Plaza Zaglul San Pedro II </v>
      </c>
      <c r="D29" s="125" t="s">
        <v>2544</v>
      </c>
      <c r="E29" s="124" t="s">
        <v>2574</v>
      </c>
    </row>
    <row r="30" spans="1:5" ht="18" x14ac:dyDescent="0.25">
      <c r="A30" s="94" t="str">
        <f>VLOOKUP(B30,'[1]LISTADO ATM'!$A$2:$C$822,3,0)</f>
        <v>SUR</v>
      </c>
      <c r="B30" s="124">
        <v>297</v>
      </c>
      <c r="C30" s="126" t="str">
        <f>VLOOKUP(B30,'[1]LISTADO ATM'!$A$2:$B$822,2,0)</f>
        <v xml:space="preserve">ATM S/M Cadena Ocoa </v>
      </c>
      <c r="D30" s="125" t="s">
        <v>2544</v>
      </c>
      <c r="E30" s="124" t="s">
        <v>2575</v>
      </c>
    </row>
    <row r="31" spans="1:5" ht="18" x14ac:dyDescent="0.25">
      <c r="A31" s="94" t="str">
        <f>VLOOKUP(B31,'[1]LISTADO ATM'!$A$2:$C$822,3,0)</f>
        <v>DISTRITO NACIONAL</v>
      </c>
      <c r="B31" s="124">
        <v>113</v>
      </c>
      <c r="C31" s="126" t="str">
        <f>VLOOKUP(B31,'[1]LISTADO ATM'!$A$2:$B$822,2,0)</f>
        <v xml:space="preserve">ATM Autoservicio Atalaya del Mar </v>
      </c>
      <c r="D31" s="125" t="s">
        <v>2544</v>
      </c>
      <c r="E31" s="124" t="s">
        <v>2578</v>
      </c>
    </row>
    <row r="32" spans="1:5" ht="18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25" t="s">
        <v>2544</v>
      </c>
      <c r="E32" s="124"/>
    </row>
    <row r="33" spans="1:5" ht="18.75" thickBot="1" x14ac:dyDescent="0.3">
      <c r="A33" s="97" t="s">
        <v>2473</v>
      </c>
      <c r="B33" s="143">
        <f>COUNT(B25:B31)</f>
        <v>7</v>
      </c>
      <c r="C33" s="170"/>
      <c r="D33" s="171"/>
      <c r="E33" s="172"/>
    </row>
    <row r="34" spans="1:5" ht="15.75" thickBot="1" x14ac:dyDescent="0.3">
      <c r="B34" s="99"/>
      <c r="E34" s="99"/>
    </row>
    <row r="35" spans="1:5" ht="18.75" thickBot="1" x14ac:dyDescent="0.3">
      <c r="A35" s="173" t="s">
        <v>2475</v>
      </c>
      <c r="B35" s="174"/>
      <c r="C35" s="174"/>
      <c r="D35" s="174"/>
      <c r="E35" s="175"/>
    </row>
    <row r="36" spans="1:5" ht="18" x14ac:dyDescent="0.25">
      <c r="A36" s="96" t="s">
        <v>15</v>
      </c>
      <c r="B36" s="96" t="s">
        <v>2416</v>
      </c>
      <c r="C36" s="96" t="s">
        <v>46</v>
      </c>
      <c r="D36" s="96" t="s">
        <v>2419</v>
      </c>
      <c r="E36" s="96" t="s">
        <v>2417</v>
      </c>
    </row>
    <row r="37" spans="1:5" ht="18" x14ac:dyDescent="0.25">
      <c r="A37" s="137" t="str">
        <f>VLOOKUP(B37,'[1]LISTADO ATM'!$A$2:$C$822,3,0)</f>
        <v>NORTE</v>
      </c>
      <c r="B37" s="124">
        <v>142</v>
      </c>
      <c r="C37" s="124" t="str">
        <f>VLOOKUP(B37,'[1]LISTADO ATM'!$A$2:$B$822,2,0)</f>
        <v xml:space="preserve">ATM Centro de Caja Galerías Bonao </v>
      </c>
      <c r="D37" s="127" t="s">
        <v>2437</v>
      </c>
      <c r="E37" s="128" t="s">
        <v>2600</v>
      </c>
    </row>
    <row r="38" spans="1:5" ht="18" x14ac:dyDescent="0.25">
      <c r="A38" s="137" t="e">
        <f>VLOOKUP(B38,'[1]LISTADO ATM'!$A$2:$C$822,3,0)</f>
        <v>#N/A</v>
      </c>
      <c r="B38" s="124"/>
      <c r="C38" s="124" t="e">
        <f>VLOOKUP(B38,'[1]LISTADO ATM'!$A$2:$B$822,2,0)</f>
        <v>#N/A</v>
      </c>
      <c r="D38" s="127" t="s">
        <v>2437</v>
      </c>
      <c r="E38" s="128"/>
    </row>
    <row r="39" spans="1:5" ht="18.75" thickBot="1" x14ac:dyDescent="0.3">
      <c r="A39" s="116"/>
      <c r="B39" s="143">
        <f>COUNT(B37:B37)</f>
        <v>1</v>
      </c>
      <c r="C39" s="105"/>
      <c r="D39" s="105"/>
      <c r="E39" s="105"/>
    </row>
    <row r="40" spans="1:5" ht="15.75" thickBot="1" x14ac:dyDescent="0.3">
      <c r="B40" s="99"/>
      <c r="E40" s="99"/>
    </row>
    <row r="41" spans="1:5" ht="18.75" customHeight="1" thickBot="1" x14ac:dyDescent="0.3">
      <c r="A41" s="173" t="s">
        <v>2535</v>
      </c>
      <c r="B41" s="174"/>
      <c r="C41" s="174"/>
      <c r="D41" s="174"/>
      <c r="E41" s="175"/>
    </row>
    <row r="42" spans="1:5" ht="18" x14ac:dyDescent="0.25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8" x14ac:dyDescent="0.25">
      <c r="A43" s="140" t="str">
        <f>VLOOKUP(B43,'[1]LISTADO ATM'!$A$2:$C$822,3,0)</f>
        <v>DISTRITO NACIONAL</v>
      </c>
      <c r="B43" s="144">
        <v>725</v>
      </c>
      <c r="C43" s="126" t="str">
        <f>VLOOKUP(B43,'[1]LISTADO ATM'!$A$2:$B$822,2,0)</f>
        <v xml:space="preserve">ATM El Huacal II  </v>
      </c>
      <c r="D43" s="124" t="s">
        <v>2482</v>
      </c>
      <c r="E43" s="128" t="s">
        <v>2585</v>
      </c>
    </row>
    <row r="44" spans="1:5" ht="18" x14ac:dyDescent="0.25">
      <c r="A44" s="140" t="str">
        <f>VLOOKUP(B44,'[1]LISTADO ATM'!$A$2:$C$822,3,0)</f>
        <v>DISTRITO NACIONAL</v>
      </c>
      <c r="B44" s="144">
        <v>391</v>
      </c>
      <c r="C44" s="126" t="str">
        <f>VLOOKUP(B44,'[1]LISTADO ATM'!$A$2:$B$822,2,0)</f>
        <v xml:space="preserve">ATM S/M Jumbo Luperón </v>
      </c>
      <c r="D44" s="124" t="s">
        <v>2482</v>
      </c>
      <c r="E44" s="128" t="s">
        <v>2595</v>
      </c>
    </row>
    <row r="45" spans="1:5" ht="18" x14ac:dyDescent="0.25">
      <c r="A45" s="140" t="str">
        <f>VLOOKUP(B45,'[1]LISTADO ATM'!$A$2:$C$822,3,0)</f>
        <v>NORTE</v>
      </c>
      <c r="B45" s="144">
        <v>333</v>
      </c>
      <c r="C45" s="126" t="str">
        <f>VLOOKUP(B45,'[1]LISTADO ATM'!$A$2:$B$822,2,0)</f>
        <v>ATM Oficina Turey Maimón</v>
      </c>
      <c r="D45" s="124" t="s">
        <v>2482</v>
      </c>
      <c r="E45" s="128" t="s">
        <v>2599</v>
      </c>
    </row>
    <row r="46" spans="1:5" ht="18" x14ac:dyDescent="0.25">
      <c r="A46" s="140" t="str">
        <f>VLOOKUP(B46,'[1]LISTADO ATM'!$A$2:$C$822,3,0)</f>
        <v>SUR</v>
      </c>
      <c r="B46" s="144">
        <v>356</v>
      </c>
      <c r="C46" s="126" t="str">
        <f>VLOOKUP(B46,'[1]LISTADO ATM'!$A$2:$B$822,2,0)</f>
        <v xml:space="preserve">ATM Estación Sigma (San Cristóbal) </v>
      </c>
      <c r="D46" s="124" t="s">
        <v>2482</v>
      </c>
      <c r="E46" s="128" t="s">
        <v>2602</v>
      </c>
    </row>
    <row r="47" spans="1:5" ht="18" x14ac:dyDescent="0.25">
      <c r="A47" s="140" t="str">
        <f>VLOOKUP(B47,'[1]LISTADO ATM'!$A$2:$C$822,3,0)</f>
        <v>DISTRITO NACIONAL</v>
      </c>
      <c r="B47" s="144">
        <v>714</v>
      </c>
      <c r="C47" s="126" t="str">
        <f>VLOOKUP(B47,'[1]LISTADO ATM'!$A$2:$B$822,2,0)</f>
        <v xml:space="preserve">ATM Hospital de Herrera </v>
      </c>
      <c r="D47" s="124" t="s">
        <v>2482</v>
      </c>
      <c r="E47" s="128" t="s">
        <v>2601</v>
      </c>
    </row>
    <row r="48" spans="1:5" ht="18" x14ac:dyDescent="0.25">
      <c r="A48" s="140" t="e">
        <f>VLOOKUP(B48,'[1]LISTADO ATM'!$A$2:$C$822,3,0)</f>
        <v>#N/A</v>
      </c>
      <c r="B48" s="144"/>
      <c r="C48" s="126" t="e">
        <f>VLOOKUP(B48,'[1]LISTADO ATM'!$A$2:$B$822,2,0)</f>
        <v>#N/A</v>
      </c>
      <c r="D48" s="124" t="s">
        <v>2482</v>
      </c>
      <c r="E48" s="128"/>
    </row>
    <row r="49" spans="1:5" ht="18" x14ac:dyDescent="0.25">
      <c r="A49" s="140" t="e">
        <f>VLOOKUP(B49,'[1]LISTADO ATM'!$A$2:$C$822,3,0)</f>
        <v>#N/A</v>
      </c>
      <c r="B49" s="144"/>
      <c r="C49" s="126" t="e">
        <f>VLOOKUP(B49,'[1]LISTADO ATM'!$A$2:$B$822,2,0)</f>
        <v>#N/A</v>
      </c>
      <c r="D49" s="124" t="s">
        <v>2482</v>
      </c>
      <c r="E49" s="128"/>
    </row>
    <row r="50" spans="1:5" ht="18" x14ac:dyDescent="0.25">
      <c r="A50" s="116" t="s">
        <v>2473</v>
      </c>
      <c r="B50" s="145">
        <f>COUNT(B43:B48)</f>
        <v>5</v>
      </c>
      <c r="C50" s="105"/>
      <c r="D50" s="105"/>
      <c r="E50" s="105"/>
    </row>
    <row r="51" spans="1:5" ht="15.75" thickBot="1" x14ac:dyDescent="0.3">
      <c r="B51" s="99"/>
      <c r="E51" s="99"/>
    </row>
    <row r="52" spans="1:5" ht="18" x14ac:dyDescent="0.25">
      <c r="A52" s="176" t="s">
        <v>2476</v>
      </c>
      <c r="B52" s="177"/>
      <c r="C52" s="177"/>
      <c r="D52" s="177"/>
      <c r="E52" s="178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2580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2590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2597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2596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81" t="s">
        <v>2477</v>
      </c>
      <c r="B64" s="182"/>
      <c r="C64" s="93" t="s">
        <v>2412</v>
      </c>
      <c r="D64" s="99"/>
      <c r="E64" s="99"/>
    </row>
    <row r="65" spans="1:5" ht="18.75" thickBot="1" x14ac:dyDescent="0.3">
      <c r="A65" s="141">
        <f>+B39+B50+B62</f>
        <v>12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73" t="s">
        <v>2478</v>
      </c>
      <c r="B67" s="174"/>
      <c r="C67" s="174"/>
      <c r="D67" s="174"/>
      <c r="E67" s="175"/>
    </row>
    <row r="68" spans="1:5" ht="18" x14ac:dyDescent="0.25">
      <c r="A68" s="100" t="s">
        <v>15</v>
      </c>
      <c r="B68" s="96" t="s">
        <v>2416</v>
      </c>
      <c r="C68" s="98" t="s">
        <v>46</v>
      </c>
      <c r="D68" s="183" t="s">
        <v>2419</v>
      </c>
      <c r="E68" s="184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79" t="s">
        <v>2561</v>
      </c>
      <c r="E69" s="180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79" t="s">
        <v>2551</v>
      </c>
      <c r="E70" s="180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79" t="s">
        <v>2551</v>
      </c>
      <c r="E71" s="180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79" t="s">
        <v>2586</v>
      </c>
      <c r="E72" s="180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79"/>
      <c r="E73" s="180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18">
    <mergeCell ref="D73:E73"/>
    <mergeCell ref="D71:E71"/>
    <mergeCell ref="D72:E72"/>
    <mergeCell ref="A64:B64"/>
    <mergeCell ref="A67:E67"/>
    <mergeCell ref="D68:E68"/>
    <mergeCell ref="D69:E69"/>
    <mergeCell ref="D70:E70"/>
    <mergeCell ref="C33:E33"/>
    <mergeCell ref="A35:E35"/>
    <mergeCell ref="A52:E52"/>
    <mergeCell ref="A23:E23"/>
    <mergeCell ref="A41:E41"/>
    <mergeCell ref="F1:G1"/>
    <mergeCell ref="A1:E1"/>
    <mergeCell ref="A2:E2"/>
    <mergeCell ref="A7:E7"/>
    <mergeCell ref="C21:E21"/>
  </mergeCells>
  <phoneticPr fontId="46" type="noConversion"/>
  <conditionalFormatting sqref="E1:E14 E18:E43 E47:E1048576">
    <cfRule type="duplicateValues" dxfId="77" priority="5"/>
  </conditionalFormatting>
  <conditionalFormatting sqref="B1:B14 B18:B43 B47:B384">
    <cfRule type="duplicateValues" dxfId="76" priority="126159"/>
  </conditionalFormatting>
  <conditionalFormatting sqref="E15:E17">
    <cfRule type="duplicateValues" dxfId="75" priority="4"/>
  </conditionalFormatting>
  <conditionalFormatting sqref="B15:B17">
    <cfRule type="duplicateValues" dxfId="74" priority="3"/>
  </conditionalFormatting>
  <conditionalFormatting sqref="E44:E46">
    <cfRule type="duplicateValues" dxfId="73" priority="2"/>
  </conditionalFormatting>
  <conditionalFormatting sqref="B44:B46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 xr:uid="{00000000-0009-0000-0000-000004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71" priority="3"/>
  </conditionalFormatting>
  <conditionalFormatting sqref="A827">
    <cfRule type="duplicateValues" dxfId="70" priority="2"/>
  </conditionalFormatting>
  <conditionalFormatting sqref="A828">
    <cfRule type="duplicateValues" dxfId="6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33.8324421296275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8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2" priority="99275"/>
  </conditionalFormatting>
  <conditionalFormatting sqref="B7">
    <cfRule type="duplicateValues" dxfId="61" priority="59"/>
    <cfRule type="duplicateValues" dxfId="60" priority="60"/>
    <cfRule type="duplicateValues" dxfId="59" priority="61"/>
  </conditionalFormatting>
  <conditionalFormatting sqref="B7">
    <cfRule type="duplicateValues" dxfId="58" priority="58"/>
  </conditionalFormatting>
  <conditionalFormatting sqref="B7">
    <cfRule type="duplicateValues" dxfId="57" priority="56"/>
    <cfRule type="duplicateValues" dxfId="56" priority="57"/>
  </conditionalFormatting>
  <conditionalFormatting sqref="B7">
    <cfRule type="duplicateValues" dxfId="55" priority="53"/>
    <cfRule type="duplicateValues" dxfId="54" priority="54"/>
    <cfRule type="duplicateValues" dxfId="53" priority="55"/>
  </conditionalFormatting>
  <conditionalFormatting sqref="B7">
    <cfRule type="duplicateValues" dxfId="52" priority="52"/>
  </conditionalFormatting>
  <conditionalFormatting sqref="B7">
    <cfRule type="duplicateValues" dxfId="51" priority="50"/>
    <cfRule type="duplicateValues" dxfId="50" priority="51"/>
  </conditionalFormatting>
  <conditionalFormatting sqref="B7">
    <cfRule type="duplicateValues" dxfId="49" priority="49"/>
  </conditionalFormatting>
  <conditionalFormatting sqref="B7">
    <cfRule type="duplicateValues" dxfId="48" priority="46"/>
    <cfRule type="duplicateValues" dxfId="47" priority="47"/>
    <cfRule type="duplicateValues" dxfId="46" priority="48"/>
  </conditionalFormatting>
  <conditionalFormatting sqref="B7">
    <cfRule type="duplicateValues" dxfId="45" priority="45"/>
  </conditionalFormatting>
  <conditionalFormatting sqref="B7">
    <cfRule type="duplicateValues" dxfId="44" priority="44"/>
  </conditionalFormatting>
  <conditionalFormatting sqref="B9">
    <cfRule type="duplicateValues" dxfId="43" priority="43"/>
  </conditionalFormatting>
  <conditionalFormatting sqref="B9">
    <cfRule type="duplicateValues" dxfId="42" priority="40"/>
    <cfRule type="duplicateValues" dxfId="41" priority="41"/>
    <cfRule type="duplicateValues" dxfId="40" priority="42"/>
  </conditionalFormatting>
  <conditionalFormatting sqref="B9">
    <cfRule type="duplicateValues" dxfId="39" priority="38"/>
    <cfRule type="duplicateValues" dxfId="38" priority="39"/>
  </conditionalFormatting>
  <conditionalFormatting sqref="B9">
    <cfRule type="duplicateValues" dxfId="37" priority="35"/>
    <cfRule type="duplicateValues" dxfId="36" priority="36"/>
    <cfRule type="duplicateValues" dxfId="35" priority="37"/>
  </conditionalFormatting>
  <conditionalFormatting sqref="B9">
    <cfRule type="duplicateValues" dxfId="34" priority="34"/>
  </conditionalFormatting>
  <conditionalFormatting sqref="B9">
    <cfRule type="duplicateValues" dxfId="33" priority="33"/>
  </conditionalFormatting>
  <conditionalFormatting sqref="B9">
    <cfRule type="duplicateValues" dxfId="32" priority="32"/>
  </conditionalFormatting>
  <conditionalFormatting sqref="B9">
    <cfRule type="duplicateValues" dxfId="31" priority="29"/>
    <cfRule type="duplicateValues" dxfId="30" priority="30"/>
    <cfRule type="duplicateValues" dxfId="29" priority="31"/>
  </conditionalFormatting>
  <conditionalFormatting sqref="B9">
    <cfRule type="duplicateValues" dxfId="28" priority="27"/>
    <cfRule type="duplicateValues" dxfId="27" priority="28"/>
  </conditionalFormatting>
  <conditionalFormatting sqref="C9">
    <cfRule type="duplicateValues" dxfId="26" priority="26"/>
  </conditionalFormatting>
  <conditionalFormatting sqref="E3">
    <cfRule type="duplicateValues" dxfId="25" priority="121638"/>
  </conditionalFormatting>
  <conditionalFormatting sqref="E3">
    <cfRule type="duplicateValues" dxfId="24" priority="121639"/>
    <cfRule type="duplicateValues" dxfId="23" priority="121640"/>
  </conditionalFormatting>
  <conditionalFormatting sqref="E3">
    <cfRule type="duplicateValues" dxfId="22" priority="121641"/>
    <cfRule type="duplicateValues" dxfId="21" priority="121642"/>
    <cfRule type="duplicateValues" dxfId="20" priority="121643"/>
    <cfRule type="duplicateValues" dxfId="19" priority="121644"/>
  </conditionalFormatting>
  <conditionalFormatting sqref="B3">
    <cfRule type="duplicateValues" dxfId="1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9000000}">
    <sortState xmlns:xlrd2="http://schemas.microsoft.com/office/spreadsheetml/2017/richdata2" ref="A2:O807">
      <sortCondition sortBy="cellColor" ref="A1:A807" dxfId="54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2021-06-12T14:51:19Z</dcterms:modified>
</cp:coreProperties>
</file>