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3\"/>
    </mc:Choice>
  </mc:AlternateContent>
  <bookViews>
    <workbookView xWindow="0" yWindow="0" windowWidth="24000" windowHeight="957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1" i="1" l="1"/>
  <c r="G51" i="1"/>
  <c r="H51" i="1"/>
  <c r="I51" i="1"/>
  <c r="J51" i="1"/>
  <c r="K51" i="1"/>
  <c r="A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50" i="1"/>
  <c r="A49" i="1"/>
  <c r="A48" i="1"/>
  <c r="A47" i="1"/>
  <c r="A46" i="1"/>
  <c r="F42" i="1"/>
  <c r="G42" i="1"/>
  <c r="H42" i="1"/>
  <c r="I42" i="1"/>
  <c r="J42" i="1"/>
  <c r="K42" i="1"/>
  <c r="A42" i="1"/>
  <c r="B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B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B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B10" i="16"/>
  <c r="C9" i="16"/>
  <c r="A9" i="16"/>
  <c r="F24" i="1"/>
  <c r="G24" i="1"/>
  <c r="H24" i="1"/>
  <c r="I24" i="1"/>
  <c r="J24" i="1"/>
  <c r="K24" i="1"/>
  <c r="A24" i="1"/>
  <c r="A47" i="16" l="1"/>
  <c r="F73" i="1"/>
  <c r="G73" i="1"/>
  <c r="H73" i="1"/>
  <c r="I73" i="1"/>
  <c r="J73" i="1"/>
  <c r="K73" i="1"/>
  <c r="A73" i="1"/>
  <c r="F64" i="1"/>
  <c r="G64" i="1"/>
  <c r="H64" i="1"/>
  <c r="I64" i="1"/>
  <c r="J64" i="1"/>
  <c r="K64" i="1"/>
  <c r="A64" i="1"/>
  <c r="F89" i="1" l="1"/>
  <c r="G89" i="1"/>
  <c r="H89" i="1"/>
  <c r="I89" i="1"/>
  <c r="J89" i="1"/>
  <c r="K89" i="1"/>
  <c r="A89" i="1"/>
  <c r="F74" i="1"/>
  <c r="G74" i="1"/>
  <c r="H74" i="1"/>
  <c r="I74" i="1"/>
  <c r="J74" i="1"/>
  <c r="K74" i="1"/>
  <c r="A74" i="1"/>
  <c r="F60" i="1"/>
  <c r="G60" i="1"/>
  <c r="H60" i="1"/>
  <c r="I60" i="1"/>
  <c r="J60" i="1"/>
  <c r="K60" i="1"/>
  <c r="A60" i="1"/>
  <c r="F72" i="1" l="1"/>
  <c r="G72" i="1"/>
  <c r="H72" i="1"/>
  <c r="I72" i="1"/>
  <c r="J72" i="1"/>
  <c r="K72" i="1"/>
  <c r="A72" i="1"/>
  <c r="F71" i="1" l="1"/>
  <c r="G71" i="1"/>
  <c r="H71" i="1"/>
  <c r="I71" i="1"/>
  <c r="J71" i="1"/>
  <c r="K71" i="1"/>
  <c r="F23" i="1"/>
  <c r="G23" i="1"/>
  <c r="H23" i="1"/>
  <c r="I23" i="1"/>
  <c r="J23" i="1"/>
  <c r="K23" i="1"/>
  <c r="F33" i="1"/>
  <c r="G33" i="1"/>
  <c r="H33" i="1"/>
  <c r="I33" i="1"/>
  <c r="J33" i="1"/>
  <c r="K33" i="1"/>
  <c r="F88" i="1"/>
  <c r="G88" i="1"/>
  <c r="H88" i="1"/>
  <c r="I88" i="1"/>
  <c r="J88" i="1"/>
  <c r="K88" i="1"/>
  <c r="F87" i="1"/>
  <c r="G87" i="1"/>
  <c r="H87" i="1"/>
  <c r="I87" i="1"/>
  <c r="J87" i="1"/>
  <c r="K87" i="1"/>
  <c r="F45" i="1"/>
  <c r="G45" i="1"/>
  <c r="H45" i="1"/>
  <c r="I45" i="1"/>
  <c r="J45" i="1"/>
  <c r="K45" i="1"/>
  <c r="A71" i="1"/>
  <c r="A23" i="1"/>
  <c r="A33" i="1"/>
  <c r="A88" i="1"/>
  <c r="A87" i="1"/>
  <c r="A45" i="1"/>
  <c r="F32" i="1"/>
  <c r="G32" i="1"/>
  <c r="H32" i="1"/>
  <c r="I32" i="1"/>
  <c r="J32" i="1"/>
  <c r="K32" i="1"/>
  <c r="F22" i="1"/>
  <c r="G22" i="1"/>
  <c r="H22" i="1"/>
  <c r="I22" i="1"/>
  <c r="J22" i="1"/>
  <c r="K22" i="1"/>
  <c r="F86" i="1"/>
  <c r="G86" i="1"/>
  <c r="H86" i="1"/>
  <c r="I86" i="1"/>
  <c r="J86" i="1"/>
  <c r="K86" i="1"/>
  <c r="A32" i="1"/>
  <c r="A22" i="1"/>
  <c r="A86" i="1"/>
  <c r="F85" i="1"/>
  <c r="G85" i="1"/>
  <c r="H85" i="1"/>
  <c r="I85" i="1"/>
  <c r="J85" i="1"/>
  <c r="K85" i="1"/>
  <c r="A85" i="1"/>
  <c r="A70" i="1" l="1"/>
  <c r="A53" i="1"/>
  <c r="A59" i="1"/>
  <c r="A58" i="1"/>
  <c r="A69" i="1"/>
  <c r="A57" i="1"/>
  <c r="A63" i="1"/>
  <c r="A21" i="1"/>
  <c r="A79" i="1"/>
  <c r="A84" i="1"/>
  <c r="A67" i="1"/>
  <c r="A31" i="1"/>
  <c r="F70" i="1"/>
  <c r="G70" i="1"/>
  <c r="H70" i="1"/>
  <c r="I70" i="1"/>
  <c r="J70" i="1"/>
  <c r="K70" i="1"/>
  <c r="F53" i="1"/>
  <c r="G53" i="1"/>
  <c r="H53" i="1"/>
  <c r="I53" i="1"/>
  <c r="J53" i="1"/>
  <c r="K53" i="1"/>
  <c r="F59" i="1"/>
  <c r="G59" i="1"/>
  <c r="H59" i="1"/>
  <c r="I59" i="1"/>
  <c r="J59" i="1"/>
  <c r="K59" i="1"/>
  <c r="F58" i="1"/>
  <c r="G58" i="1"/>
  <c r="H58" i="1"/>
  <c r="I58" i="1"/>
  <c r="J58" i="1"/>
  <c r="K58" i="1"/>
  <c r="F69" i="1"/>
  <c r="G69" i="1"/>
  <c r="H69" i="1"/>
  <c r="I69" i="1"/>
  <c r="J69" i="1"/>
  <c r="K69" i="1"/>
  <c r="F57" i="1"/>
  <c r="G57" i="1"/>
  <c r="H57" i="1"/>
  <c r="I57" i="1"/>
  <c r="J57" i="1"/>
  <c r="K57" i="1"/>
  <c r="F63" i="1"/>
  <c r="G63" i="1"/>
  <c r="H63" i="1"/>
  <c r="I63" i="1"/>
  <c r="J63" i="1"/>
  <c r="K63" i="1"/>
  <c r="F21" i="1"/>
  <c r="G21" i="1"/>
  <c r="H21" i="1"/>
  <c r="I21" i="1"/>
  <c r="J21" i="1"/>
  <c r="K21" i="1"/>
  <c r="F79" i="1"/>
  <c r="G79" i="1"/>
  <c r="H79" i="1"/>
  <c r="I79" i="1"/>
  <c r="J79" i="1"/>
  <c r="K79" i="1"/>
  <c r="F84" i="1"/>
  <c r="G84" i="1"/>
  <c r="H84" i="1"/>
  <c r="I84" i="1"/>
  <c r="J84" i="1"/>
  <c r="K84" i="1"/>
  <c r="F67" i="1"/>
  <c r="G67" i="1"/>
  <c r="H67" i="1"/>
  <c r="I67" i="1"/>
  <c r="J67" i="1"/>
  <c r="K67" i="1"/>
  <c r="F31" i="1"/>
  <c r="G31" i="1"/>
  <c r="H31" i="1"/>
  <c r="I31" i="1"/>
  <c r="J31" i="1"/>
  <c r="K31" i="1"/>
  <c r="F30" i="1" l="1"/>
  <c r="G30" i="1"/>
  <c r="H30" i="1"/>
  <c r="I30" i="1"/>
  <c r="J30" i="1"/>
  <c r="K30" i="1"/>
  <c r="F44" i="1"/>
  <c r="G44" i="1"/>
  <c r="H44" i="1"/>
  <c r="I44" i="1"/>
  <c r="J44" i="1"/>
  <c r="K44" i="1"/>
  <c r="F43" i="1"/>
  <c r="G43" i="1"/>
  <c r="H43" i="1"/>
  <c r="I43" i="1"/>
  <c r="J43" i="1"/>
  <c r="K43" i="1"/>
  <c r="F62" i="1"/>
  <c r="G62" i="1"/>
  <c r="H62" i="1"/>
  <c r="I62" i="1"/>
  <c r="J62" i="1"/>
  <c r="K62" i="1"/>
  <c r="F68" i="1"/>
  <c r="G68" i="1"/>
  <c r="H68" i="1"/>
  <c r="I68" i="1"/>
  <c r="J68" i="1"/>
  <c r="K68" i="1"/>
  <c r="A30" i="1"/>
  <c r="A44" i="1"/>
  <c r="A43" i="1"/>
  <c r="A62" i="1"/>
  <c r="A68" i="1"/>
  <c r="F29" i="1" l="1"/>
  <c r="G29" i="1"/>
  <c r="H29" i="1"/>
  <c r="I29" i="1"/>
  <c r="J29" i="1"/>
  <c r="K29" i="1"/>
  <c r="F78" i="1"/>
  <c r="G78" i="1"/>
  <c r="H78" i="1"/>
  <c r="I78" i="1"/>
  <c r="J78" i="1"/>
  <c r="K78" i="1"/>
  <c r="F20" i="1"/>
  <c r="G20" i="1"/>
  <c r="H20" i="1"/>
  <c r="I20" i="1"/>
  <c r="J20" i="1"/>
  <c r="K20" i="1"/>
  <c r="F9" i="1"/>
  <c r="G9" i="1"/>
  <c r="H9" i="1"/>
  <c r="I9" i="1"/>
  <c r="J9" i="1"/>
  <c r="K9" i="1"/>
  <c r="F77" i="1"/>
  <c r="G77" i="1"/>
  <c r="H77" i="1"/>
  <c r="I77" i="1"/>
  <c r="J77" i="1"/>
  <c r="K77" i="1"/>
  <c r="F76" i="1"/>
  <c r="G76" i="1"/>
  <c r="H76" i="1"/>
  <c r="I76" i="1"/>
  <c r="J76" i="1"/>
  <c r="K76" i="1"/>
  <c r="F83" i="1"/>
  <c r="G83" i="1"/>
  <c r="H83" i="1"/>
  <c r="I83" i="1"/>
  <c r="J83" i="1"/>
  <c r="K83" i="1"/>
  <c r="F82" i="1"/>
  <c r="G82" i="1"/>
  <c r="H82" i="1"/>
  <c r="I82" i="1"/>
  <c r="J82" i="1"/>
  <c r="K82" i="1"/>
  <c r="F19" i="1"/>
  <c r="G19" i="1"/>
  <c r="H19" i="1"/>
  <c r="I19" i="1"/>
  <c r="J19" i="1"/>
  <c r="K19" i="1"/>
  <c r="F81" i="1"/>
  <c r="G81" i="1"/>
  <c r="H81" i="1"/>
  <c r="I81" i="1"/>
  <c r="J81" i="1"/>
  <c r="K81" i="1"/>
  <c r="F18" i="1"/>
  <c r="G18" i="1"/>
  <c r="H18" i="1"/>
  <c r="I18" i="1"/>
  <c r="J18" i="1"/>
  <c r="K18" i="1"/>
  <c r="F54" i="1"/>
  <c r="G54" i="1"/>
  <c r="H54" i="1"/>
  <c r="I54" i="1"/>
  <c r="J54" i="1"/>
  <c r="K54" i="1"/>
  <c r="A29" i="1"/>
  <c r="A78" i="1"/>
  <c r="A20" i="1"/>
  <c r="A9" i="1"/>
  <c r="A77" i="1"/>
  <c r="A76" i="1"/>
  <c r="A83" i="1"/>
  <c r="A82" i="1"/>
  <c r="A19" i="1"/>
  <c r="A81" i="1"/>
  <c r="A18" i="1"/>
  <c r="A54" i="1"/>
  <c r="A27" i="1" l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40" i="1"/>
  <c r="F40" i="1"/>
  <c r="G40" i="1"/>
  <c r="H40" i="1"/>
  <c r="I40" i="1"/>
  <c r="J40" i="1"/>
  <c r="K40" i="1"/>
  <c r="A80" i="1"/>
  <c r="F80" i="1"/>
  <c r="G80" i="1"/>
  <c r="H80" i="1"/>
  <c r="I80" i="1"/>
  <c r="J80" i="1"/>
  <c r="K80" i="1"/>
  <c r="A16" i="1"/>
  <c r="F16" i="1"/>
  <c r="G16" i="1"/>
  <c r="H16" i="1"/>
  <c r="I16" i="1"/>
  <c r="J16" i="1"/>
  <c r="K16" i="1"/>
  <c r="A75" i="1" l="1"/>
  <c r="F75" i="1"/>
  <c r="G75" i="1"/>
  <c r="H75" i="1"/>
  <c r="I75" i="1"/>
  <c r="J75" i="1"/>
  <c r="K75" i="1"/>
  <c r="A6" i="1"/>
  <c r="F6" i="1"/>
  <c r="G6" i="1"/>
  <c r="H6" i="1"/>
  <c r="I6" i="1"/>
  <c r="J6" i="1"/>
  <c r="K6" i="1"/>
  <c r="A15" i="1"/>
  <c r="F15" i="1"/>
  <c r="G15" i="1"/>
  <c r="H15" i="1"/>
  <c r="I15" i="1"/>
  <c r="J15" i="1"/>
  <c r="K15" i="1"/>
  <c r="A52" i="1"/>
  <c r="F52" i="1"/>
  <c r="G52" i="1"/>
  <c r="H52" i="1"/>
  <c r="I52" i="1"/>
  <c r="J52" i="1"/>
  <c r="K52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28" i="1"/>
  <c r="F28" i="1"/>
  <c r="G28" i="1"/>
  <c r="H28" i="1"/>
  <c r="I28" i="1"/>
  <c r="J28" i="1"/>
  <c r="K28" i="1"/>
  <c r="A17" i="1"/>
  <c r="F17" i="1"/>
  <c r="G17" i="1"/>
  <c r="H17" i="1"/>
  <c r="I17" i="1"/>
  <c r="J17" i="1"/>
  <c r="K17" i="1"/>
  <c r="A8" i="1"/>
  <c r="F8" i="1"/>
  <c r="G8" i="1"/>
  <c r="H8" i="1"/>
  <c r="I8" i="1"/>
  <c r="J8" i="1"/>
  <c r="K8" i="1"/>
  <c r="A7" i="1"/>
  <c r="F7" i="1"/>
  <c r="G7" i="1"/>
  <c r="H7" i="1"/>
  <c r="I7" i="1"/>
  <c r="J7" i="1"/>
  <c r="K7" i="1"/>
  <c r="A90" i="1"/>
  <c r="F90" i="1"/>
  <c r="G90" i="1"/>
  <c r="H90" i="1"/>
  <c r="I90" i="1"/>
  <c r="J90" i="1"/>
  <c r="K90" i="1"/>
  <c r="A41" i="1"/>
  <c r="F41" i="1"/>
  <c r="G41" i="1"/>
  <c r="H41" i="1"/>
  <c r="I41" i="1"/>
  <c r="J41" i="1"/>
  <c r="K41" i="1"/>
  <c r="A25" i="1" l="1"/>
  <c r="F25" i="1"/>
  <c r="G25" i="1"/>
  <c r="H25" i="1"/>
  <c r="I25" i="1"/>
  <c r="J25" i="1"/>
  <c r="K25" i="1"/>
  <c r="A66" i="1"/>
  <c r="F66" i="1"/>
  <c r="G66" i="1"/>
  <c r="H66" i="1"/>
  <c r="I66" i="1"/>
  <c r="J66" i="1"/>
  <c r="K66" i="1"/>
  <c r="A14" i="1"/>
  <c r="F14" i="1"/>
  <c r="G14" i="1"/>
  <c r="H14" i="1"/>
  <c r="I14" i="1"/>
  <c r="J14" i="1"/>
  <c r="K14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65" i="1"/>
  <c r="F65" i="1"/>
  <c r="G65" i="1"/>
  <c r="H65" i="1"/>
  <c r="I65" i="1"/>
  <c r="J65" i="1"/>
  <c r="K65" i="1"/>
  <c r="A13" i="1"/>
  <c r="F13" i="1"/>
  <c r="G13" i="1"/>
  <c r="H13" i="1"/>
  <c r="I13" i="1"/>
  <c r="J13" i="1"/>
  <c r="K13" i="1"/>
  <c r="F61" i="1" l="1"/>
  <c r="G61" i="1"/>
  <c r="H61" i="1"/>
  <c r="I61" i="1"/>
  <c r="J61" i="1"/>
  <c r="K61" i="1"/>
  <c r="F5" i="1"/>
  <c r="G5" i="1"/>
  <c r="H5" i="1"/>
  <c r="I5" i="1"/>
  <c r="J5" i="1"/>
  <c r="K5" i="1"/>
  <c r="A61" i="1"/>
  <c r="A5" i="1"/>
  <c r="F37" i="1" l="1"/>
  <c r="G37" i="1"/>
  <c r="H37" i="1"/>
  <c r="I37" i="1"/>
  <c r="J37" i="1"/>
  <c r="K37" i="1"/>
  <c r="F36" i="1"/>
  <c r="G36" i="1"/>
  <c r="H36" i="1"/>
  <c r="I36" i="1"/>
  <c r="J36" i="1"/>
  <c r="K36" i="1"/>
  <c r="F12" i="1"/>
  <c r="G12" i="1"/>
  <c r="H12" i="1"/>
  <c r="I12" i="1"/>
  <c r="J12" i="1"/>
  <c r="K12" i="1"/>
  <c r="A37" i="1"/>
  <c r="A36" i="1"/>
  <c r="A12" i="1"/>
  <c r="F11" i="1" l="1"/>
  <c r="G11" i="1"/>
  <c r="H11" i="1"/>
  <c r="I11" i="1"/>
  <c r="J11" i="1"/>
  <c r="K11" i="1"/>
  <c r="A11" i="1"/>
  <c r="F35" i="1" l="1"/>
  <c r="G35" i="1"/>
  <c r="H35" i="1"/>
  <c r="I35" i="1"/>
  <c r="J35" i="1"/>
  <c r="K35" i="1"/>
  <c r="A35" i="1"/>
  <c r="F10" i="1" l="1"/>
  <c r="G10" i="1"/>
  <c r="H10" i="1"/>
  <c r="I10" i="1"/>
  <c r="J10" i="1"/>
  <c r="K10" i="1"/>
  <c r="A10" i="1"/>
  <c r="I7" i="16" l="1"/>
  <c r="I2" i="16"/>
  <c r="I4" i="16"/>
  <c r="I6" i="16"/>
  <c r="H1" i="16" l="1"/>
  <c r="I1" i="16"/>
  <c r="I3" i="16"/>
  <c r="G7" i="16"/>
  <c r="A34" i="1" l="1"/>
  <c r="F34" i="1"/>
  <c r="G34" i="1"/>
  <c r="H34" i="1"/>
  <c r="I34" i="1"/>
  <c r="J34" i="1"/>
  <c r="K34" i="1"/>
  <c r="I5" i="16" l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<sst xmlns="http://schemas.openxmlformats.org/spreadsheetml/2006/main" count="13494" uniqueCount="2624">
  <si>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</si>
  <si>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</si>
  <si>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</si>
  <si>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</si>
  <si>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</si>
  <si>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</si>
  <si>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</si>
  <si>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</si>
  <si>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</si>
  <si>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</si>
  <si>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</si>
  <si>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</si>
  <si>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</si>
  <si>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</si>
  <si>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</si>
  <si>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</si>
  <si>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</si>
  <si>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</si>
  <si>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</si>
  <si>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</si>
  <si>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</si>
  <si>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</si>
  <si>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</si>
  <si>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</si>
  <si>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</si>
  <si>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</si>
  <si>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</si>
  <si>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</si>
  <si>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</si>
  <si>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</si>
  <si>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</si>
  <si>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</si>
  <si>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</si>
  <si>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</si>
  <si>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</si>
  <si>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</si>
  <si>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</si>
  <si>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</si>
  <si>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</si>
  <si>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</si>
  <si>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</si>
  <si>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</si>
  <si>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</si>
  <si>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</si>
  <si>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</si>
  <si>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</si>
  <si>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</si>
  <si>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</si>
  <si>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</si>
  <si>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</si>
  <si>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</si>
  <si>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</si>
  <si>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</si>
  <si>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</si>
  <si>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</si>
  <si>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</si>
  <si>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</si>
  <si>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</si>
  <si>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</si>
  <si>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</si>
  <si>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</si>
  <si>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</si>
  <si>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</si>
  <si>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</si>
  <si>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</si>
  <si>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</si>
  <si>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</si>
  <si>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</si>
  <si>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</si>
  <si>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</si>
  <si>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</si>
  <si>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</si>
  <si>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</si>
  <si>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</si>
  <si>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</si>
  <si>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</si>
  <si>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</si>
  <si>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</si>
  <si>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</si>
  <si>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</si>
  <si>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</si>
  <si>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</si>
  <si>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</si>
  <si>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</si>
  <si>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</si>
  <si>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</si>
  <si>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</si>
  <si>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</si>
  <si>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</si>
  <si>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</si>
  <si>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</si>
  <si>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</si>
  <si>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</si>
  <si>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</si>
  <si>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</si>
  <si>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</si>
  <si>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</si>
  <si>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</si>
  <si>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</si>
  <si>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</si>
  <si>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</si>
  <si>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</si>
  <si>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</si>
  <si>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</si>
  <si>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</si>
  <si>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</si>
  <si>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</si>
  <si>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</si>
  <si>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</si>
  <si>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</si>
  <si>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</si>
  <si>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</si>
  <si>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</si>
  <si>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</si>
  <si>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</si>
  <si>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</si>
  <si>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</si>
  <si>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</si>
  <si>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</si>
  <si>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</si>
  <si>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</si>
  <si>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</si>
  <si>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</si>
  <si>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</si>
  <si>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</si>
  <si>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</si>
  <si>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</si>
  <si>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</si>
  <si>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</si>
  <si>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</si>
  <si>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</si>
  <si>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</si>
  <si>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</si>
  <si>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</si>
  <si>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</si>
  <si>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</si>
  <si>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</si>
  <si>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</si>
  <si>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</si>
  <si>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</si>
  <si>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</si>
  <si>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</si>
  <si>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</si>
  <si>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</si>
  <si>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</si>
  <si>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</si>
  <si>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</si>
  <si>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</si>
  <si>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</si>
  <si>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</si>
  <si>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</si>
  <si>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</si>
  <si>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</si>
  <si>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</si>
  <si>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</si>
  <si>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</si>
  <si>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</si>
  <si>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</si>
  <si>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</si>
  <si>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</si>
  <si>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</si>
  <si>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</si>
  <si>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</si>
  <si>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</si>
  <si>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</si>
  <si>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</si>
  <si>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</si>
  <si>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</si>
  <si>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</si>
  <si>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</si>
  <si>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</si>
  <si>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</si>
  <si>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</si>
  <si>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</si>
  <si>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</si>
  <si>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</si>
  <si>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</si>
  <si>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</si>
  <si>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</si>
  <si>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</si>
  <si>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</si>
  <si>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</si>
  <si>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</si>
  <si>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</si>
  <si>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</si>
  <si>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</si>
  <si>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</si>
  <si>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</si>
  <si>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</si>
  <si>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</si>
  <si>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</si>
  <si>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</si>
  <si>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</si>
  <si>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</si>
  <si>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</si>
  <si>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</si>
  <si>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</si>
  <si>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</si>
  <si>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</si>
  <si>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</si>
  <si>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</si>
  <si>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</si>
  <si>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</si>
  <si>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</si>
  <si>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</si>
  <si>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</si>
  <si>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</si>
  <si>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</si>
  <si>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</si>
  <si>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</si>
  <si>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</si>
  <si>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</si>
  <si>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</si>
  <si>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</si>
  <si>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</si>
  <si>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</si>
  <si>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</si>
  <si>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</si>
  <si>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</si>
  <si>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</si>
  <si>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</si>
  <si>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</si>
  <si>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</si>
  <si>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</si>
  <si>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</si>
  <si>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</si>
  <si>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</si>
  <si>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</si>
  <si>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</si>
  <si>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</si>
  <si>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</si>
  <si>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</si>
  <si>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</si>
  <si>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</si>
  <si>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</si>
  <si>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</si>
  <si>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</si>
  <si>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</si>
  <si>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</si>
  <si>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</si>
  <si>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</si>
  <si>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</si>
  <si>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</si>
  <si>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</si>
  <si>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</si>
  <si>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</si>
  <si>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</si>
  <si>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</si>
  <si>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</si>
  <si>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</si>
  <si>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</si>
  <si>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</si>
  <si>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</si>
  <si>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</si>
  <si>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</si>
  <si>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</si>
  <si>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</si>
  <si>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</si>
  <si>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</si>
  <si>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</si>
  <si>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</si>
  <si>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</si>
  <si>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</si>
  <si>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</si>
  <si>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</si>
  <si>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</si>
  <si>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</si>
  <si>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</si>
  <si>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</si>
  <si>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</si>
  <si>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</si>
  <si>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</si>
  <si>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</si>
  <si>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</si>
  <si>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</si>
  <si>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</si>
  <si>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</si>
  <si>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</si>
  <si>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</si>
  <si>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</si>
  <si>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</si>
  <si>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</si>
  <si>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</si>
  <si>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</si>
  <si>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</si>
  <si>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</si>
  <si>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</si>
  <si>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</si>
  <si>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</si>
  <si>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</si>
  <si>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</si>
  <si>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</si>
  <si>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</si>
  <si>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</si>
  <si>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</si>
  <si>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</si>
  <si>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</si>
  <si>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</si>
  <si>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</si>
  <si>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</si>
  <si>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</si>
  <si>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</si>
  <si>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</si>
  <si>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</si>
  <si>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</si>
  <si>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</si>
  <si>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</si>
  <si>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</si>
  <si>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</si>
  <si>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</si>
  <si>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</si>
  <si>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</si>
  <si>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</si>
  <si>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</si>
  <si>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</si>
  <si>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</si>
  <si>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</si>
  <si>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</si>
  <si>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</si>
  <si>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</si>
  <si>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</si>
  <si>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</si>
  <si>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</si>
  <si>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</si>
  <si>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</si>
  <si>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</si>
  <si>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</si>
  <si>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</si>
  <si>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</si>
  <si>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</si>
  <si>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</si>
  <si>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</si>
  <si>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</si>
  <si>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</si>
  <si>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</si>
  <si>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</si>
  <si>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</si>
  <si>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</si>
  <si>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</si>
  <si>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</si>
  <si>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</si>
  <si>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</si>
  <si>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</si>
  <si>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</si>
  <si>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</si>
  <si>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</si>
  <si>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</si>
  <si>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</si>
  <si>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</si>
  <si>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</si>
  <si>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</si>
  <si>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</si>
  <si>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</si>
  <si>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</si>
  <si>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</si>
  <si>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</si>
  <si>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</si>
  <si>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</si>
  <si>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</si>
  <si>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</si>
  <si>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</si>
  <si>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</si>
  <si>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</si>
  <si>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</si>
  <si>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</si>
  <si>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</si>
  <si>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</si>
  <si>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</si>
  <si>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</si>
  <si>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</si>
  <si>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</si>
  <si>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</si>
  <si>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</si>
  <si>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</si>
  <si>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</si>
  <si>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</si>
  <si>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</si>
  <si>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</si>
  <si>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</si>
  <si>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</si>
  <si>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</si>
  <si>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</si>
  <si>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</si>
  <si>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</si>
  <si>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</si>
  <si>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</si>
  <si>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</si>
  <si>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</si>
  <si>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</si>
  <si>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</si>
  <si>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</si>
  <si>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</si>
  <si>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</si>
  <si>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</si>
  <si>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</si>
  <si>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</si>
  <si>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</si>
  <si>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</si>
  <si>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</si>
  <si>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</si>
  <si>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</si>
  <si>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</si>
  <si>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</si>
  <si>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</si>
  <si>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</si>
  <si>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</si>
  <si>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</si>
  <si>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</si>
  <si>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</si>
  <si>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</si>
  <si>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</si>
  <si>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</si>
  <si>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</si>
  <si>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</si>
  <si>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</si>
  <si>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</si>
  <si>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</si>
  <si>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</si>
  <si>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</si>
  <si>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</si>
  <si>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</si>
  <si>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</si>
  <si>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</si>
  <si>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</si>
  <si>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</si>
  <si>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</si>
  <si>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</si>
  <si>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</si>
  <si>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</si>
  <si>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</si>
  <si>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</si>
  <si>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</si>
  <si>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</si>
  <si>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</si>
  <si>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</si>
  <si>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</si>
  <si>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</si>
  <si>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</si>
  <si>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</si>
  <si>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</si>
  <si>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</si>
  <si>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</si>
  <si>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</si>
  <si>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</si>
  <si>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</si>
  <si>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</si>
  <si>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</si>
  <si>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</si>
  <si>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</si>
  <si>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</si>
  <si>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</si>
  <si>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</si>
  <si>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</si>
  <si>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</si>
  <si>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</si>
  <si>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</si>
  <si>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</si>
  <si>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</si>
  <si>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</si>
  <si>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</si>
  <si>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</si>
  <si>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</si>
  <si>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</si>
  <si>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</si>
  <si>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</si>
  <si>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</si>
  <si>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</si>
  <si>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</si>
  <si>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</si>
  <si>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</si>
  <si>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</si>
  <si>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</si>
  <si>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</si>
  <si>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</si>
  <si>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</si>
  <si>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</si>
  <si>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</si>
  <si>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</si>
  <si>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</si>
  <si>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</si>
  <si>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</si>
  <si>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</si>
  <si>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</si>
  <si>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</si>
  <si>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</si>
  <si>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</si>
  <si>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</si>
  <si>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</si>
  <si>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</si>
  <si>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</si>
  <si>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</si>
  <si>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</si>
  <si>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</si>
  <si>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</si>
  <si>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</si>
  <si>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</si>
  <si>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</si>
  <si>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</si>
  <si>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</si>
  <si>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</si>
  <si>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</si>
  <si>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</si>
  <si>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</si>
  <si>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</si>
  <si>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</si>
  <si>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</si>
  <si>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</si>
  <si>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</si>
  <si>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</si>
  <si>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</si>
  <si>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</si>
  <si>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</si>
  <si>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</si>
  <si>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</si>
  <si>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</si>
  <si>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</si>
  <si>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</si>
  <si>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</si>
  <si>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</si>
  <si>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</si>
  <si>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</si>
  <si>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</si>
  <si>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</si>
  <si>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</si>
  <si>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</si>
  <si>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</si>
  <si>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</si>
  <si>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</si>
  <si>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</si>
  <si>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</si>
  <si>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</si>
  <si>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</si>
  <si>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</si>
  <si>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</si>
  <si>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</si>
  <si>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</si>
  <si>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</si>
  <si>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</si>
  <si>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</si>
  <si>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</si>
  <si>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</si>
  <si>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</si>
  <si>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</si>
  <si>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</si>
  <si>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</si>
  <si>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</si>
  <si>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</si>
  <si>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</si>
  <si>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</si>
  <si>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</si>
  <si>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</si>
  <si>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</si>
  <si>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</si>
  <si>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</si>
  <si>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</si>
  <si>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</si>
  <si>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</si>
  <si>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</si>
  <si>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</si>
  <si>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</si>
  <si>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</si>
  <si>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</si>
  <si>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</si>
  <si>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</si>
  <si>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</si>
  <si>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</si>
  <si>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</si>
  <si>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</si>
  <si>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</si>
  <si>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</si>
  <si>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</si>
  <si>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</si>
  <si>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</si>
  <si>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</si>
  <si>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</si>
  <si>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</si>
  <si>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</si>
  <si>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</si>
  <si>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</si>
  <si>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</si>
  <si>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</si>
  <si>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</si>
  <si>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</si>
  <si>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</si>
  <si>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</si>
  <si>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</si>
  <si>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</si>
  <si>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</si>
  <si>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</si>
  <si>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</si>
  <si>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</si>
  <si>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</si>
  <si>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</si>
  <si>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</si>
  <si>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</si>
  <si>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</si>
  <si>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</si>
  <si>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</si>
  <si>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</si>
  <si>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</si>
  <si>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</si>
  <si>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</si>
  <si>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</si>
  <si>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</si>
  <si>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</si>
  <si>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</si>
  <si>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</si>
  <si>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</si>
  <si>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</si>
  <si>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</si>
  <si>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</si>
  <si>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</si>
  <si>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</si>
  <si>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</si>
  <si>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</si>
  <si>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</si>
  <si>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</si>
  <si>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</si>
  <si>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</si>
  <si>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</si>
  <si>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</si>
  <si>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</si>
  <si>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</si>
  <si>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</si>
  <si>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</si>
  <si>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</si>
  <si>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</si>
  <si>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</si>
  <si>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</si>
  <si>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</si>
  <si>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</si>
  <si>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</si>
  <si>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</si>
  <si>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</si>
  <si>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</si>
  <si>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</si>
  <si>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</si>
  <si>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</si>
  <si>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</si>
  <si>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</si>
  <si>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</si>
  <si>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</si>
  <si>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</si>
  <si>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</si>
  <si>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</si>
  <si>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</si>
  <si>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</si>
  <si>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</si>
  <si>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</si>
  <si>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</si>
  <si>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</si>
  <si>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</si>
  <si>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</si>
  <si>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</si>
  <si>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</si>
  <si>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</si>
  <si>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</si>
  <si>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</si>
  <si>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</si>
  <si>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</si>
  <si>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</si>
  <si>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</si>
  <si>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</si>
  <si>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</si>
  <si>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</si>
  <si>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</si>
  <si>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</si>
  <si>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</si>
  <si>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</si>
  <si>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</si>
  <si>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</si>
  <si>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</si>
  <si>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</si>
  <si>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</si>
  <si>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</si>
  <si>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</si>
  <si>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</si>
  <si>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</si>
  <si>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</si>
  <si>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</si>
  <si>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</si>
  <si>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</si>
  <si>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</si>
  <si>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</si>
  <si>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</si>
  <si>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</si>
  <si>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</si>
  <si>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</si>
  <si>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</si>
  <si>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</si>
  <si>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</si>
  <si>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</si>
  <si>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</si>
  <si>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</si>
  <si>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</si>
  <si>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</si>
  <si>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</si>
  <si>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</si>
  <si>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</si>
  <si>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</si>
  <si>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</si>
  <si>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</si>
  <si>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</si>
  <si>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</si>
  <si>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</si>
  <si>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</si>
  <si>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</si>
  <si>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</si>
  <si>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</si>
  <si>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</si>
  <si>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</si>
  <si>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</si>
  <si>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</si>
  <si>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</si>
  <si>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</si>
  <si>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</si>
  <si>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</si>
  <si>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</si>
  <si>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</si>
  <si>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</si>
  <si>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</si>
  <si>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</si>
  <si>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</si>
  <si>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</si>
  <si>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</si>
  <si>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</si>
  <si>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</si>
  <si>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</si>
  <si>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</si>
  <si>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</si>
  <si>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</si>
  <si>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</si>
  <si>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</si>
  <si>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</si>
  <si>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</si>
  <si>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</si>
  <si>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</si>
  <si>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</si>
  <si>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</si>
  <si>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</si>
  <si>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</si>
  <si>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</si>
  <si>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</si>
  <si>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</si>
  <si>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</si>
  <si>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</si>
  <si>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</si>
  <si>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</si>
  <si>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</si>
  <si>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</si>
  <si>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</si>
  <si>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</si>
  <si>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</si>
  <si>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</si>
  <si>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</si>
  <si>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</si>
  <si>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</si>
  <si>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</si>
  <si>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</si>
  <si>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</si>
  <si>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</si>
  <si>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</si>
  <si>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</si>
  <si>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</si>
  <si>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</si>
  <si>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</si>
  <si>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</si>
  <si>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</si>
  <si>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</si>
  <si>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</si>
  <si>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</si>
  <si>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</si>
  <si>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</si>
  <si>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</si>
  <si>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</si>
  <si>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</si>
  <si>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</si>
  <si>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</si>
  <si>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</si>
  <si>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</si>
  <si>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</si>
  <si>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</si>
  <si>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</si>
  <si>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</si>
  <si>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</si>
  <si>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</si>
  <si>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</si>
  <si>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</si>
  <si>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</si>
  <si>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</si>
  <si>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</si>
  <si>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</si>
  <si>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</si>
  <si>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</si>
  <si>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</si>
  <si>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</si>
  <si>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</si>
  <si>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</si>
  <si>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</si>
  <si>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</si>
  <si>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</si>
  <si>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</si>
  <si>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</si>
  <si>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</si>
  <si>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</si>
  <si>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</si>
  <si>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</si>
  <si>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</si>
  <si>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</si>
  <si>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</si>
  <si>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</si>
  <si>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</si>
  <si>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</si>
  <si>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</si>
  <si>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</si>
  <si>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</si>
  <si>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</si>
  <si>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</si>
  <si>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</si>
  <si>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</si>
  <si>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</si>
  <si>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</si>
  <si>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</si>
  <si>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</si>
  <si>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</si>
  <si>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</si>
  <si>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</si>
  <si>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</si>
  <si>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</si>
  <si>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</si>
  <si>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</si>
  <si>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</si>
  <si>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</si>
  <si>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</si>
  <si>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</si>
  <si>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</si>
  <si>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</si>
  <si>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</si>
  <si>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</si>
  <si>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</si>
  <si>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</si>
  <si>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</si>
  <si>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</si>
  <si>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</si>
  <si>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</si>
  <si>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</si>
  <si>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</si>
  <si>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</si>
  <si>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</si>
  <si>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</si>
  <si>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</si>
  <si>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</si>
  <si>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</si>
  <si>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</si>
  <si>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</si>
  <si>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</si>
  <si>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</si>
  <si>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</si>
  <si>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</si>
  <si>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</si>
  <si>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</si>
  <si>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</si>
  <si>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</si>
  <si>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</si>
  <si>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</si>
  <si>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</si>
  <si>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</si>
  <si>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</si>
  <si>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</si>
  <si>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</si>
  <si>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</si>
  <si>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</si>
  <si>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</si>
  <si>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</si>
  <si>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</si>
  <si>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</si>
  <si>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</si>
  <si>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</si>
  <si>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</si>
  <si>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</si>
  <si>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</si>
  <si>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</si>
  <si>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</si>
  <si>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</si>
  <si>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</si>
  <si>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</si>
  <si>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</si>
  <si>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</si>
  <si>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</si>
  <si>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</si>
  <si>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</si>
  <si>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</si>
  <si>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</si>
  <si>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</si>
  <si>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</si>
  <si>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</si>
  <si>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</si>
  <si>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</si>
  <si>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</si>
  <si>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</si>
  <si>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</si>
  <si>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</si>
  <si>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</si>
  <si>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</si>
  <si>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</si>
  <si>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</si>
  <si>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</si>
  <si>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</si>
  <si>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</si>
  <si>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</si>
  <si>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</si>
  <si>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</si>
  <si>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</si>
  <si>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</si>
  <si>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</si>
  <si>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</si>
  <si>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</si>
  <si>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</si>
  <si>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</si>
  <si>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</si>
  <si>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</si>
  <si>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</si>
  <si>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</si>
  <si>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</si>
  <si>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</si>
  <si>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</si>
  <si>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</si>
  <si>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</si>
  <si>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</si>
  <si>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</si>
  <si>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</si>
  <si>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</si>
  <si>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</si>
  <si>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</si>
  <si>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</si>
  <si>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</si>
  <si>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</si>
  <si>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</si>
  <si>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</si>
  <si>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</si>
  <si>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</si>
  <si>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</si>
  <si>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</si>
  <si>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</si>
  <si>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</si>
  <si>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</si>
  <si>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</si>
  <si>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</si>
  <si>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</si>
  <si>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</si>
  <si>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</si>
  <si>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</si>
  <si>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</si>
  <si>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</si>
  <si>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</si>
  <si>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</si>
  <si>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</si>
  <si>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</si>
  <si>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</si>
  <si>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</si>
  <si>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</si>
  <si>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</si>
  <si>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</si>
  <si>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</si>
  <si>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</si>
  <si>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</si>
  <si>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</si>
  <si>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</si>
  <si>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</si>
  <si>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</si>
  <si>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</si>
  <si>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</si>
  <si>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</si>
  <si>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</si>
  <si>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</si>
  <si>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</si>
  <si>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</si>
  <si>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</si>
  <si>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</si>
  <si>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</si>
  <si>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</si>
  <si>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</si>
  <si>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</si>
  <si>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</si>
  <si>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</si>
  <si>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</si>
  <si>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</si>
  <si>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</si>
  <si>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</si>
  <si>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</si>
  <si>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</si>
  <si>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</si>
  <si>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</si>
  <si>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</si>
  <si>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</si>
  <si>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</si>
  <si>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</si>
  <si>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</si>
  <si>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</si>
  <si>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</si>
  <si>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</si>
  <si>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</si>
  <si>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</si>
  <si>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</si>
  <si>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</si>
  <si>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</si>
  <si>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</si>
  <si>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</si>
  <si>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</si>
  <si>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</si>
  <si>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</si>
  <si>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</si>
  <si>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</si>
  <si>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</si>
  <si>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</si>
  <si>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</si>
  <si>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</si>
  <si>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</si>
  <si>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</si>
  <si>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</si>
  <si>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</si>
  <si>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</si>
  <si>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</si>
  <si>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</si>
  <si>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</si>
  <si>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</si>
  <si>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</si>
  <si>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</si>
  <si>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</si>
  <si>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</si>
  <si>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</si>
  <si>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</si>
  <si>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</si>
  <si>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</si>
  <si>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</si>
  <si>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</si>
  <si>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</si>
  <si>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</si>
  <si>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</si>
  <si>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</si>
  <si>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</si>
  <si>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</si>
  <si>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</si>
  <si>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</si>
  <si>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</si>
  <si>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</si>
  <si>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</si>
  <si>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</si>
  <si>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</si>
  <si>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</si>
  <si>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</si>
  <si>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</si>
  <si>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</si>
  <si>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</si>
  <si>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</si>
  <si>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</si>
  <si>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</si>
  <si>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</si>
  <si>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</si>
  <si>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</si>
  <si>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</si>
  <si>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</si>
  <si>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</si>
  <si>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</si>
  <si>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</si>
  <si>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</si>
  <si>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</si>
  <si>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</si>
  <si>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</si>
  <si>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</si>
  <si>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</si>
  <si>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</si>
  <si>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</si>
  <si>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</si>
  <si>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</si>
  <si>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</si>
  <si>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</si>
  <si>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</si>
  <si>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</si>
  <si>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</si>
  <si>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</si>
  <si>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</si>
  <si>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</si>
  <si>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</si>
  <si>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</si>
  <si>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</si>
  <si>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</si>
  <si>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</si>
  <si>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</si>
  <si>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</si>
  <si>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</si>
  <si>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</si>
  <si>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</si>
  <si>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</si>
  <si>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</si>
  <si>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</si>
  <si>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</si>
  <si>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</si>
  <si>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</si>
  <si>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</si>
  <si>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</si>
  <si>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</si>
  <si>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</si>
  <si>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</si>
  <si>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</si>
  <si>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</si>
  <si>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</si>
  <si>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</si>
  <si>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</si>
  <si>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</si>
  <si>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</si>
  <si>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</si>
  <si>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</si>
  <si>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</si>
  <si>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</si>
  <si>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</si>
  <si>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</si>
  <si>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</si>
  <si>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</si>
  <si>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</si>
  <si>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</si>
  <si>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</si>
  <si>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</si>
  <si>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</si>
  <si>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</si>
  <si>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</si>
  <si>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</si>
  <si>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</si>
  <si>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</si>
  <si>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</si>
  <si>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</si>
  <si>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</si>
  <si>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</si>
  <si>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</si>
  <si>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</si>
  <si>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</si>
  <si>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</si>
  <si>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</si>
  <si>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</si>
  <si>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</si>
  <si>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</si>
  <si>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</si>
  <si>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</si>
  <si>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</si>
  <si>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</si>
  <si>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</si>
  <si>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</si>
  <si>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</si>
  <si>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</si>
  <si>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</si>
  <si>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</si>
  <si>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</si>
  <si>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</si>
  <si>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</si>
  <si>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</si>
  <si>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</si>
  <si>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</si>
  <si>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</si>
  <si>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</si>
  <si>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</si>
  <si>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</si>
  <si>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</si>
  <si>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</si>
  <si>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</si>
  <si>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</si>
  <si>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</si>
  <si>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</si>
  <si>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</si>
  <si>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</si>
  <si>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</si>
  <si>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</si>
  <si>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</si>
  <si>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</si>
  <si>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</si>
  <si>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</si>
  <si>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</si>
  <si>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</si>
  <si>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</si>
  <si>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</si>
  <si>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</si>
  <si>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</si>
  <si>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</si>
  <si>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</si>
  <si>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</si>
  <si>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</si>
  <si>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</si>
  <si>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</si>
  <si>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</si>
  <si>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</si>
  <si>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</si>
  <si>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</si>
  <si>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</si>
  <si>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</si>
  <si>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</si>
  <si>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</si>
  <si>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</si>
  <si>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</si>
  <si>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</si>
  <si>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</si>
  <si>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</si>
  <si>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</si>
  <si>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</si>
  <si>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</si>
  <si>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</si>
  <si>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</si>
  <si>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</si>
  <si>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</si>
  <si>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</si>
  <si>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</si>
  <si>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</si>
  <si>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</si>
  <si>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</si>
  <si>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</si>
  <si>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</si>
  <si>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</si>
  <si>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</si>
  <si>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</si>
  <si>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</si>
  <si>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</si>
  <si>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</si>
  <si>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</si>
  <si>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</si>
  <si>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</si>
  <si>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</si>
  <si>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</si>
  <si>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</si>
  <si>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</si>
  <si>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</si>
  <si>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</si>
  <si>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</si>
  <si>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</si>
  <si>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</si>
  <si>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</si>
  <si>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</si>
  <si>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</si>
  <si>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</si>
  <si>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</si>
  <si>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</si>
  <si>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</si>
  <si>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</si>
  <si>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</si>
  <si>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</si>
  <si>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</si>
  <si>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</si>
  <si>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</si>
  <si>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</si>
  <si>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</si>
  <si>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</si>
  <si>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</si>
  <si>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</si>
  <si>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</si>
  <si>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</si>
  <si>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</si>
  <si>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</si>
  <si>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</si>
  <si>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</si>
  <si>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</si>
  <si>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</si>
  <si>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</si>
  <si>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</si>
  <si>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</si>
  <si>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</si>
  <si>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</si>
  <si>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</si>
  <si>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</si>
  <si>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</si>
  <si>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</si>
  <si>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</si>
  <si>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</si>
  <si>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</si>
  <si>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</si>
  <si>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</si>
  <si>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</si>
  <si>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</si>
  <si>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</si>
  <si>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</si>
  <si>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</si>
  <si>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</si>
  <si>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</si>
  <si>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</si>
  <si>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</si>
  <si>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</si>
  <si>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</si>
  <si>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</si>
  <si>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</si>
  <si>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</si>
  <si>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</si>
  <si>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</si>
  <si>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</si>
  <si>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</si>
  <si>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</si>
  <si>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</si>
  <si>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</si>
  <si>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</si>
  <si>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</si>
  <si>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</si>
  <si>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</si>
  <si>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</si>
  <si>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</si>
  <si>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</si>
  <si>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</si>
  <si>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</si>
  <si>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</si>
  <si>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</si>
  <si>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</si>
  <si>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</si>
  <si>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</si>
  <si>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</si>
  <si>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</si>
  <si>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</si>
  <si>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</si>
  <si>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</si>
  <si>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</si>
  <si>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</si>
  <si>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</si>
  <si>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</si>
  <si>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</si>
  <si>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</si>
  <si>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</si>
  <si>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</si>
  <si>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</si>
  <si>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</si>
  <si>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</si>
  <si>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</si>
  <si>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</si>
  <si>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</si>
  <si>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</si>
  <si>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</si>
  <si>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</si>
  <si>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</si>
  <si>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</si>
  <si>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</si>
  <si>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</si>
  <si>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</si>
  <si>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</si>
  <si>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</si>
  <si>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</si>
  <si>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</si>
  <si>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</si>
  <si>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</si>
  <si>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</si>
  <si>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</si>
  <si>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</si>
  <si>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</si>
  <si>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</si>
  <si>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</si>
  <si>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</si>
  <si>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</si>
  <si>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</si>
  <si>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</si>
  <si>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</si>
  <si>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</si>
  <si>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</si>
  <si>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</si>
  <si>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</si>
  <si>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</si>
  <si>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</si>
  <si>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</si>
  <si>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</si>
  <si>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</si>
  <si>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</si>
  <si>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</si>
  <si>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</si>
  <si>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</si>
  <si>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</si>
  <si>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</si>
  <si>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</si>
  <si>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</si>
  <si>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</si>
  <si>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</si>
  <si>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</si>
  <si>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</si>
  <si>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</si>
  <si>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</si>
  <si>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</si>
  <si>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</si>
  <si>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</si>
  <si>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</si>
  <si>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</si>
  <si>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</si>
  <si>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</si>
  <si>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</si>
  <si>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</si>
  <si>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</si>
  <si>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</si>
  <si>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</si>
  <si>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</si>
  <si>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</si>
  <si>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</si>
  <si>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</si>
  <si>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</si>
  <si>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</si>
  <si>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</si>
  <si>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</si>
  <si>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</si>
  <si>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</si>
  <si>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</si>
  <si>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</si>
  <si>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</si>
  <si>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</si>
  <si>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</si>
  <si>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</si>
  <si>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</si>
  <si>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</si>
  <si>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</si>
  <si>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</si>
  <si>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</si>
  <si>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</si>
  <si>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</si>
  <si>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</si>
  <si>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</si>
  <si>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</si>
  <si>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</si>
  <si>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</si>
  <si>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</si>
  <si>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</si>
  <si>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</si>
  <si>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</si>
  <si>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</si>
  <si>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</si>
  <si>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</si>
  <si>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</si>
  <si>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</si>
  <si>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</si>
  <si>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</si>
  <si>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</si>
  <si>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</si>
  <si>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</si>
  <si>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</si>
  <si>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</si>
  <si>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</si>
  <si>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</si>
  <si>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</si>
  <si>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</si>
  <si>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</si>
  <si>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</si>
  <si>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</si>
  <si>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</si>
  <si>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</si>
  <si>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</si>
  <si>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</si>
  <si>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</si>
  <si>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</si>
  <si>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</si>
  <si>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</si>
  <si>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</si>
  <si>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</si>
  <si>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</si>
  <si>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</si>
  <si>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</si>
  <si>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</si>
  <si>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</si>
  <si>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</si>
  <si>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</si>
  <si>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</si>
  <si>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</si>
  <si>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</si>
  <si>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</si>
  <si>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</si>
  <si>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</si>
  <si>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</si>
  <si>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</si>
  <si>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</si>
  <si>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</si>
  <si>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</si>
  <si>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</si>
  <si>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</si>
  <si>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</si>
  <si>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</si>
  <si>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</si>
  <si>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</si>
  <si>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</si>
  <si>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</si>
  <si>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</si>
  <si>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</si>
  <si>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</si>
  <si>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</si>
  <si>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</si>
  <si>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</si>
  <si>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</si>
  <si>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</si>
  <si>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</si>
  <si>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</si>
  <si>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</si>
  <si>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</si>
  <si>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</si>
  <si>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</si>
  <si>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</si>
  <si>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</si>
  <si>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</si>
  <si>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</si>
  <si>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</si>
  <si>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</si>
  <si>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</si>
  <si>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</si>
  <si>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</si>
  <si>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</si>
  <si>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</si>
  <si>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</si>
  <si>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</si>
  <si>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</si>
  <si>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</si>
  <si>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</si>
  <si>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</si>
  <si>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</si>
  <si>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</si>
  <si>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</si>
  <si>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</si>
  <si>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</si>
  <si>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</si>
  <si>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</si>
  <si>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</si>
  <si>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</si>
  <si>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</si>
  <si>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</si>
  <si>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</si>
  <si>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</si>
  <si>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</si>
  <si>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</si>
  <si>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</si>
  <si>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</si>
  <si>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</si>
  <si>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</si>
  <si>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</si>
  <si>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</si>
  <si>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</si>
  <si>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</si>
  <si>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</si>
  <si>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</si>
  <si>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</si>
  <si>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</si>
  <si>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</si>
  <si>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</si>
  <si>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</si>
  <si>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</si>
  <si>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</si>
  <si>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</si>
  <si>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</si>
  <si>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</si>
  <si>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</si>
  <si>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</si>
  <si>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</si>
  <si>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</si>
  <si>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</si>
  <si>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</si>
  <si>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</si>
  <si>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</si>
  <si>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</si>
  <si>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</si>
  <si>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</si>
  <si>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</si>
  <si>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</si>
  <si>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</si>
  <si>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</si>
  <si>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</si>
  <si>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</si>
  <si>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</si>
  <si>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</si>
  <si>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</si>
  <si>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</si>
  <si>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</si>
  <si>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</si>
  <si>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</si>
  <si>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</si>
  <si>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</si>
  <si>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</si>
  <si>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</si>
  <si>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</si>
  <si>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</si>
  <si>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</si>
  <si>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</si>
  <si>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</si>
  <si>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</si>
  <si>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</si>
  <si>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</si>
  <si>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</si>
  <si>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</si>
  <si>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</si>
  <si>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</si>
  <si>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</si>
  <si>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</si>
  <si>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</si>
  <si>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</si>
  <si>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</si>
  <si>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</si>
  <si>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</si>
  <si>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</si>
  <si>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</si>
  <si>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</si>
  <si>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</si>
  <si>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</si>
  <si>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</si>
  <si>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</si>
  <si>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</si>
  <si>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</si>
  <si>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</si>
  <si>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</si>
  <si>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</si>
  <si>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</si>
  <si>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</si>
  <si>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</si>
  <si>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</si>
  <si>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</si>
  <si>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</si>
  <si>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</si>
  <si>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</si>
  <si>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</si>
  <si>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</si>
  <si>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</si>
  <si>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</si>
  <si>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</si>
  <si>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</si>
  <si>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</si>
  <si>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</si>
  <si>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</si>
  <si>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</si>
  <si>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</si>
  <si>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</si>
  <si>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</si>
  <si>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</si>
  <si>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</si>
  <si>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</si>
  <si>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</si>
  <si>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</si>
  <si>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</si>
  <si>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</si>
  <si>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</si>
  <si>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</si>
  <si>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</si>
  <si>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</si>
  <si>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</si>
  <si>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</si>
  <si>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</si>
  <si>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</si>
  <si>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</si>
  <si>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</si>
  <si>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</si>
  <si>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</si>
  <si>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</si>
  <si>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</si>
  <si>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</si>
  <si>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</si>
  <si>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</si>
  <si>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</si>
  <si>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</si>
  <si>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</si>
  <si>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</si>
  <si>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</si>
  <si>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</si>
  <si>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</si>
  <si>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</si>
  <si>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</si>
  <si>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</si>
  <si>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</si>
  <si>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</si>
  <si>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</si>
  <si>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</si>
  <si>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</si>
  <si>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</si>
  <si>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</si>
  <si>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</si>
  <si>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</si>
  <si>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</si>
  <si>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</si>
  <si>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</si>
  <si>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</si>
  <si>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</si>
  <si>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</si>
  <si>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</si>
  <si>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</si>
  <si>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</si>
  <si>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</si>
  <si>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</si>
  <si>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</si>
  <si>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</si>
  <si>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</si>
  <si>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</si>
  <si>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</si>
  <si>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</si>
  <si>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</si>
  <si>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</si>
  <si>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</si>
  <si>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</si>
  <si>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</si>
  <si>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</si>
  <si>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</si>
  <si>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</si>
  <si>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</si>
  <si>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</si>
  <si>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</si>
  <si>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</si>
  <si>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</si>
  <si>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</si>
  <si>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</si>
  <si>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</si>
  <si>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</si>
  <si>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</si>
  <si>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</si>
  <si>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</si>
  <si>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</si>
  <si>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</si>
  <si>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</si>
  <si>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</si>
  <si>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</si>
  <si>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</si>
  <si>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</si>
  <si>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</si>
  <si>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</si>
  <si>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</si>
  <si>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</si>
  <si>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</si>
  <si>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</si>
  <si>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</si>
  <si>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</si>
  <si>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</si>
  <si>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</si>
  <si>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</si>
  <si>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</si>
  <si>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</si>
  <si>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</si>
  <si>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</si>
  <si>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</si>
  <si>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</si>
  <si>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</si>
  <si>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</si>
  <si>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</si>
  <si>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</si>
  <si>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</si>
  <si>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</si>
  <si>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</si>
  <si>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</si>
  <si>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</si>
  <si>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</si>
  <si>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</si>
  <si>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</si>
  <si>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</si>
  <si>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</si>
  <si>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</si>
  <si>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</si>
  <si>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</si>
  <si>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</si>
  <si>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</si>
  <si>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</si>
  <si>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</si>
  <si>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</si>
  <si>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</si>
  <si>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</si>
  <si>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</si>
  <si>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</si>
  <si>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</si>
  <si>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</si>
  <si>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</si>
  <si>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</si>
  <si>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</si>
  <si>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</si>
  <si>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</si>
  <si>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</si>
  <si>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</si>
  <si>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</si>
  <si>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</si>
  <si>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</si>
  <si>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</si>
  <si>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</si>
  <si>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</si>
  <si>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</si>
  <si>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</si>
  <si>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</si>
  <si>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</si>
  <si>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</si>
  <si>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</si>
  <si>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</si>
  <si>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</si>
  <si>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</si>
  <si>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</si>
  <si>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</si>
  <si>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</si>
  <si>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</si>
  <si>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</si>
  <si>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</si>
  <si>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</si>
  <si>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</si>
  <si>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</si>
  <si>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</si>
  <si>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</si>
  <si>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</si>
  <si>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</si>
  <si>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</si>
  <si>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</si>
  <si>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</si>
  <si>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</si>
  <si>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</si>
  <si>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</si>
  <si>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</si>
  <si>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</si>
  <si>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</si>
  <si>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</si>
  <si>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</si>
  <si>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</si>
  <si>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</si>
  <si>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</si>
  <si>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</si>
  <si>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</si>
  <si>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</si>
  <si>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</si>
  <si>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</si>
  <si>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</si>
  <si>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</si>
  <si>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</si>
  <si>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</si>
  <si>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</si>
  <si>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</si>
  <si>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</si>
  <si>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</si>
  <si>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</si>
  <si>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</si>
  <si>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</si>
  <si>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</si>
  <si>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</si>
  <si>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</si>
  <si>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</si>
  <si>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</si>
  <si>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</si>
  <si>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</si>
  <si>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</si>
  <si>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</si>
  <si>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</si>
  <si>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</si>
  <si>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</si>
  <si>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</si>
  <si>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</si>
  <si>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</si>
  <si>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</si>
  <si>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</si>
  <si>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</si>
  <si>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</si>
  <si>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</si>
  <si>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</si>
  <si>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</si>
  <si>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</si>
  <si>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</si>
  <si>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</si>
  <si>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</si>
  <si>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</si>
  <si>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</si>
  <si>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</si>
  <si>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</si>
  <si>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</si>
  <si>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</si>
  <si>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</si>
  <si>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</si>
  <si>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</si>
  <si>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</si>
  <si>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</si>
  <si>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</si>
  <si>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</si>
  <si>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</si>
  <si>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</si>
  <si>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</si>
  <si>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</si>
  <si>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</si>
  <si>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</si>
  <si>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</si>
  <si>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</si>
  <si>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</si>
  <si>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</si>
  <si>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</si>
  <si>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</si>
  <si>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</si>
  <si>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</si>
  <si>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</si>
  <si>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</si>
  <si>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</si>
  <si>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</si>
  <si>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</si>
  <si>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</si>
  <si>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</si>
  <si>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</si>
  <si>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</si>
  <si>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</si>
  <si>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</si>
  <si>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</si>
  <si>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</si>
  <si>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</si>
  <si>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</si>
  <si>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</si>
  <si>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</si>
  <si>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</si>
  <si>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</si>
  <si>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</si>
  <si>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</si>
  <si>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</si>
  <si>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</si>
  <si>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</si>
  <si>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</si>
  <si>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</si>
  <si>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</si>
  <si>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</si>
  <si>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</si>
  <si>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</si>
  <si>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</si>
  <si>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</si>
  <si>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</si>
  <si>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</si>
  <si>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</si>
  <si>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</si>
  <si>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</si>
  <si>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</si>
  <si>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</si>
  <si>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</si>
  <si>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</si>
  <si>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</si>
  <si>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</si>
  <si>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</si>
  <si>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</si>
  <si>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</si>
  <si>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</si>
  <si>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</si>
  <si>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</si>
  <si>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</si>
  <si>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</si>
  <si>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</si>
  <si>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</si>
  <si>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</si>
  <si>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</si>
  <si>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</si>
  <si>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</si>
  <si>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</si>
  <si>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</si>
  <si>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</si>
  <si>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</si>
  <si>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</si>
  <si>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</si>
  <si>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</si>
  <si>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</si>
  <si>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</si>
  <si>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</si>
  <si>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</si>
  <si>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</si>
  <si>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</si>
  <si>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</si>
  <si>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</si>
  <si>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</si>
  <si>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</si>
  <si>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</si>
  <si>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</si>
  <si>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</si>
  <si>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</si>
  <si>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</si>
  <si>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</si>
  <si>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</si>
  <si>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</si>
  <si>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</si>
  <si>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</si>
  <si>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</si>
  <si>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</si>
  <si>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</si>
  <si>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</si>
  <si>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</si>
  <si>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</si>
  <si>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</si>
  <si>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</si>
  <si>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</si>
  <si>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</si>
  <si>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</si>
  <si>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</si>
  <si>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</si>
  <si>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</si>
  <si>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</si>
  <si>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</si>
  <si>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</si>
  <si>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</si>
  <si>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</si>
  <si>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</si>
  <si>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</si>
  <si>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</si>
  <si>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</si>
  <si>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</si>
  <si>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</si>
  <si>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</si>
  <si>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</si>
  <si>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</si>
  <si>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</si>
  <si>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</si>
  <si>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</si>
  <si>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</si>
  <si>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</si>
  <si>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</si>
  <si>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</si>
  <si>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</si>
  <si>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</si>
  <si>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</si>
  <si>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</si>
  <si>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</si>
  <si>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</si>
  <si>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</si>
  <si>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</si>
  <si>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</si>
  <si>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</si>
  <si>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</si>
  <si>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</si>
  <si>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</si>
  <si>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</si>
  <si>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</si>
  <si>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</si>
  <si>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</si>
  <si>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</si>
  <si>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</si>
  <si>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</si>
  <si>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</si>
  <si>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</si>
  <si>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</si>
  <si>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</si>
  <si>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</si>
  <si>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</si>
  <si>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</si>
  <si>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</si>
  <si>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</si>
  <si>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</si>
  <si>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</si>
  <si>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</si>
  <si>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</si>
  <si>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</si>
  <si>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</si>
  <si>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</si>
  <si>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</si>
  <si>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</si>
  <si>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</si>
  <si>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</si>
  <si>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</si>
  <si>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</si>
  <si>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</si>
  <si>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</si>
  <si>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</si>
  <si>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</si>
  <si>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</si>
  <si>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</si>
  <si>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</si>
  <si>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</si>
  <si>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</si>
  <si>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</si>
  <si>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</si>
  <si>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</si>
  <si>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</si>
  <si>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</si>
  <si>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</si>
  <si>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</si>
  <si>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</si>
  <si>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</si>
  <si>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</si>
  <si>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</si>
  <si>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</si>
  <si>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</si>
  <si>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</si>
  <si>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</si>
  <si>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</si>
  <si>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</si>
  <si>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</si>
  <si>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</si>
  <si>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</si>
  <si>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</si>
  <si>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</si>
  <si>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</si>
  <si>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</si>
  <si>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</si>
  <si>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</si>
  <si>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</si>
  <si>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</si>
  <si>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</si>
  <si>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</si>
  <si>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</si>
  <si>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</si>
  <si>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</si>
  <si>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</si>
  <si>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</si>
  <si>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</si>
  <si>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</si>
  <si>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</si>
  <si>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</si>
  <si>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</si>
  <si>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</si>
  <si>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</si>
  <si>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</si>
  <si>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</si>
  <si>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</si>
  <si>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</si>
  <si>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</si>
  <si>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</si>
  <si>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</si>
  <si>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</si>
  <si>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</si>
  <si>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</si>
  <si>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</si>
  <si>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</si>
  <si>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</si>
  <si>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</si>
  <si>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</si>
  <si>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</si>
  <si>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</si>
  <si>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</si>
  <si>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</si>
  <si>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</si>
  <si>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</si>
  <si>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</si>
  <si>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</si>
  <si>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</si>
  <si>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</si>
  <si>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</si>
  <si>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</si>
  <si>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</si>
  <si>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</si>
  <si>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</si>
  <si>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</si>
  <si>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</si>
  <si>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</si>
  <si>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</si>
  <si>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</si>
  <si>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</si>
  <si>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</si>
  <si>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</si>
  <si>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</si>
  <si>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</si>
  <si>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</si>
  <si>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</si>
  <si>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</si>
  <si>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</si>
  <si>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</si>
  <si>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</si>
  <si>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</si>
  <si>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</si>
  <si>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</si>
  <si>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</si>
  <si>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</si>
  <si>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</si>
  <si>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</si>
  <si>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</si>
  <si>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</si>
  <si>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</si>
  <si>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</si>
  <si>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</si>
  <si>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</si>
  <si>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</si>
  <si>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</si>
  <si>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</si>
  <si>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</si>
  <si>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</si>
  <si>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</si>
  <si>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</si>
  <si>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</si>
  <si>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</si>
  <si>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</si>
  <si>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</si>
  <si>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</si>
  <si>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</si>
  <si>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</si>
  <si>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</si>
  <si>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</si>
  <si>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</si>
  <si>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</si>
  <si>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</si>
  <si>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</si>
  <si>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</si>
  <si>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</si>
  <si>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</si>
  <si>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</si>
  <si>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</si>
  <si>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</si>
  <si>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</si>
  <si>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</si>
  <si>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</si>
  <si>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</si>
  <si>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</si>
  <si>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</si>
  <si>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</si>
  <si>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</si>
  <si>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</si>
  <si>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</si>
  <si>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</si>
  <si>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</si>
  <si>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</si>
  <si>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</si>
  <si>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</si>
  <si>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</si>
  <si>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</si>
  <si>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</si>
  <si>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</si>
  <si>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</si>
  <si>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</si>
  <si>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</si>
  <si>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</si>
  <si>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</si>
  <si>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</si>
  <si>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</si>
  <si>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</si>
  <si>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</si>
  <si>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</si>
  <si>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</si>
  <si>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</si>
  <si>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</si>
  <si>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</si>
  <si>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</si>
  <si>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</si>
  <si>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</si>
  <si>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</si>
  <si>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</si>
  <si>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</si>
  <si>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</si>
  <si>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</si>
  <si>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</si>
  <si>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</si>
  <si>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</si>
  <si>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</si>
  <si>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</si>
  <si>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</si>
  <si>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</si>
  <si>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</si>
  <si>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</si>
  <si>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</si>
  <si>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</si>
  <si>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</si>
  <si>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</si>
  <si>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</si>
  <si>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</si>
  <si>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</si>
  <si>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</si>
  <si>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</si>
  <si>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</si>
  <si>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</si>
  <si>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</si>
  <si>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</si>
  <si>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</si>
  <si>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</si>
  <si>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</si>
  <si>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</si>
  <si>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</si>
  <si>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</si>
  <si>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</si>
  <si>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</si>
  <si>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</si>
  <si>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</si>
  <si>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</si>
  <si>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</si>
  <si>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</si>
  <si>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</si>
  <si>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</si>
  <si>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</si>
  <si>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</si>
  <si>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</si>
  <si>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</si>
  <si>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</si>
  <si>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</si>
  <si>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</si>
  <si>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</si>
  <si>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</si>
  <si>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</si>
  <si>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</si>
  <si>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</si>
  <si>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</si>
  <si>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</si>
  <si>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</si>
  <si>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</si>
  <si>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</si>
  <si>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</si>
  <si>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</si>
  <si>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</si>
  <si>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</si>
  <si>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</si>
  <si>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</si>
  <si>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</si>
  <si>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</si>
  <si>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</si>
  <si>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</si>
  <si>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</si>
  <si>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</si>
  <si>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</si>
  <si>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</si>
  <si>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</si>
  <si>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</si>
  <si>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</si>
  <si>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</si>
  <si>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</si>
  <si>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</si>
  <si>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</si>
  <si>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</si>
  <si>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</si>
  <si>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</si>
  <si>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</si>
  <si>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</si>
  <si>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</si>
  <si>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</si>
  <si>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</si>
  <si>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</si>
  <si>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</si>
  <si>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</si>
  <si>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</si>
  <si>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</si>
  <si>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</si>
  <si>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</si>
  <si>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</si>
  <si>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</si>
  <si>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</si>
  <si>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</si>
  <si>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</si>
  <si>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</si>
  <si>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</si>
  <si>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</si>
  <si>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</si>
  <si>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</si>
  <si>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</si>
  <si>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</si>
  <si>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</si>
  <si>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</si>
  <si>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</si>
  <si>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</si>
  <si>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</si>
  <si>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</si>
  <si>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</si>
  <si>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</si>
  <si>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</si>
  <si>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</si>
  <si>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</si>
  <si>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</si>
  <si>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</si>
  <si>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</si>
  <si>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</si>
  <si>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</si>
  <si>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</si>
  <si>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</si>
  <si>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</si>
  <si>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</si>
  <si>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</si>
  <si>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</si>
  <si>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</si>
  <si>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</si>
  <si>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</si>
  <si>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</si>
  <si>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</si>
  <si>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</si>
  <si>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</si>
  <si>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</si>
  <si>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</si>
  <si>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</si>
  <si>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</si>
  <si>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</si>
  <si>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</si>
  <si>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</si>
  <si>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</si>
  <si>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</si>
  <si>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</si>
  <si>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</si>
  <si>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</si>
  <si>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</si>
  <si>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</si>
  <si>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</si>
  <si>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</si>
  <si>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</si>
  <si>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</si>
  <si>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</si>
  <si>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</si>
  <si>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</si>
  <si>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</si>
  <si>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</si>
  <si>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</si>
  <si>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</si>
  <si>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</si>
  <si>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</si>
  <si>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</si>
  <si>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</si>
  <si>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</si>
  <si>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</si>
  <si>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</si>
  <si>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</si>
  <si>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</si>
  <si>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</si>
  <si>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</si>
  <si>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</si>
  <si>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</si>
  <si>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</si>
  <si>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</si>
  <si>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</si>
  <si>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</si>
  <si>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</si>
  <si>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</si>
  <si>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</si>
  <si>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</si>
  <si>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</si>
  <si>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</si>
  <si>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</si>
  <si>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</si>
  <si>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</si>
  <si>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</si>
  <si>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</si>
  <si>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</si>
  <si>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</si>
  <si>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</si>
  <si>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</si>
  <si>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</si>
  <si>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</si>
  <si>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</si>
  <si>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</si>
  <si>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</si>
  <si>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</si>
  <si>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</si>
  <si>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</si>
  <si>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</si>
  <si>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</si>
  <si>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</si>
  <si>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</si>
  <si>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</si>
  <si>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</si>
  <si>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</si>
  <si>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</si>
  <si>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</si>
  <si>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</si>
  <si>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</si>
  <si>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</si>
  <si>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</si>
  <si>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</si>
  <si>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</si>
  <si>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</si>
  <si>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</si>
  <si>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</si>
  <si>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</si>
  <si>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</si>
  <si>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</si>
  <si>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</si>
  <si>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</si>
  <si>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</si>
  <si>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</si>
  <si>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</si>
  <si>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</si>
  <si>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</si>
  <si>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</si>
  <si>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</si>
  <si>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</si>
  <si>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</si>
  <si>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</si>
  <si>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</si>
  <si>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</si>
  <si>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</si>
  <si>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</si>
  <si>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</si>
  <si>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</si>
  <si>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</si>
  <si>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</si>
  <si>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</si>
  <si>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</si>
  <si>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</si>
  <si>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</si>
  <si>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</si>
  <si>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</si>
  <si>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</si>
  <si>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</si>
  <si>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</si>
  <si>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</si>
  <si>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</si>
  <si>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</si>
  <si>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</si>
  <si>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</si>
  <si>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</si>
  <si>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</si>
  <si>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</si>
  <si>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</si>
  <si>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</si>
  <si>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</si>
  <si>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</si>
  <si>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</si>
  <si>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</si>
  <si>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</si>
  <si>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</si>
  <si>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</si>
  <si>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</si>
  <si>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</si>
  <si>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</si>
  <si>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</si>
  <si>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</si>
  <si>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</si>
  <si>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</si>
  <si>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</si>
  <si>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</si>
  <si>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</si>
  <si>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</si>
  <si>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</si>
  <si>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</si>
  <si>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</si>
  <si>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</si>
  <si>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</si>
  <si>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</si>
  <si>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</si>
  <si>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</si>
  <si>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</si>
  <si>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</si>
  <si>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</si>
  <si>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</si>
  <si>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</si>
  <si>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</si>
  <si>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</si>
  <si>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</si>
  <si>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</si>
  <si>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</si>
  <si>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</si>
  <si>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</si>
  <si>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</si>
  <si>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</si>
  <si>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</si>
  <si>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</si>
  <si>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</si>
  <si>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</si>
  <si>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</si>
  <si>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</si>
  <si>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</si>
  <si>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</si>
  <si>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</si>
  <si>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</si>
  <si>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</si>
  <si>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</si>
  <si>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</si>
  <si>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</si>
  <si>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</si>
  <si>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</si>
  <si>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</si>
  <si>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</si>
  <si>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</si>
  <si>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</si>
  <si>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</si>
  <si>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</si>
  <si>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</si>
  <si>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</si>
  <si>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</si>
  <si>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</si>
  <si>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</si>
  <si>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</si>
  <si>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</si>
  <si>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</si>
  <si>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</si>
  <si>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</si>
  <si>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</si>
  <si>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</si>
  <si>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</si>
  <si>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</si>
  <si>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</si>
  <si>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</si>
  <si>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</si>
  <si>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</si>
  <si>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</si>
  <si>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</si>
  <si>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</si>
  <si>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</si>
  <si>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</si>
  <si>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</si>
  <si>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</si>
  <si>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</si>
  <si>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</si>
  <si>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</si>
  <si>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</si>
  <si>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</si>
  <si>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</si>
  <si>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</si>
  <si>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</si>
  <si>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</si>
  <si>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</si>
  <si>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</si>
  <si>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</si>
  <si>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</si>
  <si>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</si>
  <si>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</si>
  <si>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</si>
  <si>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</si>
  <si>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</si>
  <si>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</si>
  <si>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</si>
  <si>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2 Gaveta Fallando + 1 Gaveta Vacias</t>
  </si>
  <si>
    <t>INHIBIDO</t>
  </si>
  <si>
    <t xml:space="preserve">Gil Carrera, Santiago </t>
  </si>
  <si>
    <t>3335918029</t>
  </si>
  <si>
    <t>3335917997</t>
  </si>
  <si>
    <t>TECLADO</t>
  </si>
  <si>
    <t>3335918195</t>
  </si>
  <si>
    <t>3335918194</t>
  </si>
  <si>
    <t>3335918193</t>
  </si>
  <si>
    <t>3335918192</t>
  </si>
  <si>
    <t>3335918191</t>
  </si>
  <si>
    <t>3335918190</t>
  </si>
  <si>
    <t>3335918189</t>
  </si>
  <si>
    <t>3335918188</t>
  </si>
  <si>
    <t>3335918182</t>
  </si>
  <si>
    <t>3335918180</t>
  </si>
  <si>
    <t>3335918179</t>
  </si>
  <si>
    <t>3335918178</t>
  </si>
  <si>
    <t>3335918202</t>
  </si>
  <si>
    <t>3335918201</t>
  </si>
  <si>
    <t>3335918200</t>
  </si>
  <si>
    <t>3335918199</t>
  </si>
  <si>
    <t>3335918196</t>
  </si>
  <si>
    <t>13 Junio de 2021</t>
  </si>
  <si>
    <t>3335918215</t>
  </si>
  <si>
    <t>3335918214</t>
  </si>
  <si>
    <t>3335918213</t>
  </si>
  <si>
    <t>3335918212</t>
  </si>
  <si>
    <t>3335918211</t>
  </si>
  <si>
    <t>3335918210</t>
  </si>
  <si>
    <t>3335918209</t>
  </si>
  <si>
    <t>3335918208</t>
  </si>
  <si>
    <t>3335918207</t>
  </si>
  <si>
    <t>3335918205</t>
  </si>
  <si>
    <t>3335918204</t>
  </si>
  <si>
    <t>3335918203</t>
  </si>
  <si>
    <t>3335918217</t>
  </si>
  <si>
    <t>3335918221</t>
  </si>
  <si>
    <t>3335918220</t>
  </si>
  <si>
    <t>3335918219</t>
  </si>
  <si>
    <t>3335918251</t>
  </si>
  <si>
    <t>3335918249</t>
  </si>
  <si>
    <t>3335918229</t>
  </si>
  <si>
    <t>3335918228</t>
  </si>
  <si>
    <t>3335918227</t>
  </si>
  <si>
    <t>3335918226</t>
  </si>
  <si>
    <t>Gonzalez Ceballos, Dionisio</t>
  </si>
  <si>
    <t>Closed</t>
  </si>
  <si>
    <t>EN SERVICIO</t>
  </si>
  <si>
    <t>3335918268</t>
  </si>
  <si>
    <t>3335918267</t>
  </si>
  <si>
    <t>3335918266</t>
  </si>
  <si>
    <t>3335918265</t>
  </si>
  <si>
    <t>3335918263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</si>
</sst>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97"/>
      <tableStyleElement type="headerRow" dxfId="596"/>
      <tableStyleElement type="totalRow" dxfId="595"/>
      <tableStyleElement type="firstColumn" dxfId="594"/>
      <tableStyleElement type="lastColumn" dxfId="593"/>
      <tableStyleElement type="firstRowStripe" dxfId="592"/>
      <tableStyleElement type="firstColumnStripe" dxfId="59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4469676F6E7A616C657A000000000000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34.8324421296275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44360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44360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44360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44360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44360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44360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2562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59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0"/>
  <sheetViews>
    <sheetView tabSelected="1" zoomScale="85" zoomScaleNormal="85" workbookViewId="0">
      <pane ySplit="4" topLeftCell="A5" activePane="bottomLeft" state="frozen"/>
      <selection pane="bottomLeft" activeCell="E94" sqref="E94"/>
    </sheetView>
  </sheetViews>
  <sheetFormatPr baseColWidth="10" defaultColWidth="11.28515625" defaultRowHeight="15" x14ac:dyDescent="0.25"/>
  <cols>
    <col min="1" max="1" width="25.28515625" style="87" bestFit="1" customWidth="1"/>
    <col min="2" max="2" width="19.140625" style="106" bestFit="1" customWidth="1"/>
    <col min="3" max="3" width="20.85546875" style="44" bestFit="1" customWidth="1"/>
    <col min="4" max="4" width="29.28515625" style="87" bestFit="1" customWidth="1"/>
    <col min="5" max="5" width="11.42578125" style="82" bestFit="1" customWidth="1"/>
    <col min="6" max="6" width="11.85546875" style="45" bestFit="1" customWidth="1"/>
    <col min="7" max="7" width="64.28515625" style="45" bestFit="1" customWidth="1"/>
    <col min="8" max="11" width="5.7109375" style="45" bestFit="1" customWidth="1"/>
    <col min="12" max="12" width="51.85546875" style="45" customWidth="1"/>
    <col min="13" max="13" width="20" style="87" customWidth="1"/>
    <col min="14" max="14" width="17.5703125" style="87" bestFit="1" customWidth="1"/>
    <col min="15" max="15" width="42.85546875" style="87" bestFit="1" customWidth="1"/>
    <col min="16" max="16" width="18.42578125" style="89" bestFit="1" customWidth="1"/>
    <col min="17" max="17" width="51.85546875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8" t="s">
        <v>2153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2150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2593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7" t="str">
        <f>VLOOKUP(E5,'LISTADO ATM'!$A$2:$C$898,3,0)</f>
        <v>ESTE</v>
      </c>
      <c r="B5" s="126">
        <v>3335917598</v>
      </c>
      <c r="C5" s="132">
        <v>44358.643391203703</v>
      </c>
      <c r="D5" s="132" t="s">
        <v>2180</v>
      </c>
      <c r="E5" s="121">
        <v>608</v>
      </c>
      <c r="F5" s="147" t="str">
        <f>VLOOKUP(E5,VIP!$A$2:$O13725,2,0)</f>
        <v>DRBR305</v>
      </c>
      <c r="G5" s="147" t="str">
        <f>VLOOKUP(E5,'LISTADO ATM'!$A$2:$B$897,2,0)</f>
        <v xml:space="preserve">ATM Oficina Jumbo (San Pedro) </v>
      </c>
      <c r="H5" s="147" t="str">
        <f>VLOOKUP(E5,VIP!$A$2:$O18588,7,FALSE)</f>
        <v>Si</v>
      </c>
      <c r="I5" s="147" t="str">
        <f>VLOOKUP(E5,VIP!$A$2:$O10553,8,FALSE)</f>
        <v>Si</v>
      </c>
      <c r="J5" s="147" t="str">
        <f>VLOOKUP(E5,VIP!$A$2:$O10503,8,FALSE)</f>
        <v>Si</v>
      </c>
      <c r="K5" s="147" t="str">
        <f>VLOOKUP(E5,VIP!$A$2:$O14077,6,0)</f>
        <v>SI</v>
      </c>
      <c r="L5" s="122" t="s">
        <v>2219</v>
      </c>
      <c r="M5" s="149" t="s">
        <v>2552</v>
      </c>
      <c r="N5" s="131" t="s">
        <v>2453</v>
      </c>
      <c r="O5" s="147" t="s">
        <v>2455</v>
      </c>
      <c r="P5" s="147"/>
      <c r="Q5" s="150">
        <v>44359.807638888888</v>
      </c>
    </row>
    <row r="6" spans="1:17" s="93" customFormat="1" ht="18" x14ac:dyDescent="0.25">
      <c r="A6" s="147" t="str">
        <f>VLOOKUP(E6,'LISTADO ATM'!$A$2:$C$898,3,0)</f>
        <v>NORTE</v>
      </c>
      <c r="B6" s="126">
        <v>3335917886</v>
      </c>
      <c r="C6" s="132">
        <v>44359.340069444443</v>
      </c>
      <c r="D6" s="132" t="s">
        <v>2181</v>
      </c>
      <c r="E6" s="121">
        <v>754</v>
      </c>
      <c r="F6" s="147" t="str">
        <f>VLOOKUP(E6,VIP!$A$2:$O13732,2,0)</f>
        <v>DRBR754</v>
      </c>
      <c r="G6" s="147" t="str">
        <f>VLOOKUP(E6,'LISTADO ATM'!$A$2:$B$897,2,0)</f>
        <v xml:space="preserve">ATM Autobanco Oficina Licey al Medio </v>
      </c>
      <c r="H6" s="147" t="str">
        <f>VLOOKUP(E6,VIP!$A$2:$O18595,7,FALSE)</f>
        <v>Si</v>
      </c>
      <c r="I6" s="147" t="str">
        <f>VLOOKUP(E6,VIP!$A$2:$O10560,8,FALSE)</f>
        <v>Si</v>
      </c>
      <c r="J6" s="147" t="str">
        <f>VLOOKUP(E6,VIP!$A$2:$O10510,8,FALSE)</f>
        <v>Si</v>
      </c>
      <c r="K6" s="147" t="str">
        <f>VLOOKUP(E6,VIP!$A$2:$O14084,6,0)</f>
        <v>NO</v>
      </c>
      <c r="L6" s="122" t="s">
        <v>2219</v>
      </c>
      <c r="M6" s="149" t="s">
        <v>2552</v>
      </c>
      <c r="N6" s="131" t="s">
        <v>2453</v>
      </c>
      <c r="O6" s="147" t="s">
        <v>2572</v>
      </c>
      <c r="P6" s="147"/>
      <c r="Q6" s="150">
        <v>44359.995138888888</v>
      </c>
    </row>
    <row r="7" spans="1:17" s="93" customFormat="1" ht="18" x14ac:dyDescent="0.25">
      <c r="A7" s="147" t="str">
        <f>VLOOKUP(E7,'LISTADO ATM'!$A$2:$C$898,3,0)</f>
        <v>DISTRITO NACIONAL</v>
      </c>
      <c r="B7" s="126">
        <v>3335918171</v>
      </c>
      <c r="C7" s="132">
        <v>44359.554270833331</v>
      </c>
      <c r="D7" s="132" t="s">
        <v>2180</v>
      </c>
      <c r="E7" s="121">
        <v>34</v>
      </c>
      <c r="F7" s="147" t="str">
        <f>VLOOKUP(E7,VIP!$A$2:$O13744,2,0)</f>
        <v>DRBR034</v>
      </c>
      <c r="G7" s="147" t="str">
        <f>VLOOKUP(E7,'LISTADO ATM'!$A$2:$B$897,2,0)</f>
        <v xml:space="preserve">ATM Plaza de la Salud </v>
      </c>
      <c r="H7" s="147" t="str">
        <f>VLOOKUP(E7,VIP!$A$2:$O18607,7,FALSE)</f>
        <v>Si</v>
      </c>
      <c r="I7" s="147" t="str">
        <f>VLOOKUP(E7,VIP!$A$2:$O10572,8,FALSE)</f>
        <v>Si</v>
      </c>
      <c r="J7" s="147" t="str">
        <f>VLOOKUP(E7,VIP!$A$2:$O10522,8,FALSE)</f>
        <v>Si</v>
      </c>
      <c r="K7" s="147" t="str">
        <f>VLOOKUP(E7,VIP!$A$2:$O14096,6,0)</f>
        <v>NO</v>
      </c>
      <c r="L7" s="122" t="s">
        <v>2219</v>
      </c>
      <c r="M7" s="149" t="s">
        <v>2552</v>
      </c>
      <c r="N7" s="131" t="s">
        <v>2453</v>
      </c>
      <c r="O7" s="147" t="s">
        <v>2455</v>
      </c>
      <c r="P7" s="147"/>
      <c r="Q7" s="150">
        <v>44360.599560185183</v>
      </c>
    </row>
    <row r="8" spans="1:17" s="93" customFormat="1" ht="18" x14ac:dyDescent="0.25">
      <c r="A8" s="147" t="str">
        <f>VLOOKUP(E8,'LISTADO ATM'!$A$2:$C$898,3,0)</f>
        <v>NORTE</v>
      </c>
      <c r="B8" s="126">
        <v>3335918172</v>
      </c>
      <c r="C8" s="132">
        <v>44359.554872685185</v>
      </c>
      <c r="D8" s="132" t="s">
        <v>2181</v>
      </c>
      <c r="E8" s="121">
        <v>275</v>
      </c>
      <c r="F8" s="147" t="str">
        <f>VLOOKUP(E8,VIP!$A$2:$O13743,2,0)</f>
        <v>DRBR275</v>
      </c>
      <c r="G8" s="147" t="str">
        <f>VLOOKUP(E8,'LISTADO ATM'!$A$2:$B$897,2,0)</f>
        <v xml:space="preserve">ATM Autobanco Duarte Stgo. II </v>
      </c>
      <c r="H8" s="147" t="str">
        <f>VLOOKUP(E8,VIP!$A$2:$O18606,7,FALSE)</f>
        <v>Si</v>
      </c>
      <c r="I8" s="147" t="str">
        <f>VLOOKUP(E8,VIP!$A$2:$O10571,8,FALSE)</f>
        <v>Si</v>
      </c>
      <c r="J8" s="147" t="str">
        <f>VLOOKUP(E8,VIP!$A$2:$O10521,8,FALSE)</f>
        <v>Si</v>
      </c>
      <c r="K8" s="147" t="str">
        <f>VLOOKUP(E8,VIP!$A$2:$O14095,6,0)</f>
        <v>NO</v>
      </c>
      <c r="L8" s="122" t="s">
        <v>2219</v>
      </c>
      <c r="M8" s="149" t="s">
        <v>2552</v>
      </c>
      <c r="N8" s="131" t="s">
        <v>2453</v>
      </c>
      <c r="O8" s="147" t="s">
        <v>2572</v>
      </c>
      <c r="P8" s="147"/>
      <c r="Q8" s="150">
        <v>44360.423888888887</v>
      </c>
    </row>
    <row r="9" spans="1:17" s="93" customFormat="1" ht="18" x14ac:dyDescent="0.25">
      <c r="A9" s="147" t="str">
        <f>VLOOKUP(E9,'LISTADO ATM'!$A$2:$C$898,3,0)</f>
        <v>NORTE</v>
      </c>
      <c r="B9" s="126" t="s">
        <v>2579</v>
      </c>
      <c r="C9" s="132">
        <v>44359.783842592595</v>
      </c>
      <c r="D9" s="132" t="s">
        <v>2181</v>
      </c>
      <c r="E9" s="121">
        <v>632</v>
      </c>
      <c r="F9" s="147" t="str">
        <f>VLOOKUP(E9,VIP!$A$2:$O13698,2,0)</f>
        <v>DRBR263</v>
      </c>
      <c r="G9" s="147" t="str">
        <f>VLOOKUP(E9,'LISTADO ATM'!$A$2:$B$897,2,0)</f>
        <v xml:space="preserve">ATM Autobanco Gurabo </v>
      </c>
      <c r="H9" s="147" t="str">
        <f>VLOOKUP(E9,VIP!$A$2:$O18561,7,FALSE)</f>
        <v>Si</v>
      </c>
      <c r="I9" s="147" t="str">
        <f>VLOOKUP(E9,VIP!$A$2:$O10526,8,FALSE)</f>
        <v>Si</v>
      </c>
      <c r="J9" s="147" t="str">
        <f>VLOOKUP(E9,VIP!$A$2:$O10476,8,FALSE)</f>
        <v>Si</v>
      </c>
      <c r="K9" s="147" t="str">
        <f>VLOOKUP(E9,VIP!$A$2:$O14050,6,0)</f>
        <v>NO</v>
      </c>
      <c r="L9" s="122" t="s">
        <v>2219</v>
      </c>
      <c r="M9" s="149" t="s">
        <v>2552</v>
      </c>
      <c r="N9" s="131" t="s">
        <v>2453</v>
      </c>
      <c r="O9" s="147" t="s">
        <v>2572</v>
      </c>
      <c r="P9" s="131"/>
      <c r="Q9" s="150">
        <v>44360.603680555556</v>
      </c>
    </row>
    <row r="10" spans="1:17" ht="18" x14ac:dyDescent="0.25">
      <c r="A10" s="147" t="str">
        <f>VLOOKUP(E10,'LISTADO ATM'!$A$2:$C$898,3,0)</f>
        <v>DISTRITO NACIONAL</v>
      </c>
      <c r="B10" s="126">
        <v>3335913967</v>
      </c>
      <c r="C10" s="132">
        <v>44356.055798611109</v>
      </c>
      <c r="D10" s="132" t="s">
        <v>2180</v>
      </c>
      <c r="E10" s="121">
        <v>909</v>
      </c>
      <c r="F10" s="147" t="str">
        <f>VLOOKUP(E10,VIP!$A$2:$O13749,2,0)</f>
        <v>DRBR01A</v>
      </c>
      <c r="G10" s="147" t="str">
        <f>VLOOKUP(E10,'LISTADO ATM'!$A$2:$B$897,2,0)</f>
        <v xml:space="preserve">ATM UNP UASD </v>
      </c>
      <c r="H10" s="147" t="str">
        <f>VLOOKUP(E10,VIP!$A$2:$O18612,7,FALSE)</f>
        <v>Si</v>
      </c>
      <c r="I10" s="147" t="str">
        <f>VLOOKUP(E10,VIP!$A$2:$O10577,8,FALSE)</f>
        <v>Si</v>
      </c>
      <c r="J10" s="147" t="str">
        <f>VLOOKUP(E10,VIP!$A$2:$O10527,8,FALSE)</f>
        <v>Si</v>
      </c>
      <c r="K10" s="147" t="str">
        <f>VLOOKUP(E10,VIP!$A$2:$O14101,6,0)</f>
        <v>SI</v>
      </c>
      <c r="L10" s="122" t="s">
        <v>2219</v>
      </c>
      <c r="M10" s="131" t="s">
        <v>2446</v>
      </c>
      <c r="N10" s="131" t="s">
        <v>2453</v>
      </c>
      <c r="O10" s="147" t="s">
        <v>2455</v>
      </c>
      <c r="P10" s="147"/>
      <c r="Q10" s="146" t="s">
        <v>2219</v>
      </c>
    </row>
    <row r="11" spans="1:17" ht="18" x14ac:dyDescent="0.25">
      <c r="A11" s="147" t="str">
        <f>VLOOKUP(E11,'LISTADO ATM'!$A$2:$C$898,3,0)</f>
        <v>SUR</v>
      </c>
      <c r="B11" s="126">
        <v>3335915443</v>
      </c>
      <c r="C11" s="132">
        <v>44357.34447916667</v>
      </c>
      <c r="D11" s="132" t="s">
        <v>2180</v>
      </c>
      <c r="E11" s="121">
        <v>968</v>
      </c>
      <c r="F11" s="147" t="str">
        <f>VLOOKUP(E11,VIP!$A$2:$O13709,2,0)</f>
        <v>DRBR24I</v>
      </c>
      <c r="G11" s="147" t="str">
        <f>VLOOKUP(E11,'LISTADO ATM'!$A$2:$B$897,2,0)</f>
        <v xml:space="preserve">ATM UNP Mercado Baní </v>
      </c>
      <c r="H11" s="147" t="str">
        <f>VLOOKUP(E11,VIP!$A$2:$O18572,7,FALSE)</f>
        <v>Si</v>
      </c>
      <c r="I11" s="147" t="str">
        <f>VLOOKUP(E11,VIP!$A$2:$O10537,8,FALSE)</f>
        <v>Si</v>
      </c>
      <c r="J11" s="147" t="str">
        <f>VLOOKUP(E11,VIP!$A$2:$O10487,8,FALSE)</f>
        <v>Si</v>
      </c>
      <c r="K11" s="147" t="str">
        <f>VLOOKUP(E11,VIP!$A$2:$O14061,6,0)</f>
        <v>SI</v>
      </c>
      <c r="L11" s="122" t="s">
        <v>2219</v>
      </c>
      <c r="M11" s="131" t="s">
        <v>2446</v>
      </c>
      <c r="N11" s="131" t="s">
        <v>2453</v>
      </c>
      <c r="O11" s="147" t="s">
        <v>2455</v>
      </c>
      <c r="P11" s="147"/>
      <c r="Q11" s="146" t="s">
        <v>2219</v>
      </c>
    </row>
    <row r="12" spans="1:17" s="93" customFormat="1" ht="18" x14ac:dyDescent="0.25">
      <c r="A12" s="147" t="str">
        <f>VLOOKUP(E12,'LISTADO ATM'!$A$2:$C$898,3,0)</f>
        <v>DISTRITO NACIONAL</v>
      </c>
      <c r="B12" s="126">
        <v>3335917101</v>
      </c>
      <c r="C12" s="132">
        <v>44358.462951388887</v>
      </c>
      <c r="D12" s="132" t="s">
        <v>2180</v>
      </c>
      <c r="E12" s="121">
        <v>845</v>
      </c>
      <c r="F12" s="147" t="str">
        <f>VLOOKUP(E12,VIP!$A$2:$O13729,2,0)</f>
        <v>DRBR845</v>
      </c>
      <c r="G12" s="147" t="str">
        <f>VLOOKUP(E12,'LISTADO ATM'!$A$2:$B$897,2,0)</f>
        <v xml:space="preserve">ATM CERTV (Canal 4) </v>
      </c>
      <c r="H12" s="147" t="str">
        <f>VLOOKUP(E12,VIP!$A$2:$O18592,7,FALSE)</f>
        <v>Si</v>
      </c>
      <c r="I12" s="147" t="str">
        <f>VLOOKUP(E12,VIP!$A$2:$O10557,8,FALSE)</f>
        <v>Si</v>
      </c>
      <c r="J12" s="147" t="str">
        <f>VLOOKUP(E12,VIP!$A$2:$O10507,8,FALSE)</f>
        <v>Si</v>
      </c>
      <c r="K12" s="147" t="str">
        <f>VLOOKUP(E12,VIP!$A$2:$O14081,6,0)</f>
        <v>NO</v>
      </c>
      <c r="L12" s="122" t="s">
        <v>2219</v>
      </c>
      <c r="M12" s="131" t="s">
        <v>2446</v>
      </c>
      <c r="N12" s="131" t="s">
        <v>2560</v>
      </c>
      <c r="O12" s="147" t="s">
        <v>2455</v>
      </c>
      <c r="P12" s="147"/>
      <c r="Q12" s="146" t="s">
        <v>2219</v>
      </c>
    </row>
    <row r="13" spans="1:17" s="93" customFormat="1" ht="18" x14ac:dyDescent="0.25">
      <c r="A13" s="147" t="str">
        <f>VLOOKUP(E13,'LISTADO ATM'!$A$2:$C$898,3,0)</f>
        <v>DISTRITO NACIONAL</v>
      </c>
      <c r="B13" s="126">
        <v>3335917765</v>
      </c>
      <c r="C13" s="132">
        <v>44358.693657407406</v>
      </c>
      <c r="D13" s="132" t="s">
        <v>2180</v>
      </c>
      <c r="E13" s="121">
        <v>240</v>
      </c>
      <c r="F13" s="147" t="str">
        <f>VLOOKUP(E13,VIP!$A$2:$O13736,2,0)</f>
        <v>DRBR24D</v>
      </c>
      <c r="G13" s="147" t="str">
        <f>VLOOKUP(E13,'LISTADO ATM'!$A$2:$B$897,2,0)</f>
        <v xml:space="preserve">ATM Oficina Carrefour I </v>
      </c>
      <c r="H13" s="147" t="str">
        <f>VLOOKUP(E13,VIP!$A$2:$O18599,7,FALSE)</f>
        <v>Si</v>
      </c>
      <c r="I13" s="147" t="str">
        <f>VLOOKUP(E13,VIP!$A$2:$O10564,8,FALSE)</f>
        <v>Si</v>
      </c>
      <c r="J13" s="147" t="str">
        <f>VLOOKUP(E13,VIP!$A$2:$O10514,8,FALSE)</f>
        <v>Si</v>
      </c>
      <c r="K13" s="147" t="str">
        <f>VLOOKUP(E13,VIP!$A$2:$O14088,6,0)</f>
        <v>SI</v>
      </c>
      <c r="L13" s="122" t="s">
        <v>2219</v>
      </c>
      <c r="M13" s="131" t="s">
        <v>2446</v>
      </c>
      <c r="N13" s="131" t="s">
        <v>2560</v>
      </c>
      <c r="O13" s="147" t="s">
        <v>2455</v>
      </c>
      <c r="P13" s="147"/>
      <c r="Q13" s="146" t="s">
        <v>2219</v>
      </c>
    </row>
    <row r="14" spans="1:17" s="93" customFormat="1" ht="18" x14ac:dyDescent="0.25">
      <c r="A14" s="147" t="str">
        <f>VLOOKUP(E14,'LISTADO ATM'!$A$2:$C$898,3,0)</f>
        <v>DISTRITO NACIONAL</v>
      </c>
      <c r="B14" s="126">
        <v>3335917861</v>
      </c>
      <c r="C14" s="132">
        <v>44358.782476851855</v>
      </c>
      <c r="D14" s="132" t="s">
        <v>2180</v>
      </c>
      <c r="E14" s="121">
        <v>686</v>
      </c>
      <c r="F14" s="147" t="str">
        <f>VLOOKUP(E14,VIP!$A$2:$O13725,2,0)</f>
        <v>DRBR686</v>
      </c>
      <c r="G14" s="147" t="str">
        <f>VLOOKUP(E14,'LISTADO ATM'!$A$2:$B$897,2,0)</f>
        <v>ATM Autoservicio Oficina Máximo Gómez</v>
      </c>
      <c r="H14" s="147" t="str">
        <f>VLOOKUP(E14,VIP!$A$2:$O18588,7,FALSE)</f>
        <v>Si</v>
      </c>
      <c r="I14" s="147" t="str">
        <f>VLOOKUP(E14,VIP!$A$2:$O10553,8,FALSE)</f>
        <v>Si</v>
      </c>
      <c r="J14" s="147" t="str">
        <f>VLOOKUP(E14,VIP!$A$2:$O10503,8,FALSE)</f>
        <v>Si</v>
      </c>
      <c r="K14" s="147" t="str">
        <f>VLOOKUP(E14,VIP!$A$2:$O14077,6,0)</f>
        <v>NO</v>
      </c>
      <c r="L14" s="122" t="s">
        <v>2219</v>
      </c>
      <c r="M14" s="131" t="s">
        <v>2446</v>
      </c>
      <c r="N14" s="131" t="s">
        <v>2453</v>
      </c>
      <c r="O14" s="147" t="s">
        <v>2455</v>
      </c>
      <c r="P14" s="147"/>
      <c r="Q14" s="146" t="s">
        <v>2219</v>
      </c>
    </row>
    <row r="15" spans="1:17" s="93" customFormat="1" ht="18" x14ac:dyDescent="0.25">
      <c r="A15" s="147" t="str">
        <f>VLOOKUP(E15,'LISTADO ATM'!$A$2:$C$898,3,0)</f>
        <v>DISTRITO NACIONAL</v>
      </c>
      <c r="B15" s="126">
        <v>3335917885</v>
      </c>
      <c r="C15" s="132">
        <v>44359.339386574073</v>
      </c>
      <c r="D15" s="132" t="s">
        <v>2180</v>
      </c>
      <c r="E15" s="121">
        <v>237</v>
      </c>
      <c r="F15" s="147" t="str">
        <f>VLOOKUP(E15,VIP!$A$2:$O13733,2,0)</f>
        <v>DRBR237</v>
      </c>
      <c r="G15" s="147" t="str">
        <f>VLOOKUP(E15,'LISTADO ATM'!$A$2:$B$897,2,0)</f>
        <v xml:space="preserve">ATM UNP Plaza Vásquez </v>
      </c>
      <c r="H15" s="147" t="str">
        <f>VLOOKUP(E15,VIP!$A$2:$O18596,7,FALSE)</f>
        <v>Si</v>
      </c>
      <c r="I15" s="147" t="str">
        <f>VLOOKUP(E15,VIP!$A$2:$O10561,8,FALSE)</f>
        <v>Si</v>
      </c>
      <c r="J15" s="147" t="str">
        <f>VLOOKUP(E15,VIP!$A$2:$O10511,8,FALSE)</f>
        <v>Si</v>
      </c>
      <c r="K15" s="147" t="str">
        <f>VLOOKUP(E15,VIP!$A$2:$O14085,6,0)</f>
        <v>SI</v>
      </c>
      <c r="L15" s="122" t="s">
        <v>2219</v>
      </c>
      <c r="M15" s="131" t="s">
        <v>2446</v>
      </c>
      <c r="N15" s="131" t="s">
        <v>2453</v>
      </c>
      <c r="O15" s="147" t="s">
        <v>2455</v>
      </c>
      <c r="P15" s="147"/>
      <c r="Q15" s="146" t="s">
        <v>2219</v>
      </c>
    </row>
    <row r="16" spans="1:17" s="93" customFormat="1" ht="18" x14ac:dyDescent="0.25">
      <c r="A16" s="147" t="str">
        <f>VLOOKUP(E16,'LISTADO ATM'!$A$2:$C$898,3,0)</f>
        <v>DISTRITO NACIONAL</v>
      </c>
      <c r="B16" s="126">
        <v>3335918065</v>
      </c>
      <c r="C16" s="132">
        <v>44359.482731481483</v>
      </c>
      <c r="D16" s="132" t="s">
        <v>2180</v>
      </c>
      <c r="E16" s="121">
        <v>955</v>
      </c>
      <c r="F16" s="147" t="str">
        <f>VLOOKUP(E16,VIP!$A$2:$O13758,2,0)</f>
        <v>DRBR955</v>
      </c>
      <c r="G16" s="147" t="str">
        <f>VLOOKUP(E16,'LISTADO ATM'!$A$2:$B$897,2,0)</f>
        <v xml:space="preserve">ATM Oficina Americana Independencia II </v>
      </c>
      <c r="H16" s="147" t="str">
        <f>VLOOKUP(E16,VIP!$A$2:$O18621,7,FALSE)</f>
        <v>Si</v>
      </c>
      <c r="I16" s="147" t="str">
        <f>VLOOKUP(E16,VIP!$A$2:$O10586,8,FALSE)</f>
        <v>Si</v>
      </c>
      <c r="J16" s="147" t="str">
        <f>VLOOKUP(E16,VIP!$A$2:$O10536,8,FALSE)</f>
        <v>Si</v>
      </c>
      <c r="K16" s="147" t="str">
        <f>VLOOKUP(E16,VIP!$A$2:$O14110,6,0)</f>
        <v>NO</v>
      </c>
      <c r="L16" s="122" t="s">
        <v>2219</v>
      </c>
      <c r="M16" s="131" t="s">
        <v>2446</v>
      </c>
      <c r="N16" s="131" t="s">
        <v>2453</v>
      </c>
      <c r="O16" s="147" t="s">
        <v>2455</v>
      </c>
      <c r="P16" s="147"/>
      <c r="Q16" s="146" t="s">
        <v>2219</v>
      </c>
    </row>
    <row r="17" spans="1:17" s="93" customFormat="1" ht="18" x14ac:dyDescent="0.25">
      <c r="A17" s="147" t="str">
        <f>VLOOKUP(E17,'LISTADO ATM'!$A$2:$C$898,3,0)</f>
        <v>DISTRITO NACIONAL</v>
      </c>
      <c r="B17" s="126">
        <v>3335918173</v>
      </c>
      <c r="C17" s="132">
        <v>44359.55605324074</v>
      </c>
      <c r="D17" s="132" t="s">
        <v>2180</v>
      </c>
      <c r="E17" s="121">
        <v>915</v>
      </c>
      <c r="F17" s="147" t="str">
        <f>VLOOKUP(E17,VIP!$A$2:$O13742,2,0)</f>
        <v>DRBR24F</v>
      </c>
      <c r="G17" s="147" t="str">
        <f>VLOOKUP(E17,'LISTADO ATM'!$A$2:$B$897,2,0)</f>
        <v xml:space="preserve">ATM Multicentro La Sirena Aut. Duarte </v>
      </c>
      <c r="H17" s="147" t="str">
        <f>VLOOKUP(E17,VIP!$A$2:$O18605,7,FALSE)</f>
        <v>Si</v>
      </c>
      <c r="I17" s="147" t="str">
        <f>VLOOKUP(E17,VIP!$A$2:$O10570,8,FALSE)</f>
        <v>Si</v>
      </c>
      <c r="J17" s="147" t="str">
        <f>VLOOKUP(E17,VIP!$A$2:$O10520,8,FALSE)</f>
        <v>Si</v>
      </c>
      <c r="K17" s="147" t="str">
        <f>VLOOKUP(E17,VIP!$A$2:$O14094,6,0)</f>
        <v>SI</v>
      </c>
      <c r="L17" s="122" t="s">
        <v>2219</v>
      </c>
      <c r="M17" s="131" t="s">
        <v>2446</v>
      </c>
      <c r="N17" s="131" t="s">
        <v>2453</v>
      </c>
      <c r="O17" s="147" t="s">
        <v>2455</v>
      </c>
      <c r="P17" s="147"/>
      <c r="Q17" s="146" t="s">
        <v>2219</v>
      </c>
    </row>
    <row r="18" spans="1:17" s="93" customFormat="1" ht="18" x14ac:dyDescent="0.25">
      <c r="A18" s="147" t="str">
        <f>VLOOKUP(E18,'LISTADO ATM'!$A$2:$C$898,3,0)</f>
        <v>DISTRITO NACIONAL</v>
      </c>
      <c r="B18" s="126" t="s">
        <v>2586</v>
      </c>
      <c r="C18" s="132">
        <v>44359.628900462965</v>
      </c>
      <c r="D18" s="132" t="s">
        <v>2180</v>
      </c>
      <c r="E18" s="121">
        <v>738</v>
      </c>
      <c r="F18" s="147" t="str">
        <f>VLOOKUP(E18,VIP!$A$2:$O13705,2,0)</f>
        <v>DRBR24S</v>
      </c>
      <c r="G18" s="147" t="str">
        <f>VLOOKUP(E18,'LISTADO ATM'!$A$2:$B$897,2,0)</f>
        <v xml:space="preserve">ATM Zona Franca Los Alcarrizos </v>
      </c>
      <c r="H18" s="147" t="str">
        <f>VLOOKUP(E18,VIP!$A$2:$O18568,7,FALSE)</f>
        <v>Si</v>
      </c>
      <c r="I18" s="147" t="str">
        <f>VLOOKUP(E18,VIP!$A$2:$O10533,8,FALSE)</f>
        <v>Si</v>
      </c>
      <c r="J18" s="147" t="str">
        <f>VLOOKUP(E18,VIP!$A$2:$O10483,8,FALSE)</f>
        <v>Si</v>
      </c>
      <c r="K18" s="147" t="str">
        <f>VLOOKUP(E18,VIP!$A$2:$O14057,6,0)</f>
        <v>NO</v>
      </c>
      <c r="L18" s="122" t="s">
        <v>2219</v>
      </c>
      <c r="M18" s="131" t="s">
        <v>2446</v>
      </c>
      <c r="N18" s="131" t="s">
        <v>2453</v>
      </c>
      <c r="O18" s="147" t="s">
        <v>2455</v>
      </c>
      <c r="P18" s="131"/>
      <c r="Q18" s="146" t="s">
        <v>2219</v>
      </c>
    </row>
    <row r="19" spans="1:17" s="93" customFormat="1" ht="18" x14ac:dyDescent="0.25">
      <c r="A19" s="147" t="str">
        <f>VLOOKUP(E19,'LISTADO ATM'!$A$2:$C$898,3,0)</f>
        <v>SUR</v>
      </c>
      <c r="B19" s="126" t="s">
        <v>2584</v>
      </c>
      <c r="C19" s="132">
        <v>44359.653124999997</v>
      </c>
      <c r="D19" s="132" t="s">
        <v>2180</v>
      </c>
      <c r="E19" s="121">
        <v>885</v>
      </c>
      <c r="F19" s="147" t="str">
        <f>VLOOKUP(E19,VIP!$A$2:$O13703,2,0)</f>
        <v>DRBR885</v>
      </c>
      <c r="G19" s="147" t="str">
        <f>VLOOKUP(E19,'LISTADO ATM'!$A$2:$B$897,2,0)</f>
        <v xml:space="preserve">ATM UNP Rancho Arriba </v>
      </c>
      <c r="H19" s="147" t="str">
        <f>VLOOKUP(E19,VIP!$A$2:$O18566,7,FALSE)</f>
        <v>Si</v>
      </c>
      <c r="I19" s="147" t="str">
        <f>VLOOKUP(E19,VIP!$A$2:$O10531,8,FALSE)</f>
        <v>Si</v>
      </c>
      <c r="J19" s="147" t="str">
        <f>VLOOKUP(E19,VIP!$A$2:$O10481,8,FALSE)</f>
        <v>Si</v>
      </c>
      <c r="K19" s="147" t="str">
        <f>VLOOKUP(E19,VIP!$A$2:$O14055,6,0)</f>
        <v>NO</v>
      </c>
      <c r="L19" s="122" t="s">
        <v>2219</v>
      </c>
      <c r="M19" s="131" t="s">
        <v>2446</v>
      </c>
      <c r="N19" s="131" t="s">
        <v>2453</v>
      </c>
      <c r="O19" s="147" t="s">
        <v>2455</v>
      </c>
      <c r="P19" s="131"/>
      <c r="Q19" s="146" t="s">
        <v>2219</v>
      </c>
    </row>
    <row r="20" spans="1:17" s="93" customFormat="1" ht="18" x14ac:dyDescent="0.25">
      <c r="A20" s="147" t="str">
        <f>VLOOKUP(E20,'LISTADO ATM'!$A$2:$C$898,3,0)</f>
        <v>SUR</v>
      </c>
      <c r="B20" s="126" t="s">
        <v>2578</v>
      </c>
      <c r="C20" s="132">
        <v>44359.784710648149</v>
      </c>
      <c r="D20" s="132" t="s">
        <v>2180</v>
      </c>
      <c r="E20" s="121">
        <v>6</v>
      </c>
      <c r="F20" s="147" t="str">
        <f>VLOOKUP(E20,VIP!$A$2:$O13697,2,0)</f>
        <v>DRBR006</v>
      </c>
      <c r="G20" s="147" t="str">
        <f>VLOOKUP(E20,'LISTADO ATM'!$A$2:$B$897,2,0)</f>
        <v xml:space="preserve">ATM Plaza WAO San Juan </v>
      </c>
      <c r="H20" s="147" t="str">
        <f>VLOOKUP(E20,VIP!$A$2:$O18560,7,FALSE)</f>
        <v>N/A</v>
      </c>
      <c r="I20" s="147" t="str">
        <f>VLOOKUP(E20,VIP!$A$2:$O10525,8,FALSE)</f>
        <v>N/A</v>
      </c>
      <c r="J20" s="147" t="str">
        <f>VLOOKUP(E20,VIP!$A$2:$O10475,8,FALSE)</f>
        <v>N/A</v>
      </c>
      <c r="K20" s="147" t="str">
        <f>VLOOKUP(E20,VIP!$A$2:$O14049,6,0)</f>
        <v/>
      </c>
      <c r="L20" s="122" t="s">
        <v>2219</v>
      </c>
      <c r="M20" s="131" t="s">
        <v>2446</v>
      </c>
      <c r="N20" s="131" t="s">
        <v>2453</v>
      </c>
      <c r="O20" s="147" t="s">
        <v>2455</v>
      </c>
      <c r="P20" s="131"/>
      <c r="Q20" s="146" t="s">
        <v>2219</v>
      </c>
    </row>
    <row r="21" spans="1:17" s="93" customFormat="1" ht="18" x14ac:dyDescent="0.25">
      <c r="A21" s="147" t="str">
        <f>VLOOKUP(E21,'LISTADO ATM'!$A$2:$C$898,3,0)</f>
        <v>DISTRITO NACIONAL</v>
      </c>
      <c r="B21" s="126" t="s">
        <v>2601</v>
      </c>
      <c r="C21" s="132">
        <v>44360.012662037036</v>
      </c>
      <c r="D21" s="132" t="s">
        <v>2180</v>
      </c>
      <c r="E21" s="121">
        <v>866</v>
      </c>
      <c r="F21" s="147" t="str">
        <f>VLOOKUP(E21,VIP!$A$2:$O13705,2,0)</f>
        <v>DRBR866</v>
      </c>
      <c r="G21" s="147" t="str">
        <f>VLOOKUP(E21,'LISTADO ATM'!$A$2:$B$897,2,0)</f>
        <v xml:space="preserve">ATM CARDNET </v>
      </c>
      <c r="H21" s="147" t="str">
        <f>VLOOKUP(E21,VIP!$A$2:$O18568,7,FALSE)</f>
        <v>Si</v>
      </c>
      <c r="I21" s="147" t="str">
        <f>VLOOKUP(E21,VIP!$A$2:$O10533,8,FALSE)</f>
        <v>No</v>
      </c>
      <c r="J21" s="147" t="str">
        <f>VLOOKUP(E21,VIP!$A$2:$O10483,8,FALSE)</f>
        <v>No</v>
      </c>
      <c r="K21" s="147" t="str">
        <f>VLOOKUP(E21,VIP!$A$2:$O14057,6,0)</f>
        <v>NO</v>
      </c>
      <c r="L21" s="122" t="s">
        <v>2219</v>
      </c>
      <c r="M21" s="131" t="s">
        <v>2446</v>
      </c>
      <c r="N21" s="131" t="s">
        <v>2453</v>
      </c>
      <c r="O21" s="147" t="s">
        <v>2455</v>
      </c>
      <c r="P21" s="131"/>
      <c r="Q21" s="146" t="s">
        <v>2219</v>
      </c>
    </row>
    <row r="22" spans="1:17" s="93" customFormat="1" ht="18" x14ac:dyDescent="0.25">
      <c r="A22" s="147" t="str">
        <f>VLOOKUP(E22,'LISTADO ATM'!$A$2:$C$898,3,0)</f>
        <v>ESTE</v>
      </c>
      <c r="B22" s="126" t="s">
        <v>2608</v>
      </c>
      <c r="C22" s="132">
        <v>44360.413611111115</v>
      </c>
      <c r="D22" s="132" t="s">
        <v>2180</v>
      </c>
      <c r="E22" s="121">
        <v>480</v>
      </c>
      <c r="F22" s="147" t="str">
        <f>VLOOKUP(E22,VIP!$A$2:$O13696,2,0)</f>
        <v>DRBR480</v>
      </c>
      <c r="G22" s="147" t="str">
        <f>VLOOKUP(E22,'LISTADO ATM'!$A$2:$B$897,2,0)</f>
        <v>ATM UNP Farmaconal Higuey</v>
      </c>
      <c r="H22" s="147" t="str">
        <f>VLOOKUP(E22,VIP!$A$2:$O18559,7,FALSE)</f>
        <v>N/A</v>
      </c>
      <c r="I22" s="147" t="str">
        <f>VLOOKUP(E22,VIP!$A$2:$O10524,8,FALSE)</f>
        <v>N/A</v>
      </c>
      <c r="J22" s="147" t="str">
        <f>VLOOKUP(E22,VIP!$A$2:$O10474,8,FALSE)</f>
        <v>N/A</v>
      </c>
      <c r="K22" s="147" t="str">
        <f>VLOOKUP(E22,VIP!$A$2:$O14048,6,0)</f>
        <v>N/A</v>
      </c>
      <c r="L22" s="122" t="s">
        <v>2219</v>
      </c>
      <c r="M22" s="131" t="s">
        <v>2446</v>
      </c>
      <c r="N22" s="131" t="s">
        <v>2453</v>
      </c>
      <c r="O22" s="147" t="s">
        <v>2455</v>
      </c>
      <c r="P22" s="147"/>
      <c r="Q22" s="146" t="s">
        <v>2219</v>
      </c>
    </row>
    <row r="23" spans="1:17" s="93" customFormat="1" ht="18" x14ac:dyDescent="0.25">
      <c r="A23" s="147" t="str">
        <f>VLOOKUP(E23,'LISTADO ATM'!$A$2:$C$898,3,0)</f>
        <v>DISTRITO NACIONAL</v>
      </c>
      <c r="B23" s="126" t="s">
        <v>2611</v>
      </c>
      <c r="C23" s="132">
        <v>44360.543935185182</v>
      </c>
      <c r="D23" s="132" t="s">
        <v>2180</v>
      </c>
      <c r="E23" s="121">
        <v>115</v>
      </c>
      <c r="F23" s="147" t="str">
        <f>VLOOKUP(E23,VIP!$A$2:$O13697,2,0)</f>
        <v>DRBR115</v>
      </c>
      <c r="G23" s="147" t="str">
        <f>VLOOKUP(E23,'LISTADO ATM'!$A$2:$B$897,2,0)</f>
        <v xml:space="preserve">ATM Oficina Megacentro I </v>
      </c>
      <c r="H23" s="147" t="str">
        <f>VLOOKUP(E23,VIP!$A$2:$O18560,7,FALSE)</f>
        <v>Si</v>
      </c>
      <c r="I23" s="147" t="str">
        <f>VLOOKUP(E23,VIP!$A$2:$O10525,8,FALSE)</f>
        <v>Si</v>
      </c>
      <c r="J23" s="147" t="str">
        <f>VLOOKUP(E23,VIP!$A$2:$O10475,8,FALSE)</f>
        <v>Si</v>
      </c>
      <c r="K23" s="147" t="str">
        <f>VLOOKUP(E23,VIP!$A$2:$O14049,6,0)</f>
        <v>SI</v>
      </c>
      <c r="L23" s="122" t="s">
        <v>2219</v>
      </c>
      <c r="M23" s="131" t="s">
        <v>2446</v>
      </c>
      <c r="N23" s="131" t="s">
        <v>2453</v>
      </c>
      <c r="O23" s="147" t="s">
        <v>2455</v>
      </c>
      <c r="P23" s="147"/>
      <c r="Q23" s="146" t="s">
        <v>2219</v>
      </c>
    </row>
    <row r="24" spans="1:17" s="93" customFormat="1" ht="18" x14ac:dyDescent="0.25">
      <c r="A24" s="147" t="str">
        <f>VLOOKUP(E24,'LISTADO ATM'!$A$2:$C$898,3,0)</f>
        <v>SUR</v>
      </c>
      <c r="B24" s="126">
        <v>3335918261</v>
      </c>
      <c r="C24" s="132">
        <v>44360.838194444441</v>
      </c>
      <c r="D24" s="132" t="s">
        <v>2180</v>
      </c>
      <c r="E24" s="121">
        <v>677</v>
      </c>
      <c r="F24" s="147" t="str">
        <f>VLOOKUP(E24,VIP!$A$2:$O13701,2,0)</f>
        <v>DRBR677</v>
      </c>
      <c r="G24" s="147" t="str">
        <f>VLOOKUP(E24,'LISTADO ATM'!$A$2:$B$897,2,0)</f>
        <v>ATM PBG Villa Jaragua</v>
      </c>
      <c r="H24" s="147" t="str">
        <f>VLOOKUP(E24,VIP!$A$2:$O18564,7,FALSE)</f>
        <v>Si</v>
      </c>
      <c r="I24" s="147" t="str">
        <f>VLOOKUP(E24,VIP!$A$2:$O10529,8,FALSE)</f>
        <v>Si</v>
      </c>
      <c r="J24" s="147" t="str">
        <f>VLOOKUP(E24,VIP!$A$2:$O10479,8,FALSE)</f>
        <v>Si</v>
      </c>
      <c r="K24" s="147" t="str">
        <f>VLOOKUP(E24,VIP!$A$2:$O14053,6,0)</f>
        <v>SI</v>
      </c>
      <c r="L24" s="122" t="s">
        <v>2219</v>
      </c>
      <c r="M24" s="131" t="s">
        <v>2446</v>
      </c>
      <c r="N24" s="131" t="s">
        <v>2453</v>
      </c>
      <c r="O24" s="147" t="s">
        <v>2455</v>
      </c>
      <c r="P24" s="147"/>
      <c r="Q24" s="146" t="s">
        <v>2219</v>
      </c>
    </row>
    <row r="25" spans="1:17" s="93" customFormat="1" ht="18" x14ac:dyDescent="0.25">
      <c r="A25" s="147" t="str">
        <f>VLOOKUP(E25,'LISTADO ATM'!$A$2:$C$898,3,0)</f>
        <v>NORTE</v>
      </c>
      <c r="B25" s="126">
        <v>3335917874</v>
      </c>
      <c r="C25" s="132">
        <v>44358.874259259261</v>
      </c>
      <c r="D25" s="132" t="s">
        <v>2181</v>
      </c>
      <c r="E25" s="121">
        <v>605</v>
      </c>
      <c r="F25" s="147" t="str">
        <f>VLOOKUP(E25,VIP!$A$2:$O13729,2,0)</f>
        <v>DRBR141</v>
      </c>
      <c r="G25" s="147" t="str">
        <f>VLOOKUP(E25,'LISTADO ATM'!$A$2:$B$897,2,0)</f>
        <v xml:space="preserve">ATM Oficina Bonao I </v>
      </c>
      <c r="H25" s="147" t="str">
        <f>VLOOKUP(E25,VIP!$A$2:$O18592,7,FALSE)</f>
        <v>Si</v>
      </c>
      <c r="I25" s="147" t="str">
        <f>VLOOKUP(E25,VIP!$A$2:$O10557,8,FALSE)</f>
        <v>Si</v>
      </c>
      <c r="J25" s="147" t="str">
        <f>VLOOKUP(E25,VIP!$A$2:$O10507,8,FALSE)</f>
        <v>Si</v>
      </c>
      <c r="K25" s="147" t="str">
        <f>VLOOKUP(E25,VIP!$A$2:$O14081,6,0)</f>
        <v>SI</v>
      </c>
      <c r="L25" s="122" t="s">
        <v>2245</v>
      </c>
      <c r="M25" s="149" t="s">
        <v>2552</v>
      </c>
      <c r="N25" s="131" t="s">
        <v>2453</v>
      </c>
      <c r="O25" s="147" t="s">
        <v>2549</v>
      </c>
      <c r="P25" s="147"/>
      <c r="Q25" s="150">
        <v>44359.749305555553</v>
      </c>
    </row>
    <row r="26" spans="1:17" s="93" customFormat="1" ht="18" x14ac:dyDescent="0.25">
      <c r="A26" s="147" t="str">
        <f>VLOOKUP(E26,'LISTADO ATM'!$A$2:$C$898,3,0)</f>
        <v>DISTRITO NACIONAL</v>
      </c>
      <c r="B26" s="126">
        <v>3335918132</v>
      </c>
      <c r="C26" s="132">
        <v>44359.529988425929</v>
      </c>
      <c r="D26" s="132" t="s">
        <v>2180</v>
      </c>
      <c r="E26" s="121">
        <v>563</v>
      </c>
      <c r="F26" s="147" t="str">
        <f>VLOOKUP(E26,VIP!$A$2:$O13750,2,0)</f>
        <v>DRBR233</v>
      </c>
      <c r="G26" s="147" t="str">
        <f>VLOOKUP(E26,'LISTADO ATM'!$A$2:$B$897,2,0)</f>
        <v xml:space="preserve">ATM Base Aérea San Isidro </v>
      </c>
      <c r="H26" s="147" t="str">
        <f>VLOOKUP(E26,VIP!$A$2:$O18613,7,FALSE)</f>
        <v>Si</v>
      </c>
      <c r="I26" s="147" t="str">
        <f>VLOOKUP(E26,VIP!$A$2:$O10578,8,FALSE)</f>
        <v>Si</v>
      </c>
      <c r="J26" s="147" t="str">
        <f>VLOOKUP(E26,VIP!$A$2:$O10528,8,FALSE)</f>
        <v>Si</v>
      </c>
      <c r="K26" s="147" t="str">
        <f>VLOOKUP(E26,VIP!$A$2:$O14102,6,0)</f>
        <v>NO</v>
      </c>
      <c r="L26" s="122" t="s">
        <v>2245</v>
      </c>
      <c r="M26" s="149" t="s">
        <v>2552</v>
      </c>
      <c r="N26" s="131" t="s">
        <v>2453</v>
      </c>
      <c r="O26" s="147" t="s">
        <v>2455</v>
      </c>
      <c r="P26" s="147"/>
      <c r="Q26" s="150">
        <v>44360.433715277781</v>
      </c>
    </row>
    <row r="27" spans="1:17" s="93" customFormat="1" ht="18" x14ac:dyDescent="0.25">
      <c r="A27" s="147" t="str">
        <f>VLOOKUP(E27,'LISTADO ATM'!$A$2:$C$898,3,0)</f>
        <v>DISTRITO NACIONAL</v>
      </c>
      <c r="B27" s="126">
        <v>3335918136</v>
      </c>
      <c r="C27" s="132">
        <v>44359.530671296299</v>
      </c>
      <c r="D27" s="132" t="s">
        <v>2180</v>
      </c>
      <c r="E27" s="121">
        <v>672</v>
      </c>
      <c r="F27" s="147" t="str">
        <f>VLOOKUP(E27,VIP!$A$2:$O13749,2,0)</f>
        <v>DRBR672</v>
      </c>
      <c r="G27" s="147" t="str">
        <f>VLOOKUP(E27,'LISTADO ATM'!$A$2:$B$897,2,0)</f>
        <v>ATM Destacamento Policía Nacional La Victoria</v>
      </c>
      <c r="H27" s="147" t="str">
        <f>VLOOKUP(E27,VIP!$A$2:$O18612,7,FALSE)</f>
        <v>Si</v>
      </c>
      <c r="I27" s="147" t="str">
        <f>VLOOKUP(E27,VIP!$A$2:$O10577,8,FALSE)</f>
        <v>Si</v>
      </c>
      <c r="J27" s="147" t="str">
        <f>VLOOKUP(E27,VIP!$A$2:$O10527,8,FALSE)</f>
        <v>Si</v>
      </c>
      <c r="K27" s="147" t="str">
        <f>VLOOKUP(E27,VIP!$A$2:$O14101,6,0)</f>
        <v>SI</v>
      </c>
      <c r="L27" s="122" t="s">
        <v>2245</v>
      </c>
      <c r="M27" s="149" t="s">
        <v>2552</v>
      </c>
      <c r="N27" s="131" t="s">
        <v>2453</v>
      </c>
      <c r="O27" s="147" t="s">
        <v>2455</v>
      </c>
      <c r="P27" s="147"/>
      <c r="Q27" s="150">
        <v>44360.538888888892</v>
      </c>
    </row>
    <row r="28" spans="1:17" s="93" customFormat="1" ht="18" x14ac:dyDescent="0.25">
      <c r="A28" s="147" t="str">
        <f>VLOOKUP(E28,'LISTADO ATM'!$A$2:$C$898,3,0)</f>
        <v>NORTE</v>
      </c>
      <c r="B28" s="126">
        <v>3335918177</v>
      </c>
      <c r="C28" s="132">
        <v>44359.584999999999</v>
      </c>
      <c r="D28" s="132" t="s">
        <v>2180</v>
      </c>
      <c r="E28" s="121">
        <v>79</v>
      </c>
      <c r="F28" s="147" t="str">
        <f>VLOOKUP(E28,VIP!$A$2:$O13740,2,0)</f>
        <v>DRBR079</v>
      </c>
      <c r="G28" s="147" t="str">
        <f>VLOOKUP(E28,'LISTADO ATM'!$A$2:$B$897,2,0)</f>
        <v xml:space="preserve">ATM UNP Luperón (Puerto Plata) </v>
      </c>
      <c r="H28" s="147" t="str">
        <f>VLOOKUP(E28,VIP!$A$2:$O18603,7,FALSE)</f>
        <v>Si</v>
      </c>
      <c r="I28" s="147" t="str">
        <f>VLOOKUP(E28,VIP!$A$2:$O10568,8,FALSE)</f>
        <v>Si</v>
      </c>
      <c r="J28" s="147" t="str">
        <f>VLOOKUP(E28,VIP!$A$2:$O10518,8,FALSE)</f>
        <v>Si</v>
      </c>
      <c r="K28" s="147" t="str">
        <f>VLOOKUP(E28,VIP!$A$2:$O14092,6,0)</f>
        <v>NO</v>
      </c>
      <c r="L28" s="122" t="s">
        <v>2245</v>
      </c>
      <c r="M28" s="149" t="s">
        <v>2552</v>
      </c>
      <c r="N28" s="131" t="s">
        <v>2453</v>
      </c>
      <c r="O28" s="147" t="s">
        <v>2455</v>
      </c>
      <c r="P28" s="147"/>
      <c r="Q28" s="150">
        <v>44360.595625000002</v>
      </c>
    </row>
    <row r="29" spans="1:17" s="93" customFormat="1" ht="18" x14ac:dyDescent="0.25">
      <c r="A29" s="147" t="str">
        <f>VLOOKUP(E29,'LISTADO ATM'!$A$2:$C$898,3,0)</f>
        <v>DISTRITO NACIONAL</v>
      </c>
      <c r="B29" s="126" t="s">
        <v>2576</v>
      </c>
      <c r="C29" s="132">
        <v>44359.786354166667</v>
      </c>
      <c r="D29" s="132" t="s">
        <v>2180</v>
      </c>
      <c r="E29" s="121">
        <v>841</v>
      </c>
      <c r="F29" s="147" t="str">
        <f>VLOOKUP(E29,VIP!$A$2:$O13695,2,0)</f>
        <v>DRBR841</v>
      </c>
      <c r="G29" s="147" t="str">
        <f>VLOOKUP(E29,'LISTADO ATM'!$A$2:$B$897,2,0)</f>
        <v xml:space="preserve">ATM CEA </v>
      </c>
      <c r="H29" s="147" t="str">
        <f>VLOOKUP(E29,VIP!$A$2:$O18558,7,FALSE)</f>
        <v>Si</v>
      </c>
      <c r="I29" s="147" t="str">
        <f>VLOOKUP(E29,VIP!$A$2:$O10523,8,FALSE)</f>
        <v>No</v>
      </c>
      <c r="J29" s="147" t="str">
        <f>VLOOKUP(E29,VIP!$A$2:$O10473,8,FALSE)</f>
        <v>No</v>
      </c>
      <c r="K29" s="147" t="str">
        <f>VLOOKUP(E29,VIP!$A$2:$O14047,6,0)</f>
        <v>NO</v>
      </c>
      <c r="L29" s="122" t="s">
        <v>2245</v>
      </c>
      <c r="M29" s="149" t="s">
        <v>2552</v>
      </c>
      <c r="N29" s="131" t="s">
        <v>2453</v>
      </c>
      <c r="O29" s="147" t="s">
        <v>2455</v>
      </c>
      <c r="P29" s="131"/>
      <c r="Q29" s="150">
        <v>44360.67083333333</v>
      </c>
    </row>
    <row r="30" spans="1:17" s="93" customFormat="1" ht="18" x14ac:dyDescent="0.25">
      <c r="A30" s="147" t="str">
        <f>VLOOKUP(E30,'LISTADO ATM'!$A$2:$C$898,3,0)</f>
        <v>DISTRITO NACIONAL</v>
      </c>
      <c r="B30" s="126" t="s">
        <v>2588</v>
      </c>
      <c r="C30" s="132">
        <v>44359.89707175926</v>
      </c>
      <c r="D30" s="132" t="s">
        <v>2180</v>
      </c>
      <c r="E30" s="121">
        <v>235</v>
      </c>
      <c r="F30" s="147" t="str">
        <f>VLOOKUP(E30,VIP!$A$2:$O13695,2,0)</f>
        <v>DRBR235</v>
      </c>
      <c r="G30" s="147" t="str">
        <f>VLOOKUP(E30,'LISTADO ATM'!$A$2:$B$897,2,0)</f>
        <v xml:space="preserve">ATM Oficina Multicentro La Sirena San Isidro </v>
      </c>
      <c r="H30" s="147" t="str">
        <f>VLOOKUP(E30,VIP!$A$2:$O18558,7,FALSE)</f>
        <v>Si</v>
      </c>
      <c r="I30" s="147" t="str">
        <f>VLOOKUP(E30,VIP!$A$2:$O10523,8,FALSE)</f>
        <v>Si</v>
      </c>
      <c r="J30" s="147" t="str">
        <f>VLOOKUP(E30,VIP!$A$2:$O10473,8,FALSE)</f>
        <v>Si</v>
      </c>
      <c r="K30" s="147" t="str">
        <f>VLOOKUP(E30,VIP!$A$2:$O14047,6,0)</f>
        <v>SI</v>
      </c>
      <c r="L30" s="122" t="s">
        <v>2245</v>
      </c>
      <c r="M30" s="149" t="s">
        <v>2552</v>
      </c>
      <c r="N30" s="131" t="s">
        <v>2453</v>
      </c>
      <c r="O30" s="147" t="s">
        <v>2455</v>
      </c>
      <c r="P30" s="131"/>
      <c r="Q30" s="150">
        <v>44360.425925925927</v>
      </c>
    </row>
    <row r="31" spans="1:17" s="93" customFormat="1" ht="18" x14ac:dyDescent="0.25">
      <c r="A31" s="147" t="str">
        <f>VLOOKUP(E31,'LISTADO ATM'!$A$2:$C$898,3,0)</f>
        <v>DISTRITO NACIONAL</v>
      </c>
      <c r="B31" s="126" t="s">
        <v>2605</v>
      </c>
      <c r="C31" s="132">
        <v>44360.003599537034</v>
      </c>
      <c r="D31" s="132" t="s">
        <v>2181</v>
      </c>
      <c r="E31" s="121">
        <v>784</v>
      </c>
      <c r="F31" s="147" t="str">
        <f>VLOOKUP(E31,VIP!$A$2:$O13709,2,0)</f>
        <v>DRBR762</v>
      </c>
      <c r="G31" s="147" t="str">
        <f>VLOOKUP(E31,'LISTADO ATM'!$A$2:$B$897,2,0)</f>
        <v xml:space="preserve">ATM Tribunal Superior Electoral </v>
      </c>
      <c r="H31" s="147" t="str">
        <f>VLOOKUP(E31,VIP!$A$2:$O18572,7,FALSE)</f>
        <v>Si</v>
      </c>
      <c r="I31" s="147" t="str">
        <f>VLOOKUP(E31,VIP!$A$2:$O10537,8,FALSE)</f>
        <v>Si</v>
      </c>
      <c r="J31" s="147" t="str">
        <f>VLOOKUP(E31,VIP!$A$2:$O10487,8,FALSE)</f>
        <v>Si</v>
      </c>
      <c r="K31" s="147" t="str">
        <f>VLOOKUP(E31,VIP!$A$2:$O14061,6,0)</f>
        <v>NO</v>
      </c>
      <c r="L31" s="122" t="s">
        <v>2245</v>
      </c>
      <c r="M31" s="149" t="s">
        <v>2552</v>
      </c>
      <c r="N31" s="131" t="s">
        <v>2453</v>
      </c>
      <c r="O31" s="147" t="s">
        <v>2549</v>
      </c>
      <c r="P31" s="131"/>
      <c r="Q31" s="150">
        <v>44360.378483796296</v>
      </c>
    </row>
    <row r="32" spans="1:17" s="93" customFormat="1" ht="18" x14ac:dyDescent="0.25">
      <c r="A32" s="147" t="str">
        <f>VLOOKUP(E32,'LISTADO ATM'!$A$2:$C$898,3,0)</f>
        <v>ESTE</v>
      </c>
      <c r="B32" s="126" t="s">
        <v>2607</v>
      </c>
      <c r="C32" s="132">
        <v>44360.458425925928</v>
      </c>
      <c r="D32" s="132" t="s">
        <v>2180</v>
      </c>
      <c r="E32" s="121">
        <v>795</v>
      </c>
      <c r="F32" s="147" t="str">
        <f>VLOOKUP(E32,VIP!$A$2:$O13695,2,0)</f>
        <v>DRBR795</v>
      </c>
      <c r="G32" s="147" t="str">
        <f>VLOOKUP(E32,'LISTADO ATM'!$A$2:$B$897,2,0)</f>
        <v xml:space="preserve">ATM UNP Guaymate (La Romana) </v>
      </c>
      <c r="H32" s="147" t="str">
        <f>VLOOKUP(E32,VIP!$A$2:$O18558,7,FALSE)</f>
        <v>Si</v>
      </c>
      <c r="I32" s="147" t="str">
        <f>VLOOKUP(E32,VIP!$A$2:$O10523,8,FALSE)</f>
        <v>Si</v>
      </c>
      <c r="J32" s="147" t="str">
        <f>VLOOKUP(E32,VIP!$A$2:$O10473,8,FALSE)</f>
        <v>Si</v>
      </c>
      <c r="K32" s="147" t="str">
        <f>VLOOKUP(E32,VIP!$A$2:$O14047,6,0)</f>
        <v>NO</v>
      </c>
      <c r="L32" s="122" t="s">
        <v>2245</v>
      </c>
      <c r="M32" s="149" t="s">
        <v>2552</v>
      </c>
      <c r="N32" s="131" t="s">
        <v>2453</v>
      </c>
      <c r="O32" s="147" t="s">
        <v>2455</v>
      </c>
      <c r="P32" s="131"/>
      <c r="Q32" s="150">
        <v>44360.725694444445</v>
      </c>
    </row>
    <row r="33" spans="1:17" s="93" customFormat="1" ht="18" x14ac:dyDescent="0.25">
      <c r="A33" s="147" t="str">
        <f>VLOOKUP(E33,'LISTADO ATM'!$A$2:$C$898,3,0)</f>
        <v>DISTRITO NACIONAL</v>
      </c>
      <c r="B33" s="126" t="s">
        <v>2612</v>
      </c>
      <c r="C33" s="132">
        <v>44360.520648148151</v>
      </c>
      <c r="D33" s="132" t="s">
        <v>2180</v>
      </c>
      <c r="E33" s="121">
        <v>938</v>
      </c>
      <c r="F33" s="147" t="str">
        <f>VLOOKUP(E33,VIP!$A$2:$O13698,2,0)</f>
        <v>DRBR938</v>
      </c>
      <c r="G33" s="147" t="str">
        <f>VLOOKUP(E33,'LISTADO ATM'!$A$2:$B$897,2,0)</f>
        <v xml:space="preserve">ATM Autobanco Oficina Filadelfia Plaza </v>
      </c>
      <c r="H33" s="147" t="str">
        <f>VLOOKUP(E33,VIP!$A$2:$O18561,7,FALSE)</f>
        <v>Si</v>
      </c>
      <c r="I33" s="147" t="str">
        <f>VLOOKUP(E33,VIP!$A$2:$O10526,8,FALSE)</f>
        <v>Si</v>
      </c>
      <c r="J33" s="147" t="str">
        <f>VLOOKUP(E33,VIP!$A$2:$O10476,8,FALSE)</f>
        <v>Si</v>
      </c>
      <c r="K33" s="147" t="str">
        <f>VLOOKUP(E33,VIP!$A$2:$O14050,6,0)</f>
        <v>NO</v>
      </c>
      <c r="L33" s="122" t="s">
        <v>2245</v>
      </c>
      <c r="M33" s="149" t="s">
        <v>2552</v>
      </c>
      <c r="N33" s="131" t="s">
        <v>2453</v>
      </c>
      <c r="O33" s="147" t="s">
        <v>2455</v>
      </c>
      <c r="P33" s="131"/>
      <c r="Q33" s="150">
        <v>44360.6875</v>
      </c>
    </row>
    <row r="34" spans="1:17" s="93" customFormat="1" ht="18" x14ac:dyDescent="0.25">
      <c r="A34" s="147" t="str">
        <f>VLOOKUP(E34,'LISTADO ATM'!$A$2:$C$898,3,0)</f>
        <v>DISTRITO NACIONAL</v>
      </c>
      <c r="B34" s="126">
        <v>3335910002</v>
      </c>
      <c r="C34" s="132">
        <v>44351.65902777778</v>
      </c>
      <c r="D34" s="132" t="s">
        <v>2180</v>
      </c>
      <c r="E34" s="121">
        <v>744</v>
      </c>
      <c r="F34" s="147" t="str">
        <f>VLOOKUP(E34,VIP!$A$2:$O13694,2,0)</f>
        <v>DRBR289</v>
      </c>
      <c r="G34" s="147" t="str">
        <f>VLOOKUP(E34,'LISTADO ATM'!$A$2:$B$897,2,0)</f>
        <v xml:space="preserve">ATM Multicentro La Sirena Venezuela </v>
      </c>
      <c r="H34" s="147" t="str">
        <f>VLOOKUP(E34,VIP!$A$2:$O18557,7,FALSE)</f>
        <v>Si</v>
      </c>
      <c r="I34" s="147" t="str">
        <f>VLOOKUP(E34,VIP!$A$2:$O10522,8,FALSE)</f>
        <v>Si</v>
      </c>
      <c r="J34" s="147" t="str">
        <f>VLOOKUP(E34,VIP!$A$2:$O10472,8,FALSE)</f>
        <v>Si</v>
      </c>
      <c r="K34" s="147" t="str">
        <f>VLOOKUP(E34,VIP!$A$2:$O14046,6,0)</f>
        <v>SI</v>
      </c>
      <c r="L34" s="122" t="s">
        <v>2245</v>
      </c>
      <c r="M34" s="131" t="s">
        <v>2446</v>
      </c>
      <c r="N34" s="131" t="s">
        <v>2560</v>
      </c>
      <c r="O34" s="147" t="s">
        <v>2455</v>
      </c>
      <c r="P34" s="131"/>
      <c r="Q34" s="146" t="s">
        <v>2245</v>
      </c>
    </row>
    <row r="35" spans="1:17" s="93" customFormat="1" ht="18" x14ac:dyDescent="0.25">
      <c r="A35" s="147" t="str">
        <f>VLOOKUP(E35,'LISTADO ATM'!$A$2:$C$898,3,0)</f>
        <v>DISTRITO NACIONAL</v>
      </c>
      <c r="B35" s="126">
        <v>3335914888</v>
      </c>
      <c r="C35" s="132">
        <v>44356.609444444446</v>
      </c>
      <c r="D35" s="132" t="s">
        <v>2180</v>
      </c>
      <c r="E35" s="121">
        <v>13</v>
      </c>
      <c r="F35" s="147" t="str">
        <f>VLOOKUP(E35,VIP!$A$2:$O13706,2,0)</f>
        <v>DRBR013</v>
      </c>
      <c r="G35" s="147" t="str">
        <f>VLOOKUP(E35,'LISTADO ATM'!$A$2:$B$897,2,0)</f>
        <v xml:space="preserve">ATM CDEEE </v>
      </c>
      <c r="H35" s="147" t="str">
        <f>VLOOKUP(E35,VIP!$A$2:$O18569,7,FALSE)</f>
        <v>Si</v>
      </c>
      <c r="I35" s="147" t="str">
        <f>VLOOKUP(E35,VIP!$A$2:$O10534,8,FALSE)</f>
        <v>Si</v>
      </c>
      <c r="J35" s="147" t="str">
        <f>VLOOKUP(E35,VIP!$A$2:$O10484,8,FALSE)</f>
        <v>Si</v>
      </c>
      <c r="K35" s="147" t="str">
        <f>VLOOKUP(E35,VIP!$A$2:$O14058,6,0)</f>
        <v>NO</v>
      </c>
      <c r="L35" s="122" t="s">
        <v>2245</v>
      </c>
      <c r="M35" s="131" t="s">
        <v>2446</v>
      </c>
      <c r="N35" s="131" t="s">
        <v>2453</v>
      </c>
      <c r="O35" s="147" t="s">
        <v>2455</v>
      </c>
      <c r="P35" s="147"/>
      <c r="Q35" s="146" t="s">
        <v>2245</v>
      </c>
    </row>
    <row r="36" spans="1:17" s="93" customFormat="1" ht="18" x14ac:dyDescent="0.25">
      <c r="A36" s="147" t="str">
        <f>VLOOKUP(E36,'LISTADO ATM'!$A$2:$C$898,3,0)</f>
        <v>DISTRITO NACIONAL</v>
      </c>
      <c r="B36" s="126">
        <v>3335917114</v>
      </c>
      <c r="C36" s="132">
        <v>44358.46503472222</v>
      </c>
      <c r="D36" s="132" t="s">
        <v>2180</v>
      </c>
      <c r="E36" s="121">
        <v>369</v>
      </c>
      <c r="F36" s="147" t="str">
        <f>VLOOKUP(E36,VIP!$A$2:$O13728,2,0)</f>
        <v xml:space="preserve">DRBR369 </v>
      </c>
      <c r="G36" s="147" t="str">
        <f>VLOOKUP(E36,'LISTADO ATM'!$A$2:$B$897,2,0)</f>
        <v>ATM Plaza Lama Aut. Duarte</v>
      </c>
      <c r="H36" s="147" t="str">
        <f>VLOOKUP(E36,VIP!$A$2:$O18591,7,FALSE)</f>
        <v>N/A</v>
      </c>
      <c r="I36" s="147" t="str">
        <f>VLOOKUP(E36,VIP!$A$2:$O10556,8,FALSE)</f>
        <v>N/A</v>
      </c>
      <c r="J36" s="147" t="str">
        <f>VLOOKUP(E36,VIP!$A$2:$O10506,8,FALSE)</f>
        <v>N/A</v>
      </c>
      <c r="K36" s="147" t="str">
        <f>VLOOKUP(E36,VIP!$A$2:$O14080,6,0)</f>
        <v>N/A</v>
      </c>
      <c r="L36" s="122" t="s">
        <v>2245</v>
      </c>
      <c r="M36" s="131" t="s">
        <v>2446</v>
      </c>
      <c r="N36" s="131" t="s">
        <v>2560</v>
      </c>
      <c r="O36" s="147" t="s">
        <v>2455</v>
      </c>
      <c r="P36" s="147"/>
      <c r="Q36" s="146" t="s">
        <v>2245</v>
      </c>
    </row>
    <row r="37" spans="1:17" s="93" customFormat="1" ht="18" x14ac:dyDescent="0.25">
      <c r="A37" s="147" t="str">
        <f>VLOOKUP(E37,'LISTADO ATM'!$A$2:$C$898,3,0)</f>
        <v>DISTRITO NACIONAL</v>
      </c>
      <c r="B37" s="126">
        <v>3335917420</v>
      </c>
      <c r="C37" s="132">
        <v>44358.568090277775</v>
      </c>
      <c r="D37" s="132" t="s">
        <v>2180</v>
      </c>
      <c r="E37" s="121">
        <v>688</v>
      </c>
      <c r="F37" s="147" t="str">
        <f>VLOOKUP(E37,VIP!$A$2:$O13722,2,0)</f>
        <v>DRBR688</v>
      </c>
      <c r="G37" s="147" t="str">
        <f>VLOOKUP(E37,'LISTADO ATM'!$A$2:$B$897,2,0)</f>
        <v>ATM Innova Centro Ave. Kennedy</v>
      </c>
      <c r="H37" s="147" t="str">
        <f>VLOOKUP(E37,VIP!$A$2:$O18585,7,FALSE)</f>
        <v>Si</v>
      </c>
      <c r="I37" s="147" t="str">
        <f>VLOOKUP(E37,VIP!$A$2:$O10550,8,FALSE)</f>
        <v>Si</v>
      </c>
      <c r="J37" s="147" t="str">
        <f>VLOOKUP(E37,VIP!$A$2:$O10500,8,FALSE)</f>
        <v>Si</v>
      </c>
      <c r="K37" s="147" t="str">
        <f>VLOOKUP(E37,VIP!$A$2:$O14074,6,0)</f>
        <v>NO</v>
      </c>
      <c r="L37" s="122" t="s">
        <v>2245</v>
      </c>
      <c r="M37" s="131" t="s">
        <v>2446</v>
      </c>
      <c r="N37" s="131" t="s">
        <v>2453</v>
      </c>
      <c r="O37" s="147" t="s">
        <v>2455</v>
      </c>
      <c r="P37" s="147"/>
      <c r="Q37" s="146" t="s">
        <v>2245</v>
      </c>
    </row>
    <row r="38" spans="1:17" s="93" customFormat="1" ht="18" x14ac:dyDescent="0.25">
      <c r="A38" s="147" t="str">
        <f>VLOOKUP(E38,'LISTADO ATM'!$A$2:$C$898,3,0)</f>
        <v>ESTE</v>
      </c>
      <c r="B38" s="126">
        <v>3335917804</v>
      </c>
      <c r="C38" s="132">
        <v>44358.708726851852</v>
      </c>
      <c r="D38" s="132" t="s">
        <v>2180</v>
      </c>
      <c r="E38" s="121">
        <v>368</v>
      </c>
      <c r="F38" s="147" t="str">
        <f>VLOOKUP(E38,VIP!$A$2:$O13730,2,0)</f>
        <v xml:space="preserve">DRBR368 </v>
      </c>
      <c r="G38" s="147" t="str">
        <f>VLOOKUP(E38,'LISTADO ATM'!$A$2:$B$897,2,0)</f>
        <v>ATM Ayuntamiento Peralvillo</v>
      </c>
      <c r="H38" s="147" t="str">
        <f>VLOOKUP(E38,VIP!$A$2:$O18593,7,FALSE)</f>
        <v>N/A</v>
      </c>
      <c r="I38" s="147" t="str">
        <f>VLOOKUP(E38,VIP!$A$2:$O10558,8,FALSE)</f>
        <v>N/A</v>
      </c>
      <c r="J38" s="147" t="str">
        <f>VLOOKUP(E38,VIP!$A$2:$O10508,8,FALSE)</f>
        <v>N/A</v>
      </c>
      <c r="K38" s="147" t="str">
        <f>VLOOKUP(E38,VIP!$A$2:$O14082,6,0)</f>
        <v>N/A</v>
      </c>
      <c r="L38" s="122" t="s">
        <v>2245</v>
      </c>
      <c r="M38" s="131" t="s">
        <v>2446</v>
      </c>
      <c r="N38" s="131" t="s">
        <v>2453</v>
      </c>
      <c r="O38" s="147" t="s">
        <v>2455</v>
      </c>
      <c r="P38" s="147"/>
      <c r="Q38" s="146" t="s">
        <v>2245</v>
      </c>
    </row>
    <row r="39" spans="1:17" s="93" customFormat="1" ht="18" x14ac:dyDescent="0.25">
      <c r="A39" s="147" t="str">
        <f>VLOOKUP(E39,'LISTADO ATM'!$A$2:$C$898,3,0)</f>
        <v>SUR</v>
      </c>
      <c r="B39" s="126">
        <v>3335917837</v>
      </c>
      <c r="C39" s="132">
        <v>44358.736331018517</v>
      </c>
      <c r="D39" s="132" t="s">
        <v>2180</v>
      </c>
      <c r="E39" s="121">
        <v>890</v>
      </c>
      <c r="F39" s="147" t="str">
        <f>VLOOKUP(E39,VIP!$A$2:$O13728,2,0)</f>
        <v>DRBR890</v>
      </c>
      <c r="G39" s="147" t="str">
        <f>VLOOKUP(E39,'LISTADO ATM'!$A$2:$B$897,2,0)</f>
        <v xml:space="preserve">ATM Escuela Penitenciaria (San Cristóbal) </v>
      </c>
      <c r="H39" s="147" t="str">
        <f>VLOOKUP(E39,VIP!$A$2:$O18591,7,FALSE)</f>
        <v>Si</v>
      </c>
      <c r="I39" s="147" t="str">
        <f>VLOOKUP(E39,VIP!$A$2:$O10556,8,FALSE)</f>
        <v>Si</v>
      </c>
      <c r="J39" s="147" t="str">
        <f>VLOOKUP(E39,VIP!$A$2:$O10506,8,FALSE)</f>
        <v>Si</v>
      </c>
      <c r="K39" s="147" t="str">
        <f>VLOOKUP(E39,VIP!$A$2:$O14080,6,0)</f>
        <v>NO</v>
      </c>
      <c r="L39" s="122" t="s">
        <v>2245</v>
      </c>
      <c r="M39" s="131" t="s">
        <v>2446</v>
      </c>
      <c r="N39" s="131" t="s">
        <v>2453</v>
      </c>
      <c r="O39" s="147" t="s">
        <v>2455</v>
      </c>
      <c r="P39" s="147"/>
      <c r="Q39" s="146" t="s">
        <v>2245</v>
      </c>
    </row>
    <row r="40" spans="1:17" s="93" customFormat="1" ht="18" x14ac:dyDescent="0.25">
      <c r="A40" s="147" t="str">
        <f>VLOOKUP(E40,'LISTADO ATM'!$A$2:$C$898,3,0)</f>
        <v>DISTRITO NACIONAL</v>
      </c>
      <c r="B40" s="126">
        <v>3335918130</v>
      </c>
      <c r="C40" s="132">
        <v>44359.528969907406</v>
      </c>
      <c r="D40" s="132" t="s">
        <v>2180</v>
      </c>
      <c r="E40" s="121">
        <v>818</v>
      </c>
      <c r="F40" s="147" t="str">
        <f>VLOOKUP(E40,VIP!$A$2:$O13751,2,0)</f>
        <v>DRBR818</v>
      </c>
      <c r="G40" s="147" t="str">
        <f>VLOOKUP(E40,'LISTADO ATM'!$A$2:$B$897,2,0)</f>
        <v xml:space="preserve">ATM Juridicción Inmobiliaria </v>
      </c>
      <c r="H40" s="147" t="str">
        <f>VLOOKUP(E40,VIP!$A$2:$O18614,7,FALSE)</f>
        <v>No</v>
      </c>
      <c r="I40" s="147" t="str">
        <f>VLOOKUP(E40,VIP!$A$2:$O10579,8,FALSE)</f>
        <v>No</v>
      </c>
      <c r="J40" s="147" t="str">
        <f>VLOOKUP(E40,VIP!$A$2:$O10529,8,FALSE)</f>
        <v>No</v>
      </c>
      <c r="K40" s="147" t="str">
        <f>VLOOKUP(E40,VIP!$A$2:$O14103,6,0)</f>
        <v>NO</v>
      </c>
      <c r="L40" s="122" t="s">
        <v>2245</v>
      </c>
      <c r="M40" s="131" t="s">
        <v>2446</v>
      </c>
      <c r="N40" s="131" t="s">
        <v>2453</v>
      </c>
      <c r="O40" s="147" t="s">
        <v>2455</v>
      </c>
      <c r="P40" s="147"/>
      <c r="Q40" s="146" t="s">
        <v>2245</v>
      </c>
    </row>
    <row r="41" spans="1:17" s="93" customFormat="1" ht="18" x14ac:dyDescent="0.25">
      <c r="A41" s="147" t="str">
        <f>VLOOKUP(E41,'LISTADO ATM'!$A$2:$C$898,3,0)</f>
        <v>DISTRITO NACIONAL</v>
      </c>
      <c r="B41" s="126">
        <v>3335918137</v>
      </c>
      <c r="C41" s="132">
        <v>44359.530995370369</v>
      </c>
      <c r="D41" s="132" t="s">
        <v>2180</v>
      </c>
      <c r="E41" s="121">
        <v>971</v>
      </c>
      <c r="F41" s="147" t="str">
        <f>VLOOKUP(E41,VIP!$A$2:$O13748,2,0)</f>
        <v>DRBR24U</v>
      </c>
      <c r="G41" s="147" t="str">
        <f>VLOOKUP(E41,'LISTADO ATM'!$A$2:$B$897,2,0)</f>
        <v xml:space="preserve">ATM Club Banreservas I </v>
      </c>
      <c r="H41" s="147" t="str">
        <f>VLOOKUP(E41,VIP!$A$2:$O18611,7,FALSE)</f>
        <v>Si</v>
      </c>
      <c r="I41" s="147" t="str">
        <f>VLOOKUP(E41,VIP!$A$2:$O10576,8,FALSE)</f>
        <v>Si</v>
      </c>
      <c r="J41" s="147" t="str">
        <f>VLOOKUP(E41,VIP!$A$2:$O10526,8,FALSE)</f>
        <v>Si</v>
      </c>
      <c r="K41" s="147" t="str">
        <f>VLOOKUP(E41,VIP!$A$2:$O14100,6,0)</f>
        <v>NO</v>
      </c>
      <c r="L41" s="122" t="s">
        <v>2245</v>
      </c>
      <c r="M41" s="131" t="s">
        <v>2446</v>
      </c>
      <c r="N41" s="131" t="s">
        <v>2453</v>
      </c>
      <c r="O41" s="147" t="s">
        <v>2455</v>
      </c>
      <c r="P41" s="147"/>
      <c r="Q41" s="146" t="s">
        <v>2245</v>
      </c>
    </row>
    <row r="42" spans="1:17" s="93" customFormat="1" ht="18" x14ac:dyDescent="0.25">
      <c r="A42" s="147" t="str">
        <f>VLOOKUP(E42,'LISTADO ATM'!$A$2:$C$898,3,0)</f>
        <v>DISTRITO NACIONAL</v>
      </c>
      <c r="B42" s="126">
        <v>3335918148</v>
      </c>
      <c r="C42" s="132">
        <v>44359.531944444447</v>
      </c>
      <c r="D42" s="132" t="s">
        <v>2180</v>
      </c>
      <c r="E42" s="121">
        <v>896</v>
      </c>
      <c r="F42" s="147" t="str">
        <f>VLOOKUP(E42,VIP!$A$2:$O13702,2,0)</f>
        <v>DRBR896</v>
      </c>
      <c r="G42" s="147" t="str">
        <f>VLOOKUP(E42,'LISTADO ATM'!$A$2:$B$897,2,0)</f>
        <v xml:space="preserve">ATM Campamento Militar 16 de Agosto I </v>
      </c>
      <c r="H42" s="147" t="str">
        <f>VLOOKUP(E42,VIP!$A$2:$O18565,7,FALSE)</f>
        <v>Si</v>
      </c>
      <c r="I42" s="147" t="str">
        <f>VLOOKUP(E42,VIP!$A$2:$O10530,8,FALSE)</f>
        <v>Si</v>
      </c>
      <c r="J42" s="147" t="str">
        <f>VLOOKUP(E42,VIP!$A$2:$O10480,8,FALSE)</f>
        <v>Si</v>
      </c>
      <c r="K42" s="147" t="str">
        <f>VLOOKUP(E42,VIP!$A$2:$O14054,6,0)</f>
        <v>NO</v>
      </c>
      <c r="L42" s="122" t="s">
        <v>2245</v>
      </c>
      <c r="M42" s="131" t="s">
        <v>2446</v>
      </c>
      <c r="N42" s="131" t="s">
        <v>2453</v>
      </c>
      <c r="O42" s="147" t="s">
        <v>2455</v>
      </c>
      <c r="P42" s="147"/>
      <c r="Q42" s="146" t="s">
        <v>2245</v>
      </c>
    </row>
    <row r="43" spans="1:17" s="93" customFormat="1" ht="18" x14ac:dyDescent="0.25">
      <c r="A43" s="147" t="str">
        <f>VLOOKUP(E43,'LISTADO ATM'!$A$2:$C$898,3,0)</f>
        <v>DISTRITO NACIONAL</v>
      </c>
      <c r="B43" s="126" t="s">
        <v>2590</v>
      </c>
      <c r="C43" s="132">
        <v>44359.894583333335</v>
      </c>
      <c r="D43" s="132" t="s">
        <v>2180</v>
      </c>
      <c r="E43" s="121">
        <v>953</v>
      </c>
      <c r="F43" s="147" t="str">
        <f>VLOOKUP(E43,VIP!$A$2:$O13697,2,0)</f>
        <v>DRBR01I</v>
      </c>
      <c r="G43" s="147" t="str">
        <f>VLOOKUP(E43,'LISTADO ATM'!$A$2:$B$897,2,0)</f>
        <v xml:space="preserve">ATM Estafeta Dirección General de Pasaportes/Migración </v>
      </c>
      <c r="H43" s="147" t="str">
        <f>VLOOKUP(E43,VIP!$A$2:$O18560,7,FALSE)</f>
        <v>Si</v>
      </c>
      <c r="I43" s="147" t="str">
        <f>VLOOKUP(E43,VIP!$A$2:$O10525,8,FALSE)</f>
        <v>Si</v>
      </c>
      <c r="J43" s="147" t="str">
        <f>VLOOKUP(E43,VIP!$A$2:$O10475,8,FALSE)</f>
        <v>Si</v>
      </c>
      <c r="K43" s="147" t="str">
        <f>VLOOKUP(E43,VIP!$A$2:$O14049,6,0)</f>
        <v>No</v>
      </c>
      <c r="L43" s="122" t="s">
        <v>2245</v>
      </c>
      <c r="M43" s="131" t="s">
        <v>2446</v>
      </c>
      <c r="N43" s="131" t="s">
        <v>2453</v>
      </c>
      <c r="O43" s="147" t="s">
        <v>2455</v>
      </c>
      <c r="P43" s="131"/>
      <c r="Q43" s="146" t="s">
        <v>2245</v>
      </c>
    </row>
    <row r="44" spans="1:17" s="93" customFormat="1" ht="18" x14ac:dyDescent="0.25">
      <c r="A44" s="147" t="str">
        <f>VLOOKUP(E44,'LISTADO ATM'!$A$2:$C$898,3,0)</f>
        <v>DISTRITO NACIONAL</v>
      </c>
      <c r="B44" s="126" t="s">
        <v>2589</v>
      </c>
      <c r="C44" s="132">
        <v>44359.895960648151</v>
      </c>
      <c r="D44" s="132" t="s">
        <v>2180</v>
      </c>
      <c r="E44" s="121">
        <v>622</v>
      </c>
      <c r="F44" s="147" t="str">
        <f>VLOOKUP(E44,VIP!$A$2:$O13696,2,0)</f>
        <v>DRBR622</v>
      </c>
      <c r="G44" s="147" t="str">
        <f>VLOOKUP(E44,'LISTADO ATM'!$A$2:$B$897,2,0)</f>
        <v xml:space="preserve">ATM Ayuntamiento D.N. </v>
      </c>
      <c r="H44" s="147" t="str">
        <f>VLOOKUP(E44,VIP!$A$2:$O18559,7,FALSE)</f>
        <v>Si</v>
      </c>
      <c r="I44" s="147" t="str">
        <f>VLOOKUP(E44,VIP!$A$2:$O10524,8,FALSE)</f>
        <v>Si</v>
      </c>
      <c r="J44" s="147" t="str">
        <f>VLOOKUP(E44,VIP!$A$2:$O10474,8,FALSE)</f>
        <v>Si</v>
      </c>
      <c r="K44" s="147" t="str">
        <f>VLOOKUP(E44,VIP!$A$2:$O14048,6,0)</f>
        <v>NO</v>
      </c>
      <c r="L44" s="122" t="s">
        <v>2245</v>
      </c>
      <c r="M44" s="131" t="s">
        <v>2446</v>
      </c>
      <c r="N44" s="131" t="s">
        <v>2453</v>
      </c>
      <c r="O44" s="147" t="s">
        <v>2455</v>
      </c>
      <c r="P44" s="131"/>
      <c r="Q44" s="146" t="s">
        <v>2245</v>
      </c>
    </row>
    <row r="45" spans="1:17" s="93" customFormat="1" ht="18" x14ac:dyDescent="0.25">
      <c r="A45" s="147" t="str">
        <f>VLOOKUP(E45,'LISTADO ATM'!$A$2:$C$898,3,0)</f>
        <v>DISTRITO NACIONAL</v>
      </c>
      <c r="B45" s="126" t="s">
        <v>2615</v>
      </c>
      <c r="C45" s="132">
        <v>44360.514999999999</v>
      </c>
      <c r="D45" s="132" t="s">
        <v>2180</v>
      </c>
      <c r="E45" s="121">
        <v>883</v>
      </c>
      <c r="F45" s="147" t="str">
        <f>VLOOKUP(E45,VIP!$A$2:$O13701,2,0)</f>
        <v>DRBR883</v>
      </c>
      <c r="G45" s="147" t="str">
        <f>VLOOKUP(E45,'LISTADO ATM'!$A$2:$B$897,2,0)</f>
        <v xml:space="preserve">ATM Oficina Filadelfia Plaza </v>
      </c>
      <c r="H45" s="147" t="str">
        <f>VLOOKUP(E45,VIP!$A$2:$O18564,7,FALSE)</f>
        <v>Si</v>
      </c>
      <c r="I45" s="147" t="str">
        <f>VLOOKUP(E45,VIP!$A$2:$O10529,8,FALSE)</f>
        <v>Si</v>
      </c>
      <c r="J45" s="147" t="str">
        <f>VLOOKUP(E45,VIP!$A$2:$O10479,8,FALSE)</f>
        <v>Si</v>
      </c>
      <c r="K45" s="147" t="str">
        <f>VLOOKUP(E45,VIP!$A$2:$O14053,6,0)</f>
        <v>NO</v>
      </c>
      <c r="L45" s="122" t="s">
        <v>2245</v>
      </c>
      <c r="M45" s="131" t="s">
        <v>2446</v>
      </c>
      <c r="N45" s="131" t="s">
        <v>2453</v>
      </c>
      <c r="O45" s="147" t="s">
        <v>2455</v>
      </c>
      <c r="P45" s="147"/>
      <c r="Q45" s="146" t="s">
        <v>2245</v>
      </c>
    </row>
    <row r="46" spans="1:17" s="93" customFormat="1" ht="18" x14ac:dyDescent="0.25">
      <c r="A46" s="147" t="str">
        <f>VLOOKUP(E46,'LISTADO ATM'!$A$2:$C$898,3,0)</f>
        <v>ESTE</v>
      </c>
      <c r="B46" s="126" t="s">
        <v>2623</v>
      </c>
      <c r="C46" s="132">
        <v>44360.885324074072</v>
      </c>
      <c r="D46" s="132" t="s">
        <v>2180</v>
      </c>
      <c r="E46" s="121">
        <v>822</v>
      </c>
      <c r="F46" s="147" t="str">
        <f>VLOOKUP(E46,VIP!$A$2:$O13707,2,0)</f>
        <v>DRBR822</v>
      </c>
      <c r="G46" s="147" t="str">
        <f>VLOOKUP(E46,'LISTADO ATM'!$A$2:$B$897,2,0)</f>
        <v xml:space="preserve">ATM INDUSPALMA </v>
      </c>
      <c r="H46" s="147" t="str">
        <f>VLOOKUP(E46,VIP!$A$2:$O18570,7,FALSE)</f>
        <v>Si</v>
      </c>
      <c r="I46" s="147" t="str">
        <f>VLOOKUP(E46,VIP!$A$2:$O10535,8,FALSE)</f>
        <v>Si</v>
      </c>
      <c r="J46" s="147" t="str">
        <f>VLOOKUP(E46,VIP!$A$2:$O10485,8,FALSE)</f>
        <v>Si</v>
      </c>
      <c r="K46" s="147" t="str">
        <f>VLOOKUP(E46,VIP!$A$2:$O14059,6,0)</f>
        <v>NO</v>
      </c>
      <c r="L46" s="122" t="s">
        <v>2245</v>
      </c>
      <c r="M46" s="131" t="s">
        <v>2446</v>
      </c>
      <c r="N46" s="131" t="s">
        <v>2453</v>
      </c>
      <c r="O46" s="147" t="s">
        <v>2455</v>
      </c>
      <c r="P46" s="147"/>
      <c r="Q46" s="146" t="s">
        <v>2245</v>
      </c>
    </row>
    <row r="47" spans="1:17" s="93" customFormat="1" ht="18" x14ac:dyDescent="0.25">
      <c r="A47" s="147" t="str">
        <f>VLOOKUP(E47,'LISTADO ATM'!$A$2:$C$898,3,0)</f>
        <v>NORTE</v>
      </c>
      <c r="B47" s="126" t="s">
        <v>2622</v>
      </c>
      <c r="C47" s="132">
        <v>44360.8909375</v>
      </c>
      <c r="D47" s="132" t="s">
        <v>2180</v>
      </c>
      <c r="E47" s="121">
        <v>635</v>
      </c>
      <c r="F47" s="147" t="str">
        <f>VLOOKUP(E47,VIP!$A$2:$O13706,2,0)</f>
        <v>DRBR12J</v>
      </c>
      <c r="G47" s="147" t="str">
        <f>VLOOKUP(E47,'LISTADO ATM'!$A$2:$B$897,2,0)</f>
        <v xml:space="preserve">ATM Zona Franca Tamboril </v>
      </c>
      <c r="H47" s="147" t="str">
        <f>VLOOKUP(E47,VIP!$A$2:$O18569,7,FALSE)</f>
        <v>Si</v>
      </c>
      <c r="I47" s="147" t="str">
        <f>VLOOKUP(E47,VIP!$A$2:$O10534,8,FALSE)</f>
        <v>Si</v>
      </c>
      <c r="J47" s="147" t="str">
        <f>VLOOKUP(E47,VIP!$A$2:$O10484,8,FALSE)</f>
        <v>Si</v>
      </c>
      <c r="K47" s="147" t="str">
        <f>VLOOKUP(E47,VIP!$A$2:$O14058,6,0)</f>
        <v>NO</v>
      </c>
      <c r="L47" s="122" t="s">
        <v>2245</v>
      </c>
      <c r="M47" s="131" t="s">
        <v>2446</v>
      </c>
      <c r="N47" s="131" t="s">
        <v>2453</v>
      </c>
      <c r="O47" s="147" t="s">
        <v>2572</v>
      </c>
      <c r="P47" s="147"/>
      <c r="Q47" s="146" t="s">
        <v>2245</v>
      </c>
    </row>
    <row r="48" spans="1:17" s="93" customFormat="1" ht="18" x14ac:dyDescent="0.25">
      <c r="A48" s="147" t="str">
        <f>VLOOKUP(E48,'LISTADO ATM'!$A$2:$C$898,3,0)</f>
        <v>DISTRITO NACIONAL</v>
      </c>
      <c r="B48" s="126" t="s">
        <v>2621</v>
      </c>
      <c r="C48" s="132">
        <v>44360.894583333335</v>
      </c>
      <c r="D48" s="132" t="s">
        <v>2180</v>
      </c>
      <c r="E48" s="121">
        <v>624</v>
      </c>
      <c r="F48" s="147" t="str">
        <f>VLOOKUP(E48,VIP!$A$2:$O13705,2,0)</f>
        <v>DRBR624</v>
      </c>
      <c r="G48" s="147" t="str">
        <f>VLOOKUP(E48,'LISTADO ATM'!$A$2:$B$897,2,0)</f>
        <v xml:space="preserve">ATM Policía Nacional I </v>
      </c>
      <c r="H48" s="147" t="str">
        <f>VLOOKUP(E48,VIP!$A$2:$O18568,7,FALSE)</f>
        <v>Si</v>
      </c>
      <c r="I48" s="147" t="str">
        <f>VLOOKUP(E48,VIP!$A$2:$O10533,8,FALSE)</f>
        <v>Si</v>
      </c>
      <c r="J48" s="147" t="str">
        <f>VLOOKUP(E48,VIP!$A$2:$O10483,8,FALSE)</f>
        <v>Si</v>
      </c>
      <c r="K48" s="147" t="str">
        <f>VLOOKUP(E48,VIP!$A$2:$O14057,6,0)</f>
        <v>NO</v>
      </c>
      <c r="L48" s="122" t="s">
        <v>2245</v>
      </c>
      <c r="M48" s="131" t="s">
        <v>2446</v>
      </c>
      <c r="N48" s="131" t="s">
        <v>2453</v>
      </c>
      <c r="O48" s="147" t="s">
        <v>2455</v>
      </c>
      <c r="P48" s="147"/>
      <c r="Q48" s="146" t="s">
        <v>2245</v>
      </c>
    </row>
    <row r="49" spans="1:17" s="93" customFormat="1" ht="18" x14ac:dyDescent="0.25">
      <c r="A49" s="147" t="str">
        <f>VLOOKUP(E49,'LISTADO ATM'!$A$2:$C$898,3,0)</f>
        <v>SUR</v>
      </c>
      <c r="B49" s="126" t="s">
        <v>2620</v>
      </c>
      <c r="C49" s="132">
        <v>44360.896122685182</v>
      </c>
      <c r="D49" s="132" t="s">
        <v>2180</v>
      </c>
      <c r="E49" s="121">
        <v>995</v>
      </c>
      <c r="F49" s="147" t="str">
        <f>VLOOKUP(E49,VIP!$A$2:$O13704,2,0)</f>
        <v>DRBR545</v>
      </c>
      <c r="G49" s="147" t="str">
        <f>VLOOKUP(E49,'LISTADO ATM'!$A$2:$B$897,2,0)</f>
        <v xml:space="preserve">ATM Oficina San Cristobal III (Lobby) </v>
      </c>
      <c r="H49" s="147" t="str">
        <f>VLOOKUP(E49,VIP!$A$2:$O18567,7,FALSE)</f>
        <v>Si</v>
      </c>
      <c r="I49" s="147" t="str">
        <f>VLOOKUP(E49,VIP!$A$2:$O10532,8,FALSE)</f>
        <v>No</v>
      </c>
      <c r="J49" s="147" t="str">
        <f>VLOOKUP(E49,VIP!$A$2:$O10482,8,FALSE)</f>
        <v>No</v>
      </c>
      <c r="K49" s="147" t="str">
        <f>VLOOKUP(E49,VIP!$A$2:$O14056,6,0)</f>
        <v>NO</v>
      </c>
      <c r="L49" s="122" t="s">
        <v>2245</v>
      </c>
      <c r="M49" s="131" t="s">
        <v>2446</v>
      </c>
      <c r="N49" s="131" t="s">
        <v>2453</v>
      </c>
      <c r="O49" s="147" t="s">
        <v>2455</v>
      </c>
      <c r="P49" s="147"/>
      <c r="Q49" s="146" t="s">
        <v>2245</v>
      </c>
    </row>
    <row r="50" spans="1:17" s="93" customFormat="1" ht="18" x14ac:dyDescent="0.25">
      <c r="A50" s="147" t="str">
        <f>VLOOKUP(E50,'LISTADO ATM'!$A$2:$C$898,3,0)</f>
        <v>SUR</v>
      </c>
      <c r="B50" s="126" t="s">
        <v>2619</v>
      </c>
      <c r="C50" s="132">
        <v>44360.897337962961</v>
      </c>
      <c r="D50" s="132" t="s">
        <v>2180</v>
      </c>
      <c r="E50" s="121">
        <v>584</v>
      </c>
      <c r="F50" s="147" t="str">
        <f>VLOOKUP(E50,VIP!$A$2:$O13703,2,0)</f>
        <v>DRBR404</v>
      </c>
      <c r="G50" s="147" t="str">
        <f>VLOOKUP(E50,'LISTADO ATM'!$A$2:$B$897,2,0)</f>
        <v xml:space="preserve">ATM Oficina San Cristóbal I </v>
      </c>
      <c r="H50" s="147" t="str">
        <f>VLOOKUP(E50,VIP!$A$2:$O18566,7,FALSE)</f>
        <v>Si</v>
      </c>
      <c r="I50" s="147" t="str">
        <f>VLOOKUP(E50,VIP!$A$2:$O10531,8,FALSE)</f>
        <v>Si</v>
      </c>
      <c r="J50" s="147" t="str">
        <f>VLOOKUP(E50,VIP!$A$2:$O10481,8,FALSE)</f>
        <v>Si</v>
      </c>
      <c r="K50" s="147" t="str">
        <f>VLOOKUP(E50,VIP!$A$2:$O14055,6,0)</f>
        <v>SI</v>
      </c>
      <c r="L50" s="122" t="s">
        <v>2245</v>
      </c>
      <c r="M50" s="131" t="s">
        <v>2446</v>
      </c>
      <c r="N50" s="131" t="s">
        <v>2453</v>
      </c>
      <c r="O50" s="147" t="s">
        <v>2455</v>
      </c>
      <c r="P50" s="147"/>
      <c r="Q50" s="146" t="s">
        <v>2245</v>
      </c>
    </row>
    <row r="51" spans="1:17" s="93" customFormat="1" ht="18" x14ac:dyDescent="0.25">
      <c r="A51" s="147" t="str">
        <f>VLOOKUP(E51,'LISTADO ATM'!$A$2:$C$898,3,0)</f>
        <v>SUR</v>
      </c>
      <c r="B51" s="126">
        <v>3335918270</v>
      </c>
      <c r="C51" s="132">
        <v>44360.932638888888</v>
      </c>
      <c r="D51" s="132" t="s">
        <v>2180</v>
      </c>
      <c r="E51" s="121">
        <v>619</v>
      </c>
      <c r="F51" s="147" t="str">
        <f>VLOOKUP(E51,VIP!$A$2:$O13708,2,0)</f>
        <v>DRBR619</v>
      </c>
      <c r="G51" s="147" t="str">
        <f>VLOOKUP(E51,'LISTADO ATM'!$A$2:$B$897,2,0)</f>
        <v xml:space="preserve">ATM Academia P.N. Hatillo (San Cristóbal) </v>
      </c>
      <c r="H51" s="147" t="str">
        <f>VLOOKUP(E51,VIP!$A$2:$O18571,7,FALSE)</f>
        <v>Si</v>
      </c>
      <c r="I51" s="147" t="str">
        <f>VLOOKUP(E51,VIP!$A$2:$O10536,8,FALSE)</f>
        <v>Si</v>
      </c>
      <c r="J51" s="147" t="str">
        <f>VLOOKUP(E51,VIP!$A$2:$O10486,8,FALSE)</f>
        <v>Si</v>
      </c>
      <c r="K51" s="147" t="str">
        <f>VLOOKUP(E51,VIP!$A$2:$O14060,6,0)</f>
        <v>NO</v>
      </c>
      <c r="L51" s="122" t="s">
        <v>2245</v>
      </c>
      <c r="M51" s="131" t="s">
        <v>2446</v>
      </c>
      <c r="N51" s="131" t="s">
        <v>2453</v>
      </c>
      <c r="O51" s="147" t="s">
        <v>2455</v>
      </c>
      <c r="P51" s="147"/>
      <c r="Q51" s="146" t="s">
        <v>2245</v>
      </c>
    </row>
    <row r="52" spans="1:17" s="93" customFormat="1" ht="18" x14ac:dyDescent="0.25">
      <c r="A52" s="147" t="str">
        <f>VLOOKUP(E52,'LISTADO ATM'!$A$2:$C$898,3,0)</f>
        <v>NORTE</v>
      </c>
      <c r="B52" s="126">
        <v>3335916186</v>
      </c>
      <c r="C52" s="132">
        <v>44357.576388888891</v>
      </c>
      <c r="D52" s="132" t="s">
        <v>2180</v>
      </c>
      <c r="E52" s="121">
        <v>171</v>
      </c>
      <c r="F52" s="147" t="str">
        <f>VLOOKUP(E52,VIP!$A$2:$O13734,2,0)</f>
        <v>DRBR171</v>
      </c>
      <c r="G52" s="147" t="str">
        <f>VLOOKUP(E52,'LISTADO ATM'!$A$2:$B$897,2,0)</f>
        <v xml:space="preserve">ATM Oficina Moca </v>
      </c>
      <c r="H52" s="147" t="str">
        <f>VLOOKUP(E52,VIP!$A$2:$O18597,7,FALSE)</f>
        <v>Si</v>
      </c>
      <c r="I52" s="147" t="str">
        <f>VLOOKUP(E52,VIP!$A$2:$O10562,8,FALSE)</f>
        <v>Si</v>
      </c>
      <c r="J52" s="147" t="str">
        <f>VLOOKUP(E52,VIP!$A$2:$O10512,8,FALSE)</f>
        <v>Si</v>
      </c>
      <c r="K52" s="147" t="str">
        <f>VLOOKUP(E52,VIP!$A$2:$O14086,6,0)</f>
        <v>NO</v>
      </c>
      <c r="L52" s="122" t="s">
        <v>2548</v>
      </c>
      <c r="M52" s="149" t="s">
        <v>2552</v>
      </c>
      <c r="N52" s="131" t="s">
        <v>2453</v>
      </c>
      <c r="O52" s="147" t="s">
        <v>2471</v>
      </c>
      <c r="P52" s="147"/>
      <c r="Q52" s="150">
        <v>44359.964583333334</v>
      </c>
    </row>
    <row r="53" spans="1:17" s="93" customFormat="1" ht="18" x14ac:dyDescent="0.25">
      <c r="A53" s="147" t="str">
        <f>VLOOKUP(E53,'LISTADO ATM'!$A$2:$C$898,3,0)</f>
        <v>DISTRITO NACIONAL</v>
      </c>
      <c r="B53" s="126" t="s">
        <v>2595</v>
      </c>
      <c r="C53" s="132">
        <v>44360.060416666667</v>
      </c>
      <c r="D53" s="132" t="s">
        <v>2449</v>
      </c>
      <c r="E53" s="121">
        <v>26</v>
      </c>
      <c r="F53" s="147" t="str">
        <f>VLOOKUP(E53,VIP!$A$2:$O13699,2,0)</f>
        <v>DRBR221</v>
      </c>
      <c r="G53" s="147" t="str">
        <f>VLOOKUP(E53,'LISTADO ATM'!$A$2:$B$897,2,0)</f>
        <v>ATM S/M Jumbo San Isidro</v>
      </c>
      <c r="H53" s="147" t="str">
        <f>VLOOKUP(E53,VIP!$A$2:$O18562,7,FALSE)</f>
        <v>Si</v>
      </c>
      <c r="I53" s="147" t="str">
        <f>VLOOKUP(E53,VIP!$A$2:$O10527,8,FALSE)</f>
        <v>Si</v>
      </c>
      <c r="J53" s="147" t="str">
        <f>VLOOKUP(E53,VIP!$A$2:$O10477,8,FALSE)</f>
        <v>Si</v>
      </c>
      <c r="K53" s="147" t="str">
        <f>VLOOKUP(E53,VIP!$A$2:$O14051,6,0)</f>
        <v>NO</v>
      </c>
      <c r="L53" s="122" t="s">
        <v>2548</v>
      </c>
      <c r="M53" s="131" t="s">
        <v>2446</v>
      </c>
      <c r="N53" s="131" t="s">
        <v>2453</v>
      </c>
      <c r="O53" s="147" t="s">
        <v>2454</v>
      </c>
      <c r="P53" s="131"/>
      <c r="Q53" s="146" t="s">
        <v>2548</v>
      </c>
    </row>
    <row r="54" spans="1:17" s="93" customFormat="1" ht="18" x14ac:dyDescent="0.25">
      <c r="A54" s="147" t="str">
        <f>VLOOKUP(E54,'LISTADO ATM'!$A$2:$C$898,3,0)</f>
        <v>NORTE</v>
      </c>
      <c r="B54" s="126" t="s">
        <v>2587</v>
      </c>
      <c r="C54" s="132">
        <v>44359.626018518517</v>
      </c>
      <c r="D54" s="132" t="s">
        <v>2470</v>
      </c>
      <c r="E54" s="121">
        <v>538</v>
      </c>
      <c r="F54" s="147" t="str">
        <f>VLOOKUP(E54,VIP!$A$2:$O13706,2,0)</f>
        <v>DRBR538</v>
      </c>
      <c r="G54" s="147" t="str">
        <f>VLOOKUP(E54,'LISTADO ATM'!$A$2:$B$897,2,0)</f>
        <v>ATM  Autoservicio San Fco. Macorís</v>
      </c>
      <c r="H54" s="147" t="str">
        <f>VLOOKUP(E54,VIP!$A$2:$O18569,7,FALSE)</f>
        <v>Si</v>
      </c>
      <c r="I54" s="147" t="str">
        <f>VLOOKUP(E54,VIP!$A$2:$O10534,8,FALSE)</f>
        <v>Si</v>
      </c>
      <c r="J54" s="147" t="str">
        <f>VLOOKUP(E54,VIP!$A$2:$O10484,8,FALSE)</f>
        <v>Si</v>
      </c>
      <c r="K54" s="147" t="str">
        <f>VLOOKUP(E54,VIP!$A$2:$O14058,6,0)</f>
        <v>NO</v>
      </c>
      <c r="L54" s="122" t="s">
        <v>2569</v>
      </c>
      <c r="M54" s="131" t="s">
        <v>2446</v>
      </c>
      <c r="N54" s="131" t="s">
        <v>2453</v>
      </c>
      <c r="O54" s="147" t="s">
        <v>2471</v>
      </c>
      <c r="P54" s="131"/>
      <c r="Q54" s="146" t="s">
        <v>2569</v>
      </c>
    </row>
    <row r="55" spans="1:17" ht="18" x14ac:dyDescent="0.25">
      <c r="A55" s="147" t="str">
        <f>VLOOKUP(E55,'LISTADO ATM'!$A$2:$C$898,3,0)</f>
        <v>SUR</v>
      </c>
      <c r="B55" s="126" t="s">
        <v>2574</v>
      </c>
      <c r="C55" s="132">
        <v>44359.43178240741</v>
      </c>
      <c r="D55" s="132" t="s">
        <v>2470</v>
      </c>
      <c r="E55" s="121">
        <v>870</v>
      </c>
      <c r="F55" s="147" t="str">
        <f>VLOOKUP(E55,VIP!$A$2:$O13738,2,0)</f>
        <v>DRBR870</v>
      </c>
      <c r="G55" s="147" t="str">
        <f>VLOOKUP(E55,'LISTADO ATM'!$A$2:$B$897,2,0)</f>
        <v xml:space="preserve">ATM Willbes Dominicana (Barahona) </v>
      </c>
      <c r="H55" s="147" t="str">
        <f>VLOOKUP(E55,VIP!$A$2:$O18601,7,FALSE)</f>
        <v>Si</v>
      </c>
      <c r="I55" s="147" t="str">
        <f>VLOOKUP(E55,VIP!$A$2:$O10566,8,FALSE)</f>
        <v>Si</v>
      </c>
      <c r="J55" s="147" t="str">
        <f>VLOOKUP(E55,VIP!$A$2:$O10516,8,FALSE)</f>
        <v>Si</v>
      </c>
      <c r="K55" s="147" t="str">
        <f>VLOOKUP(E55,VIP!$A$2:$O14090,6,0)</f>
        <v>NO</v>
      </c>
      <c r="L55" s="122" t="s">
        <v>2442</v>
      </c>
      <c r="M55" s="149" t="s">
        <v>2552</v>
      </c>
      <c r="N55" s="131" t="s">
        <v>2453</v>
      </c>
      <c r="O55" s="147" t="s">
        <v>2471</v>
      </c>
      <c r="P55" s="147"/>
      <c r="Q55" s="150">
        <v>44360.578229166669</v>
      </c>
    </row>
    <row r="56" spans="1:17" ht="18" x14ac:dyDescent="0.25">
      <c r="A56" s="147" t="str">
        <f>VLOOKUP(E56,'LISTADO ATM'!$A$2:$C$898,3,0)</f>
        <v>DISTRITO NACIONAL</v>
      </c>
      <c r="B56" s="126" t="s">
        <v>2573</v>
      </c>
      <c r="C56" s="132">
        <v>44359.448784722219</v>
      </c>
      <c r="D56" s="132" t="s">
        <v>2449</v>
      </c>
      <c r="E56" s="121">
        <v>60</v>
      </c>
      <c r="F56" s="147" t="str">
        <f>VLOOKUP(E56,VIP!$A$2:$O13736,2,0)</f>
        <v>DRBR060</v>
      </c>
      <c r="G56" s="147" t="str">
        <f>VLOOKUP(E56,'LISTADO ATM'!$A$2:$B$897,2,0)</f>
        <v xml:space="preserve">ATM Autobanco 27 de Febrero </v>
      </c>
      <c r="H56" s="147" t="str">
        <f>VLOOKUP(E56,VIP!$A$2:$O18599,7,FALSE)</f>
        <v>Si</v>
      </c>
      <c r="I56" s="147" t="str">
        <f>VLOOKUP(E56,VIP!$A$2:$O10564,8,FALSE)</f>
        <v>Si</v>
      </c>
      <c r="J56" s="147" t="str">
        <f>VLOOKUP(E56,VIP!$A$2:$O10514,8,FALSE)</f>
        <v>Si</v>
      </c>
      <c r="K56" s="147" t="str">
        <f>VLOOKUP(E56,VIP!$A$2:$O14088,6,0)</f>
        <v>NO</v>
      </c>
      <c r="L56" s="122" t="s">
        <v>2442</v>
      </c>
      <c r="M56" s="131" t="s">
        <v>2446</v>
      </c>
      <c r="N56" s="131" t="s">
        <v>2453</v>
      </c>
      <c r="O56" s="147" t="s">
        <v>2454</v>
      </c>
      <c r="P56" s="147"/>
      <c r="Q56" s="146" t="s">
        <v>2442</v>
      </c>
    </row>
    <row r="57" spans="1:17" ht="18" x14ac:dyDescent="0.25">
      <c r="A57" s="147" t="str">
        <f>VLOOKUP(E57,'LISTADO ATM'!$A$2:$C$898,3,0)</f>
        <v>DISTRITO NACIONAL</v>
      </c>
      <c r="B57" s="126" t="s">
        <v>2599</v>
      </c>
      <c r="C57" s="132">
        <v>44360.023206018515</v>
      </c>
      <c r="D57" s="132" t="s">
        <v>2449</v>
      </c>
      <c r="E57" s="121">
        <v>147</v>
      </c>
      <c r="F57" s="147" t="str">
        <f>VLOOKUP(E57,VIP!$A$2:$O13703,2,0)</f>
        <v>DRBR147</v>
      </c>
      <c r="G57" s="147" t="str">
        <f>VLOOKUP(E57,'LISTADO ATM'!$A$2:$B$897,2,0)</f>
        <v xml:space="preserve">ATM Kiosco Megacentro I </v>
      </c>
      <c r="H57" s="147" t="str">
        <f>VLOOKUP(E57,VIP!$A$2:$O18566,7,FALSE)</f>
        <v>Si</v>
      </c>
      <c r="I57" s="147" t="str">
        <f>VLOOKUP(E57,VIP!$A$2:$O10531,8,FALSE)</f>
        <v>Si</v>
      </c>
      <c r="J57" s="147" t="str">
        <f>VLOOKUP(E57,VIP!$A$2:$O10481,8,FALSE)</f>
        <v>Si</v>
      </c>
      <c r="K57" s="147" t="str">
        <f>VLOOKUP(E57,VIP!$A$2:$O14055,6,0)</f>
        <v>NO</v>
      </c>
      <c r="L57" s="122" t="s">
        <v>2442</v>
      </c>
      <c r="M57" s="131" t="s">
        <v>2446</v>
      </c>
      <c r="N57" s="131" t="s">
        <v>2453</v>
      </c>
      <c r="O57" s="147" t="s">
        <v>2454</v>
      </c>
      <c r="P57" s="131"/>
      <c r="Q57" s="146" t="s">
        <v>2442</v>
      </c>
    </row>
    <row r="58" spans="1:17" ht="18" x14ac:dyDescent="0.25">
      <c r="A58" s="147" t="str">
        <f>VLOOKUP(E58,'LISTADO ATM'!$A$2:$C$898,3,0)</f>
        <v>DISTRITO NACIONAL</v>
      </c>
      <c r="B58" s="126" t="s">
        <v>2597</v>
      </c>
      <c r="C58" s="132">
        <v>44360.027708333335</v>
      </c>
      <c r="D58" s="132" t="s">
        <v>2449</v>
      </c>
      <c r="E58" s="121">
        <v>577</v>
      </c>
      <c r="F58" s="147" t="str">
        <f>VLOOKUP(E58,VIP!$A$2:$O13701,2,0)</f>
        <v>DRBR173</v>
      </c>
      <c r="G58" s="147" t="str">
        <f>VLOOKUP(E58,'LISTADO ATM'!$A$2:$B$897,2,0)</f>
        <v xml:space="preserve">ATM Olé Ave. Duarte </v>
      </c>
      <c r="H58" s="147" t="str">
        <f>VLOOKUP(E58,VIP!$A$2:$O18564,7,FALSE)</f>
        <v>Si</v>
      </c>
      <c r="I58" s="147" t="str">
        <f>VLOOKUP(E58,VIP!$A$2:$O10529,8,FALSE)</f>
        <v>Si</v>
      </c>
      <c r="J58" s="147" t="str">
        <f>VLOOKUP(E58,VIP!$A$2:$O10479,8,FALSE)</f>
        <v>Si</v>
      </c>
      <c r="K58" s="147" t="str">
        <f>VLOOKUP(E58,VIP!$A$2:$O14053,6,0)</f>
        <v>SI</v>
      </c>
      <c r="L58" s="122" t="s">
        <v>2442</v>
      </c>
      <c r="M58" s="131" t="s">
        <v>2446</v>
      </c>
      <c r="N58" s="131" t="s">
        <v>2453</v>
      </c>
      <c r="O58" s="147" t="s">
        <v>2454</v>
      </c>
      <c r="P58" s="131"/>
      <c r="Q58" s="146" t="s">
        <v>2442</v>
      </c>
    </row>
    <row r="59" spans="1:17" ht="18" x14ac:dyDescent="0.25">
      <c r="A59" s="147" t="str">
        <f>VLOOKUP(E59,'LISTADO ATM'!$A$2:$C$898,3,0)</f>
        <v>DISTRITO NACIONAL</v>
      </c>
      <c r="B59" s="126" t="s">
        <v>2596</v>
      </c>
      <c r="C59" s="132">
        <v>44360.029814814814</v>
      </c>
      <c r="D59" s="132" t="s">
        <v>2470</v>
      </c>
      <c r="E59" s="121">
        <v>957</v>
      </c>
      <c r="F59" s="147" t="str">
        <f>VLOOKUP(E59,VIP!$A$2:$O13700,2,0)</f>
        <v>DRBR23F</v>
      </c>
      <c r="G59" s="147" t="str">
        <f>VLOOKUP(E59,'LISTADO ATM'!$A$2:$B$897,2,0)</f>
        <v xml:space="preserve">ATM Oficina Venezuela </v>
      </c>
      <c r="H59" s="147" t="str">
        <f>VLOOKUP(E59,VIP!$A$2:$O18563,7,FALSE)</f>
        <v>Si</v>
      </c>
      <c r="I59" s="147" t="str">
        <f>VLOOKUP(E59,VIP!$A$2:$O10528,8,FALSE)</f>
        <v>Si</v>
      </c>
      <c r="J59" s="147" t="str">
        <f>VLOOKUP(E59,VIP!$A$2:$O10478,8,FALSE)</f>
        <v>Si</v>
      </c>
      <c r="K59" s="147" t="str">
        <f>VLOOKUP(E59,VIP!$A$2:$O14052,6,0)</f>
        <v>SI</v>
      </c>
      <c r="L59" s="122" t="s">
        <v>2442</v>
      </c>
      <c r="M59" s="131" t="s">
        <v>2446</v>
      </c>
      <c r="N59" s="131" t="s">
        <v>2453</v>
      </c>
      <c r="O59" s="147" t="s">
        <v>2471</v>
      </c>
      <c r="P59" s="131"/>
      <c r="Q59" s="146" t="s">
        <v>2442</v>
      </c>
    </row>
    <row r="60" spans="1:17" ht="18" x14ac:dyDescent="0.25">
      <c r="A60" s="147" t="str">
        <f>VLOOKUP(E60,'LISTADO ATM'!$A$2:$C$898,3,0)</f>
        <v>DISTRITO NACIONAL</v>
      </c>
      <c r="B60" s="126">
        <v>3335918256</v>
      </c>
      <c r="C60" s="132">
        <v>44360.686805555553</v>
      </c>
      <c r="D60" s="132" t="s">
        <v>2449</v>
      </c>
      <c r="E60" s="121">
        <v>302</v>
      </c>
      <c r="F60" s="147" t="str">
        <f>VLOOKUP(E60,VIP!$A$2:$O13698,2,0)</f>
        <v>DRBR302</v>
      </c>
      <c r="G60" s="147" t="str">
        <f>VLOOKUP(E60,'LISTADO ATM'!$A$2:$B$897,2,0)</f>
        <v xml:space="preserve">ATM S/M Aprezio Los Mameyes  </v>
      </c>
      <c r="H60" s="147" t="str">
        <f>VLOOKUP(E60,VIP!$A$2:$O18561,7,FALSE)</f>
        <v>Si</v>
      </c>
      <c r="I60" s="147" t="str">
        <f>VLOOKUP(E60,VIP!$A$2:$O10526,8,FALSE)</f>
        <v>Si</v>
      </c>
      <c r="J60" s="147" t="str">
        <f>VLOOKUP(E60,VIP!$A$2:$O10476,8,FALSE)</f>
        <v>Si</v>
      </c>
      <c r="K60" s="147" t="str">
        <f>VLOOKUP(E60,VIP!$A$2:$O14050,6,0)</f>
        <v>NO</v>
      </c>
      <c r="L60" s="122" t="s">
        <v>2442</v>
      </c>
      <c r="M60" s="131" t="s">
        <v>2446</v>
      </c>
      <c r="N60" s="131" t="s">
        <v>2453</v>
      </c>
      <c r="O60" s="147" t="s">
        <v>2454</v>
      </c>
      <c r="P60" s="131"/>
      <c r="Q60" s="146" t="s">
        <v>2442</v>
      </c>
    </row>
    <row r="61" spans="1:17" ht="18" x14ac:dyDescent="0.25">
      <c r="A61" s="147" t="str">
        <f>VLOOKUP(E61,'LISTADO ATM'!$A$2:$C$898,3,0)</f>
        <v>SUR</v>
      </c>
      <c r="B61" s="126">
        <v>3335917628</v>
      </c>
      <c r="C61" s="132">
        <v>44358.651828703703</v>
      </c>
      <c r="D61" s="132" t="s">
        <v>2180</v>
      </c>
      <c r="E61" s="121">
        <v>962</v>
      </c>
      <c r="F61" s="147" t="str">
        <f>VLOOKUP(E61,VIP!$A$2:$O13722,2,0)</f>
        <v>DRBR962</v>
      </c>
      <c r="G61" s="147" t="str">
        <f>VLOOKUP(E61,'LISTADO ATM'!$A$2:$B$897,2,0)</f>
        <v xml:space="preserve">ATM Oficina Villa Ofelia II (San Juan) </v>
      </c>
      <c r="H61" s="147" t="str">
        <f>VLOOKUP(E61,VIP!$A$2:$O18585,7,FALSE)</f>
        <v>Si</v>
      </c>
      <c r="I61" s="147" t="str">
        <f>VLOOKUP(E61,VIP!$A$2:$O10550,8,FALSE)</f>
        <v>Si</v>
      </c>
      <c r="J61" s="147" t="str">
        <f>VLOOKUP(E61,VIP!$A$2:$O10500,8,FALSE)</f>
        <v>Si</v>
      </c>
      <c r="K61" s="147" t="str">
        <f>VLOOKUP(E61,VIP!$A$2:$O14074,6,0)</f>
        <v>NO</v>
      </c>
      <c r="L61" s="122" t="s">
        <v>2571</v>
      </c>
      <c r="M61" s="131" t="s">
        <v>2446</v>
      </c>
      <c r="N61" s="131" t="s">
        <v>2560</v>
      </c>
      <c r="O61" s="147" t="s">
        <v>2455</v>
      </c>
      <c r="P61" s="147"/>
      <c r="Q61" s="146" t="s">
        <v>2571</v>
      </c>
    </row>
    <row r="62" spans="1:17" ht="18" x14ac:dyDescent="0.25">
      <c r="A62" s="147" t="str">
        <f>VLOOKUP(E62,'LISTADO ATM'!$A$2:$C$898,3,0)</f>
        <v>ESTE</v>
      </c>
      <c r="B62" s="126" t="s">
        <v>2591</v>
      </c>
      <c r="C62" s="132">
        <v>44359.854398148149</v>
      </c>
      <c r="D62" s="132" t="s">
        <v>2180</v>
      </c>
      <c r="E62" s="121">
        <v>681</v>
      </c>
      <c r="F62" s="147" t="str">
        <f>VLOOKUP(E62,VIP!$A$2:$O13698,2,0)</f>
        <v>DRBR681</v>
      </c>
      <c r="G62" s="147" t="str">
        <f>VLOOKUP(E62,'LISTADO ATM'!$A$2:$B$897,2,0)</f>
        <v xml:space="preserve">ATM Hotel Royalton II </v>
      </c>
      <c r="H62" s="147" t="str">
        <f>VLOOKUP(E62,VIP!$A$2:$O18561,7,FALSE)</f>
        <v>Si</v>
      </c>
      <c r="I62" s="147" t="str">
        <f>VLOOKUP(E62,VIP!$A$2:$O10526,8,FALSE)</f>
        <v>Si</v>
      </c>
      <c r="J62" s="147" t="str">
        <f>VLOOKUP(E62,VIP!$A$2:$O10476,8,FALSE)</f>
        <v>Si</v>
      </c>
      <c r="K62" s="147" t="str">
        <f>VLOOKUP(E62,VIP!$A$2:$O14050,6,0)</f>
        <v>NO</v>
      </c>
      <c r="L62" s="122" t="s">
        <v>2563</v>
      </c>
      <c r="M62" s="149" t="s">
        <v>2552</v>
      </c>
      <c r="N62" s="131" t="s">
        <v>2453</v>
      </c>
      <c r="O62" s="147" t="s">
        <v>2455</v>
      </c>
      <c r="P62" s="131"/>
      <c r="Q62" s="150">
        <v>44359.474305555559</v>
      </c>
    </row>
    <row r="63" spans="1:17" ht="18" x14ac:dyDescent="0.25">
      <c r="A63" s="147" t="str">
        <f>VLOOKUP(E63,'LISTADO ATM'!$A$2:$C$898,3,0)</f>
        <v>DISTRITO NACIONAL</v>
      </c>
      <c r="B63" s="126" t="s">
        <v>2600</v>
      </c>
      <c r="C63" s="132">
        <v>44360.01421296296</v>
      </c>
      <c r="D63" s="132" t="s">
        <v>2180</v>
      </c>
      <c r="E63" s="121">
        <v>816</v>
      </c>
      <c r="F63" s="147" t="str">
        <f>VLOOKUP(E63,VIP!$A$2:$O13704,2,0)</f>
        <v>DRBR816</v>
      </c>
      <c r="G63" s="147" t="str">
        <f>VLOOKUP(E63,'LISTADO ATM'!$A$2:$B$897,2,0)</f>
        <v xml:space="preserve">ATM Oficina Pedro Brand </v>
      </c>
      <c r="H63" s="147" t="str">
        <f>VLOOKUP(E63,VIP!$A$2:$O18567,7,FALSE)</f>
        <v>Si</v>
      </c>
      <c r="I63" s="147" t="str">
        <f>VLOOKUP(E63,VIP!$A$2:$O10532,8,FALSE)</f>
        <v>Si</v>
      </c>
      <c r="J63" s="147" t="str">
        <f>VLOOKUP(E63,VIP!$A$2:$O10482,8,FALSE)</f>
        <v>Si</v>
      </c>
      <c r="K63" s="147" t="str">
        <f>VLOOKUP(E63,VIP!$A$2:$O14056,6,0)</f>
        <v>NO</v>
      </c>
      <c r="L63" s="122" t="s">
        <v>2563</v>
      </c>
      <c r="M63" s="149" t="s">
        <v>2552</v>
      </c>
      <c r="N63" s="131" t="s">
        <v>2453</v>
      </c>
      <c r="O63" s="147" t="s">
        <v>2455</v>
      </c>
      <c r="P63" s="131"/>
      <c r="Q63" s="150">
        <v>44360.601273148146</v>
      </c>
    </row>
    <row r="64" spans="1:17" ht="18" x14ac:dyDescent="0.25">
      <c r="A64" s="147" t="str">
        <f>VLOOKUP(E64,'LISTADO ATM'!$A$2:$C$898,3,0)</f>
        <v>DISTRITO NACIONAL</v>
      </c>
      <c r="B64" s="126">
        <v>3335918259</v>
      </c>
      <c r="C64" s="132">
        <v>44360.75277777778</v>
      </c>
      <c r="D64" s="132" t="s">
        <v>2470</v>
      </c>
      <c r="E64" s="121">
        <v>721</v>
      </c>
      <c r="F64" s="147" t="str">
        <f>VLOOKUP(E64,VIP!$A$2:$O13701,2,0)</f>
        <v>DRBR23A</v>
      </c>
      <c r="G64" s="147" t="str">
        <f>VLOOKUP(E64,'LISTADO ATM'!$A$2:$B$897,2,0)</f>
        <v xml:space="preserve">ATM Oficina Charles de Gaulle II </v>
      </c>
      <c r="H64" s="147" t="str">
        <f>VLOOKUP(E64,VIP!$A$2:$O18564,7,FALSE)</f>
        <v>Si</v>
      </c>
      <c r="I64" s="147" t="str">
        <f>VLOOKUP(E64,VIP!$A$2:$O10529,8,FALSE)</f>
        <v>Si</v>
      </c>
      <c r="J64" s="147" t="str">
        <f>VLOOKUP(E64,VIP!$A$2:$O10479,8,FALSE)</f>
        <v>Si</v>
      </c>
      <c r="K64" s="147" t="str">
        <f>VLOOKUP(E64,VIP!$A$2:$O14053,6,0)</f>
        <v>NO</v>
      </c>
      <c r="L64" s="122" t="s">
        <v>2563</v>
      </c>
      <c r="M64" s="149" t="s">
        <v>2552</v>
      </c>
      <c r="N64" s="149" t="s">
        <v>2617</v>
      </c>
      <c r="O64" s="147" t="s">
        <v>2616</v>
      </c>
      <c r="P64" s="147" t="s">
        <v>2553</v>
      </c>
      <c r="Q64" s="149" t="s">
        <v>2618</v>
      </c>
    </row>
    <row r="65" spans="1:17" ht="18" x14ac:dyDescent="0.25">
      <c r="A65" s="147" t="str">
        <f>VLOOKUP(E65,'LISTADO ATM'!$A$2:$C$898,3,0)</f>
        <v>DISTRITO NACIONAL</v>
      </c>
      <c r="B65" s="126">
        <v>3335917775</v>
      </c>
      <c r="C65" s="132">
        <v>44358.697627314818</v>
      </c>
      <c r="D65" s="132" t="s">
        <v>2180</v>
      </c>
      <c r="E65" s="121">
        <v>43</v>
      </c>
      <c r="F65" s="147" t="str">
        <f>VLOOKUP(E65,VIP!$A$2:$O13735,2,0)</f>
        <v>DRBR043</v>
      </c>
      <c r="G65" s="147" t="str">
        <f>VLOOKUP(E65,'LISTADO ATM'!$A$2:$B$897,2,0)</f>
        <v xml:space="preserve">ATM Zona Franca San Isidro </v>
      </c>
      <c r="H65" s="147" t="str">
        <f>VLOOKUP(E65,VIP!$A$2:$O18598,7,FALSE)</f>
        <v>Si</v>
      </c>
      <c r="I65" s="147" t="str">
        <f>VLOOKUP(E65,VIP!$A$2:$O10563,8,FALSE)</f>
        <v>No</v>
      </c>
      <c r="J65" s="147" t="str">
        <f>VLOOKUP(E65,VIP!$A$2:$O10513,8,FALSE)</f>
        <v>No</v>
      </c>
      <c r="K65" s="147" t="str">
        <f>VLOOKUP(E65,VIP!$A$2:$O14087,6,0)</f>
        <v>NO</v>
      </c>
      <c r="L65" s="122" t="s">
        <v>2563</v>
      </c>
      <c r="M65" s="131" t="s">
        <v>2446</v>
      </c>
      <c r="N65" s="131" t="s">
        <v>2560</v>
      </c>
      <c r="O65" s="147" t="s">
        <v>2455</v>
      </c>
      <c r="P65" s="147"/>
      <c r="Q65" s="146" t="s">
        <v>2563</v>
      </c>
    </row>
    <row r="66" spans="1:17" ht="18" x14ac:dyDescent="0.25">
      <c r="A66" s="147" t="str">
        <f>VLOOKUP(E66,'LISTADO ATM'!$A$2:$C$898,3,0)</f>
        <v>DISTRITO NACIONAL</v>
      </c>
      <c r="B66" s="126">
        <v>3335917863</v>
      </c>
      <c r="C66" s="132">
        <v>44358.783171296294</v>
      </c>
      <c r="D66" s="132" t="s">
        <v>2180</v>
      </c>
      <c r="E66" s="121">
        <v>149</v>
      </c>
      <c r="F66" s="147" t="str">
        <f>VLOOKUP(E66,VIP!$A$2:$O13724,2,0)</f>
        <v>DRBR149</v>
      </c>
      <c r="G66" s="147" t="str">
        <f>VLOOKUP(E66,'LISTADO ATM'!$A$2:$B$897,2,0)</f>
        <v>ATM Estación Metro Concepción</v>
      </c>
      <c r="H66" s="147" t="str">
        <f>VLOOKUP(E66,VIP!$A$2:$O18587,7,FALSE)</f>
        <v>N/A</v>
      </c>
      <c r="I66" s="147" t="str">
        <f>VLOOKUP(E66,VIP!$A$2:$O10552,8,FALSE)</f>
        <v>N/A</v>
      </c>
      <c r="J66" s="147" t="str">
        <f>VLOOKUP(E66,VIP!$A$2:$O10502,8,FALSE)</f>
        <v>N/A</v>
      </c>
      <c r="K66" s="147" t="str">
        <f>VLOOKUP(E66,VIP!$A$2:$O14076,6,0)</f>
        <v>N/A</v>
      </c>
      <c r="L66" s="122" t="s">
        <v>2563</v>
      </c>
      <c r="M66" s="131" t="s">
        <v>2446</v>
      </c>
      <c r="N66" s="131" t="s">
        <v>2453</v>
      </c>
      <c r="O66" s="147" t="s">
        <v>2455</v>
      </c>
      <c r="P66" s="147"/>
      <c r="Q66" s="146" t="s">
        <v>2563</v>
      </c>
    </row>
    <row r="67" spans="1:17" s="93" customFormat="1" ht="18" x14ac:dyDescent="0.25">
      <c r="A67" s="147" t="str">
        <f>VLOOKUP(E67,'LISTADO ATM'!$A$2:$C$898,3,0)</f>
        <v>NORTE</v>
      </c>
      <c r="B67" s="126" t="s">
        <v>2604</v>
      </c>
      <c r="C67" s="132">
        <v>44360.005497685182</v>
      </c>
      <c r="D67" s="132" t="s">
        <v>2181</v>
      </c>
      <c r="E67" s="121">
        <v>736</v>
      </c>
      <c r="F67" s="147" t="str">
        <f>VLOOKUP(E67,VIP!$A$2:$O13708,2,0)</f>
        <v>DRBR071</v>
      </c>
      <c r="G67" s="147" t="str">
        <f>VLOOKUP(E67,'LISTADO ATM'!$A$2:$B$897,2,0)</f>
        <v xml:space="preserve">ATM Oficina Puerto Plata I </v>
      </c>
      <c r="H67" s="147" t="str">
        <f>VLOOKUP(E67,VIP!$A$2:$O18571,7,FALSE)</f>
        <v>Si</v>
      </c>
      <c r="I67" s="147" t="str">
        <f>VLOOKUP(E67,VIP!$A$2:$O10536,8,FALSE)</f>
        <v>Si</v>
      </c>
      <c r="J67" s="147" t="str">
        <f>VLOOKUP(E67,VIP!$A$2:$O10486,8,FALSE)</f>
        <v>Si</v>
      </c>
      <c r="K67" s="147" t="str">
        <f>VLOOKUP(E67,VIP!$A$2:$O14060,6,0)</f>
        <v>SI</v>
      </c>
      <c r="L67" s="122" t="s">
        <v>2563</v>
      </c>
      <c r="M67" s="131" t="s">
        <v>2446</v>
      </c>
      <c r="N67" s="131" t="s">
        <v>2453</v>
      </c>
      <c r="O67" s="147" t="s">
        <v>2549</v>
      </c>
      <c r="P67" s="131"/>
      <c r="Q67" s="146" t="s">
        <v>2563</v>
      </c>
    </row>
    <row r="68" spans="1:17" s="93" customFormat="1" ht="18" x14ac:dyDescent="0.25">
      <c r="A68" s="147" t="str">
        <f>VLOOKUP(E68,'LISTADO ATM'!$A$2:$C$898,3,0)</f>
        <v>DISTRITO NACIONAL</v>
      </c>
      <c r="B68" s="126" t="s">
        <v>2592</v>
      </c>
      <c r="C68" s="132">
        <v>44359.791331018518</v>
      </c>
      <c r="D68" s="132" t="s">
        <v>2470</v>
      </c>
      <c r="E68" s="121">
        <v>527</v>
      </c>
      <c r="F68" s="147" t="str">
        <f>VLOOKUP(E68,VIP!$A$2:$O13699,2,0)</f>
        <v>DRBR527</v>
      </c>
      <c r="G68" s="147" t="str">
        <f>VLOOKUP(E68,'LISTADO ATM'!$A$2:$B$897,2,0)</f>
        <v>ATM Oficina Zona Oriental II</v>
      </c>
      <c r="H68" s="147" t="str">
        <f>VLOOKUP(E68,VIP!$A$2:$O18562,7,FALSE)</f>
        <v>Si</v>
      </c>
      <c r="I68" s="147" t="str">
        <f>VLOOKUP(E68,VIP!$A$2:$O10527,8,FALSE)</f>
        <v>Si</v>
      </c>
      <c r="J68" s="147" t="str">
        <f>VLOOKUP(E68,VIP!$A$2:$O10477,8,FALSE)</f>
        <v>Si</v>
      </c>
      <c r="K68" s="147" t="str">
        <f>VLOOKUP(E68,VIP!$A$2:$O14051,6,0)</f>
        <v>SI</v>
      </c>
      <c r="L68" s="122" t="s">
        <v>2418</v>
      </c>
      <c r="M68" s="131" t="s">
        <v>2446</v>
      </c>
      <c r="N68" s="131" t="s">
        <v>2453</v>
      </c>
      <c r="O68" s="147" t="s">
        <v>2471</v>
      </c>
      <c r="P68" s="131"/>
      <c r="Q68" s="146" t="s">
        <v>2418</v>
      </c>
    </row>
    <row r="69" spans="1:17" s="93" customFormat="1" ht="18" x14ac:dyDescent="0.25">
      <c r="A69" s="147" t="str">
        <f>VLOOKUP(E69,'LISTADO ATM'!$A$2:$C$898,3,0)</f>
        <v>NORTE</v>
      </c>
      <c r="B69" s="126" t="s">
        <v>2598</v>
      </c>
      <c r="C69" s="132">
        <v>44360.024895833332</v>
      </c>
      <c r="D69" s="132" t="s">
        <v>2470</v>
      </c>
      <c r="E69" s="121">
        <v>290</v>
      </c>
      <c r="F69" s="147" t="str">
        <f>VLOOKUP(E69,VIP!$A$2:$O13702,2,0)</f>
        <v>DRBR290</v>
      </c>
      <c r="G69" s="147" t="str">
        <f>VLOOKUP(E69,'LISTADO ATM'!$A$2:$B$897,2,0)</f>
        <v xml:space="preserve">ATM Oficina San Francisco de Macorís </v>
      </c>
      <c r="H69" s="147" t="str">
        <f>VLOOKUP(E69,VIP!$A$2:$O18565,7,FALSE)</f>
        <v>Si</v>
      </c>
      <c r="I69" s="147" t="str">
        <f>VLOOKUP(E69,VIP!$A$2:$O10530,8,FALSE)</f>
        <v>Si</v>
      </c>
      <c r="J69" s="147" t="str">
        <f>VLOOKUP(E69,VIP!$A$2:$O10480,8,FALSE)</f>
        <v>Si</v>
      </c>
      <c r="K69" s="147" t="str">
        <f>VLOOKUP(E69,VIP!$A$2:$O14054,6,0)</f>
        <v>NO</v>
      </c>
      <c r="L69" s="122" t="s">
        <v>2418</v>
      </c>
      <c r="M69" s="131" t="s">
        <v>2446</v>
      </c>
      <c r="N69" s="131" t="s">
        <v>2453</v>
      </c>
      <c r="O69" s="147" t="s">
        <v>2471</v>
      </c>
      <c r="P69" s="131"/>
      <c r="Q69" s="146" t="s">
        <v>2418</v>
      </c>
    </row>
    <row r="70" spans="1:17" s="93" customFormat="1" ht="18" x14ac:dyDescent="0.25">
      <c r="A70" s="147" t="str">
        <f>VLOOKUP(E70,'LISTADO ATM'!$A$2:$C$898,3,0)</f>
        <v>ESTE</v>
      </c>
      <c r="B70" s="126" t="s">
        <v>2594</v>
      </c>
      <c r="C70" s="132">
        <v>44360.107199074075</v>
      </c>
      <c r="D70" s="132" t="s">
        <v>2449</v>
      </c>
      <c r="E70" s="121">
        <v>429</v>
      </c>
      <c r="F70" s="147" t="str">
        <f>VLOOKUP(E70,VIP!$A$2:$O13698,2,0)</f>
        <v>DRBR429</v>
      </c>
      <c r="G70" s="147" t="str">
        <f>VLOOKUP(E70,'LISTADO ATM'!$A$2:$B$897,2,0)</f>
        <v xml:space="preserve">ATM Oficina Jumbo La Romana </v>
      </c>
      <c r="H70" s="147" t="str">
        <f>VLOOKUP(E70,VIP!$A$2:$O18561,7,FALSE)</f>
        <v>Si</v>
      </c>
      <c r="I70" s="147" t="str">
        <f>VLOOKUP(E70,VIP!$A$2:$O10526,8,FALSE)</f>
        <v>Si</v>
      </c>
      <c r="J70" s="147" t="str">
        <f>VLOOKUP(E70,VIP!$A$2:$O10476,8,FALSE)</f>
        <v>Si</v>
      </c>
      <c r="K70" s="147" t="str">
        <f>VLOOKUP(E70,VIP!$A$2:$O14050,6,0)</f>
        <v>NO</v>
      </c>
      <c r="L70" s="122" t="s">
        <v>2418</v>
      </c>
      <c r="M70" s="131" t="s">
        <v>2446</v>
      </c>
      <c r="N70" s="131" t="s">
        <v>2453</v>
      </c>
      <c r="O70" s="147" t="s">
        <v>2454</v>
      </c>
      <c r="P70" s="131"/>
      <c r="Q70" s="146" t="s">
        <v>2418</v>
      </c>
    </row>
    <row r="71" spans="1:17" s="93" customFormat="1" ht="18" x14ac:dyDescent="0.25">
      <c r="A71" s="147" t="str">
        <f>VLOOKUP(E71,'LISTADO ATM'!$A$2:$C$898,3,0)</f>
        <v>ESTE</v>
      </c>
      <c r="B71" s="126" t="s">
        <v>2610</v>
      </c>
      <c r="C71" s="132">
        <v>44360.566689814812</v>
      </c>
      <c r="D71" s="132" t="s">
        <v>2449</v>
      </c>
      <c r="E71" s="121">
        <v>824</v>
      </c>
      <c r="F71" s="147" t="str">
        <f>VLOOKUP(E71,VIP!$A$2:$O13696,2,0)</f>
        <v>DRBR824</v>
      </c>
      <c r="G71" s="147" t="str">
        <f>VLOOKUP(E71,'LISTADO ATM'!$A$2:$B$897,2,0)</f>
        <v xml:space="preserve">ATM Multiplaza (Higuey) </v>
      </c>
      <c r="H71" s="147" t="str">
        <f>VLOOKUP(E71,VIP!$A$2:$O18559,7,FALSE)</f>
        <v>Si</v>
      </c>
      <c r="I71" s="147" t="str">
        <f>VLOOKUP(E71,VIP!$A$2:$O10524,8,FALSE)</f>
        <v>Si</v>
      </c>
      <c r="J71" s="147" t="str">
        <f>VLOOKUP(E71,VIP!$A$2:$O10474,8,FALSE)</f>
        <v>Si</v>
      </c>
      <c r="K71" s="147" t="str">
        <f>VLOOKUP(E71,VIP!$A$2:$O14048,6,0)</f>
        <v>NO</v>
      </c>
      <c r="L71" s="122" t="s">
        <v>2418</v>
      </c>
      <c r="M71" s="131" t="s">
        <v>2446</v>
      </c>
      <c r="N71" s="131" t="s">
        <v>2453</v>
      </c>
      <c r="O71" s="147" t="s">
        <v>2454</v>
      </c>
      <c r="P71" s="147"/>
      <c r="Q71" s="146" t="s">
        <v>2418</v>
      </c>
    </row>
    <row r="72" spans="1:17" s="93" customFormat="1" ht="18" x14ac:dyDescent="0.25">
      <c r="A72" s="147" t="str">
        <f>VLOOKUP(E72,'LISTADO ATM'!$A$2:$C$898,3,0)</f>
        <v>ESTE</v>
      </c>
      <c r="B72" s="126">
        <v>3335918254</v>
      </c>
      <c r="C72" s="132">
        <v>44360.661805555559</v>
      </c>
      <c r="D72" s="132" t="s">
        <v>2449</v>
      </c>
      <c r="E72" s="121">
        <v>742</v>
      </c>
      <c r="F72" s="147" t="str">
        <f>VLOOKUP(E72,VIP!$A$2:$O13697,2,0)</f>
        <v>DRBR990</v>
      </c>
      <c r="G72" s="147" t="str">
        <f>VLOOKUP(E72,'LISTADO ATM'!$A$2:$B$897,2,0)</f>
        <v xml:space="preserve">ATM Oficina Plaza del Rey (La Romana) </v>
      </c>
      <c r="H72" s="147" t="str">
        <f>VLOOKUP(E72,VIP!$A$2:$O18560,7,FALSE)</f>
        <v>Si</v>
      </c>
      <c r="I72" s="147" t="str">
        <f>VLOOKUP(E72,VIP!$A$2:$O10525,8,FALSE)</f>
        <v>Si</v>
      </c>
      <c r="J72" s="147" t="str">
        <f>VLOOKUP(E72,VIP!$A$2:$O10475,8,FALSE)</f>
        <v>Si</v>
      </c>
      <c r="K72" s="147" t="str">
        <f>VLOOKUP(E72,VIP!$A$2:$O14049,6,0)</f>
        <v>NO</v>
      </c>
      <c r="L72" s="122" t="s">
        <v>2418</v>
      </c>
      <c r="M72" s="131" t="s">
        <v>2446</v>
      </c>
      <c r="N72" s="131" t="s">
        <v>2453</v>
      </c>
      <c r="O72" s="147" t="s">
        <v>2454</v>
      </c>
      <c r="P72" s="147"/>
      <c r="Q72" s="146" t="s">
        <v>2418</v>
      </c>
    </row>
    <row r="73" spans="1:17" s="93" customFormat="1" ht="18" x14ac:dyDescent="0.25">
      <c r="A73" s="147" t="str">
        <f>VLOOKUP(E73,'LISTADO ATM'!$A$2:$C$898,3,0)</f>
        <v>SUR</v>
      </c>
      <c r="B73" s="126">
        <v>3335918258</v>
      </c>
      <c r="C73" s="132">
        <v>44360.744444444441</v>
      </c>
      <c r="D73" s="132" t="s">
        <v>2449</v>
      </c>
      <c r="E73" s="121">
        <v>249</v>
      </c>
      <c r="F73" s="147" t="str">
        <f>VLOOKUP(E73,VIP!$A$2:$O13701,2,0)</f>
        <v>DRBR249</v>
      </c>
      <c r="G73" s="147" t="str">
        <f>VLOOKUP(E73,'LISTADO ATM'!$A$2:$B$897,2,0)</f>
        <v xml:space="preserve">ATM Banco Agrícola Neiba </v>
      </c>
      <c r="H73" s="147" t="str">
        <f>VLOOKUP(E73,VIP!$A$2:$O18564,7,FALSE)</f>
        <v>Si</v>
      </c>
      <c r="I73" s="147" t="str">
        <f>VLOOKUP(E73,VIP!$A$2:$O10529,8,FALSE)</f>
        <v>Si</v>
      </c>
      <c r="J73" s="147" t="str">
        <f>VLOOKUP(E73,VIP!$A$2:$O10479,8,FALSE)</f>
        <v>Si</v>
      </c>
      <c r="K73" s="147" t="str">
        <f>VLOOKUP(E73,VIP!$A$2:$O14053,6,0)</f>
        <v>NO</v>
      </c>
      <c r="L73" s="122" t="s">
        <v>2418</v>
      </c>
      <c r="M73" s="131" t="s">
        <v>2446</v>
      </c>
      <c r="N73" s="131" t="s">
        <v>2453</v>
      </c>
      <c r="O73" s="147" t="s">
        <v>2454</v>
      </c>
      <c r="P73" s="131"/>
      <c r="Q73" s="146" t="s">
        <v>2418</v>
      </c>
    </row>
    <row r="74" spans="1:17" s="93" customFormat="1" ht="18" x14ac:dyDescent="0.25">
      <c r="A74" s="147" t="str">
        <f>VLOOKUP(E74,'LISTADO ATM'!$A$2:$C$898,3,0)</f>
        <v>SUR</v>
      </c>
      <c r="B74" s="126">
        <v>3335917782</v>
      </c>
      <c r="C74" s="132">
        <v>44358.699305555558</v>
      </c>
      <c r="D74" s="132" t="s">
        <v>2180</v>
      </c>
      <c r="E74" s="121">
        <v>584</v>
      </c>
      <c r="F74" s="147" t="str">
        <f>VLOOKUP(E74,VIP!$A$2:$O13699,2,0)</f>
        <v>DRBR404</v>
      </c>
      <c r="G74" s="147" t="str">
        <f>VLOOKUP(E74,'LISTADO ATM'!$A$2:$B$897,2,0)</f>
        <v xml:space="preserve">ATM Oficina San Cristóbal I </v>
      </c>
      <c r="H74" s="147" t="str">
        <f>VLOOKUP(E74,VIP!$A$2:$O18562,7,FALSE)</f>
        <v>Si</v>
      </c>
      <c r="I74" s="147" t="str">
        <f>VLOOKUP(E74,VIP!$A$2:$O10527,8,FALSE)</f>
        <v>Si</v>
      </c>
      <c r="J74" s="147" t="str">
        <f>VLOOKUP(E74,VIP!$A$2:$O10477,8,FALSE)</f>
        <v>Si</v>
      </c>
      <c r="K74" s="147" t="str">
        <f>VLOOKUP(E74,VIP!$A$2:$O14051,6,0)</f>
        <v>SI</v>
      </c>
      <c r="L74" s="122" t="s">
        <v>2466</v>
      </c>
      <c r="M74" s="149" t="s">
        <v>2552</v>
      </c>
      <c r="N74" s="149" t="s">
        <v>2617</v>
      </c>
      <c r="O74" s="147" t="s">
        <v>2455</v>
      </c>
      <c r="P74" s="131"/>
      <c r="Q74" s="150">
        <v>44360.81527777778</v>
      </c>
    </row>
    <row r="75" spans="1:17" s="93" customFormat="1" ht="18" x14ac:dyDescent="0.25">
      <c r="A75" s="147" t="str">
        <f>VLOOKUP(E75,'LISTADO ATM'!$A$2:$C$898,3,0)</f>
        <v>DISTRITO NACIONAL</v>
      </c>
      <c r="B75" s="126">
        <v>3335917901</v>
      </c>
      <c r="C75" s="132">
        <v>44359.376921296294</v>
      </c>
      <c r="D75" s="132" t="s">
        <v>2180</v>
      </c>
      <c r="E75" s="121">
        <v>932</v>
      </c>
      <c r="F75" s="147" t="str">
        <f>VLOOKUP(E75,VIP!$A$2:$O13730,2,0)</f>
        <v>DRBR01E</v>
      </c>
      <c r="G75" s="147" t="str">
        <f>VLOOKUP(E75,'LISTADO ATM'!$A$2:$B$897,2,0)</f>
        <v xml:space="preserve">ATM Banco Agrícola </v>
      </c>
      <c r="H75" s="147" t="str">
        <f>VLOOKUP(E75,VIP!$A$2:$O18593,7,FALSE)</f>
        <v>Si</v>
      </c>
      <c r="I75" s="147" t="str">
        <f>VLOOKUP(E75,VIP!$A$2:$O10558,8,FALSE)</f>
        <v>Si</v>
      </c>
      <c r="J75" s="147" t="str">
        <f>VLOOKUP(E75,VIP!$A$2:$O10508,8,FALSE)</f>
        <v>Si</v>
      </c>
      <c r="K75" s="147" t="str">
        <f>VLOOKUP(E75,VIP!$A$2:$O14082,6,0)</f>
        <v>NO</v>
      </c>
      <c r="L75" s="122" t="s">
        <v>2466</v>
      </c>
      <c r="M75" s="149" t="s">
        <v>2552</v>
      </c>
      <c r="N75" s="131" t="s">
        <v>2453</v>
      </c>
      <c r="O75" s="147" t="s">
        <v>2455</v>
      </c>
      <c r="P75" s="147"/>
      <c r="Q75" s="150">
        <v>44360.578229166669</v>
      </c>
    </row>
    <row r="76" spans="1:17" s="93" customFormat="1" ht="18" x14ac:dyDescent="0.25">
      <c r="A76" s="147" t="str">
        <f>VLOOKUP(E76,'LISTADO ATM'!$A$2:$C$898,3,0)</f>
        <v>NORTE</v>
      </c>
      <c r="B76" s="126" t="s">
        <v>2581</v>
      </c>
      <c r="C76" s="132">
        <v>44359.781377314815</v>
      </c>
      <c r="D76" s="132" t="s">
        <v>2181</v>
      </c>
      <c r="E76" s="121">
        <v>315</v>
      </c>
      <c r="F76" s="147" t="str">
        <f>VLOOKUP(E76,VIP!$A$2:$O13700,2,0)</f>
        <v>DRBR315</v>
      </c>
      <c r="G76" s="147" t="str">
        <f>VLOOKUP(E76,'LISTADO ATM'!$A$2:$B$897,2,0)</f>
        <v xml:space="preserve">ATM Oficina Estrella Sadalá </v>
      </c>
      <c r="H76" s="147" t="str">
        <f>VLOOKUP(E76,VIP!$A$2:$O18563,7,FALSE)</f>
        <v>Si</v>
      </c>
      <c r="I76" s="147" t="str">
        <f>VLOOKUP(E76,VIP!$A$2:$O10528,8,FALSE)</f>
        <v>Si</v>
      </c>
      <c r="J76" s="147" t="str">
        <f>VLOOKUP(E76,VIP!$A$2:$O10478,8,FALSE)</f>
        <v>Si</v>
      </c>
      <c r="K76" s="147" t="str">
        <f>VLOOKUP(E76,VIP!$A$2:$O14052,6,0)</f>
        <v>NO</v>
      </c>
      <c r="L76" s="122" t="s">
        <v>2466</v>
      </c>
      <c r="M76" s="149" t="s">
        <v>2552</v>
      </c>
      <c r="N76" s="131" t="s">
        <v>2453</v>
      </c>
      <c r="O76" s="147" t="s">
        <v>2572</v>
      </c>
      <c r="P76" s="131"/>
      <c r="Q76" s="150">
        <v>44360.448333333334</v>
      </c>
    </row>
    <row r="77" spans="1:17" ht="18" x14ac:dyDescent="0.25">
      <c r="A77" s="147" t="str">
        <f>VLOOKUP(E77,'LISTADO ATM'!$A$2:$C$898,3,0)</f>
        <v>NORTE</v>
      </c>
      <c r="B77" s="126" t="s">
        <v>2580</v>
      </c>
      <c r="C77" s="132">
        <v>44359.782824074071</v>
      </c>
      <c r="D77" s="132" t="s">
        <v>2181</v>
      </c>
      <c r="E77" s="121">
        <v>285</v>
      </c>
      <c r="F77" s="147" t="str">
        <f>VLOOKUP(E77,VIP!$A$2:$O13699,2,0)</f>
        <v>DRBR285</v>
      </c>
      <c r="G77" s="147" t="str">
        <f>VLOOKUP(E77,'LISTADO ATM'!$A$2:$B$897,2,0)</f>
        <v xml:space="preserve">ATM Oficina Camino Real (Puerto Plata) </v>
      </c>
      <c r="H77" s="147" t="str">
        <f>VLOOKUP(E77,VIP!$A$2:$O18562,7,FALSE)</f>
        <v>Si</v>
      </c>
      <c r="I77" s="147" t="str">
        <f>VLOOKUP(E77,VIP!$A$2:$O10527,8,FALSE)</f>
        <v>Si</v>
      </c>
      <c r="J77" s="147" t="str">
        <f>VLOOKUP(E77,VIP!$A$2:$O10477,8,FALSE)</f>
        <v>Si</v>
      </c>
      <c r="K77" s="147" t="str">
        <f>VLOOKUP(E77,VIP!$A$2:$O14051,6,0)</f>
        <v>NO</v>
      </c>
      <c r="L77" s="122" t="s">
        <v>2466</v>
      </c>
      <c r="M77" s="149" t="s">
        <v>2552</v>
      </c>
      <c r="N77" s="131" t="s">
        <v>2453</v>
      </c>
      <c r="O77" s="147" t="s">
        <v>2572</v>
      </c>
      <c r="P77" s="131"/>
      <c r="Q77" s="150">
        <v>44360.441481481481</v>
      </c>
    </row>
    <row r="78" spans="1:17" ht="18" x14ac:dyDescent="0.25">
      <c r="A78" s="147" t="str">
        <f>VLOOKUP(E78,'LISTADO ATM'!$A$2:$C$898,3,0)</f>
        <v>ESTE</v>
      </c>
      <c r="B78" s="126" t="s">
        <v>2577</v>
      </c>
      <c r="C78" s="132">
        <v>44359.785578703704</v>
      </c>
      <c r="D78" s="132" t="s">
        <v>2180</v>
      </c>
      <c r="E78" s="121">
        <v>268</v>
      </c>
      <c r="F78" s="147" t="str">
        <f>VLOOKUP(E78,VIP!$A$2:$O13696,2,0)</f>
        <v>DRBR268</v>
      </c>
      <c r="G78" s="147" t="str">
        <f>VLOOKUP(E78,'LISTADO ATM'!$A$2:$B$897,2,0)</f>
        <v xml:space="preserve">ATM Autobanco La Altagracia (Higuey) </v>
      </c>
      <c r="H78" s="147" t="str">
        <f>VLOOKUP(E78,VIP!$A$2:$O18559,7,FALSE)</f>
        <v>Si</v>
      </c>
      <c r="I78" s="147" t="str">
        <f>VLOOKUP(E78,VIP!$A$2:$O10524,8,FALSE)</f>
        <v>Si</v>
      </c>
      <c r="J78" s="147" t="str">
        <f>VLOOKUP(E78,VIP!$A$2:$O10474,8,FALSE)</f>
        <v>Si</v>
      </c>
      <c r="K78" s="147" t="str">
        <f>VLOOKUP(E78,VIP!$A$2:$O14048,6,0)</f>
        <v>NO</v>
      </c>
      <c r="L78" s="122" t="s">
        <v>2466</v>
      </c>
      <c r="M78" s="149" t="s">
        <v>2552</v>
      </c>
      <c r="N78" s="131" t="s">
        <v>2453</v>
      </c>
      <c r="O78" s="147" t="s">
        <v>2455</v>
      </c>
      <c r="P78" s="131"/>
      <c r="Q78" s="150">
        <v>44360.447384259256</v>
      </c>
    </row>
    <row r="79" spans="1:17" ht="18" x14ac:dyDescent="0.25">
      <c r="A79" s="147" t="str">
        <f>VLOOKUP(E79,'LISTADO ATM'!$A$2:$C$898,3,0)</f>
        <v>SUR</v>
      </c>
      <c r="B79" s="126" t="s">
        <v>2602</v>
      </c>
      <c r="C79" s="132">
        <v>44360.010231481479</v>
      </c>
      <c r="D79" s="132" t="s">
        <v>2180</v>
      </c>
      <c r="E79" s="121">
        <v>891</v>
      </c>
      <c r="F79" s="147" t="str">
        <f>VLOOKUP(E79,VIP!$A$2:$O13706,2,0)</f>
        <v>DRBR891</v>
      </c>
      <c r="G79" s="147" t="str">
        <f>VLOOKUP(E79,'LISTADO ATM'!$A$2:$B$897,2,0)</f>
        <v xml:space="preserve">ATM Estación Texaco (Barahona) </v>
      </c>
      <c r="H79" s="147" t="str">
        <f>VLOOKUP(E79,VIP!$A$2:$O18569,7,FALSE)</f>
        <v>Si</v>
      </c>
      <c r="I79" s="147" t="str">
        <f>VLOOKUP(E79,VIP!$A$2:$O10534,8,FALSE)</f>
        <v>Si</v>
      </c>
      <c r="J79" s="147" t="str">
        <f>VLOOKUP(E79,VIP!$A$2:$O10484,8,FALSE)</f>
        <v>Si</v>
      </c>
      <c r="K79" s="147" t="str">
        <f>VLOOKUP(E79,VIP!$A$2:$O14058,6,0)</f>
        <v>NO</v>
      </c>
      <c r="L79" s="122" t="s">
        <v>2466</v>
      </c>
      <c r="M79" s="149" t="s">
        <v>2552</v>
      </c>
      <c r="N79" s="131" t="s">
        <v>2453</v>
      </c>
      <c r="O79" s="147" t="s">
        <v>2455</v>
      </c>
      <c r="P79" s="131"/>
      <c r="Q79" s="150">
        <v>44360.56621527778</v>
      </c>
    </row>
    <row r="80" spans="1:17" ht="18" x14ac:dyDescent="0.25">
      <c r="A80" s="147" t="str">
        <f>VLOOKUP(E80,'LISTADO ATM'!$A$2:$C$898,3,0)</f>
        <v>DISTRITO NACIONAL</v>
      </c>
      <c r="B80" s="126">
        <v>3335918127</v>
      </c>
      <c r="C80" s="132">
        <v>44359.52716435185</v>
      </c>
      <c r="D80" s="132" t="s">
        <v>2180</v>
      </c>
      <c r="E80" s="121">
        <v>911</v>
      </c>
      <c r="F80" s="147" t="str">
        <f>VLOOKUP(E80,VIP!$A$2:$O13754,2,0)</f>
        <v>DRBR911</v>
      </c>
      <c r="G80" s="147" t="str">
        <f>VLOOKUP(E80,'LISTADO ATM'!$A$2:$B$897,2,0)</f>
        <v xml:space="preserve">ATM Oficina Venezuela II </v>
      </c>
      <c r="H80" s="147" t="str">
        <f>VLOOKUP(E80,VIP!$A$2:$O18617,7,FALSE)</f>
        <v>Si</v>
      </c>
      <c r="I80" s="147" t="str">
        <f>VLOOKUP(E80,VIP!$A$2:$O10582,8,FALSE)</f>
        <v>Si</v>
      </c>
      <c r="J80" s="147" t="str">
        <f>VLOOKUP(E80,VIP!$A$2:$O10532,8,FALSE)</f>
        <v>Si</v>
      </c>
      <c r="K80" s="147" t="str">
        <f>VLOOKUP(E80,VIP!$A$2:$O14106,6,0)</f>
        <v>SI</v>
      </c>
      <c r="L80" s="122" t="s">
        <v>2466</v>
      </c>
      <c r="M80" s="131" t="s">
        <v>2446</v>
      </c>
      <c r="N80" s="131" t="s">
        <v>2453</v>
      </c>
      <c r="O80" s="147" t="s">
        <v>2455</v>
      </c>
      <c r="P80" s="147"/>
      <c r="Q80" s="146" t="s">
        <v>2466</v>
      </c>
    </row>
    <row r="81" spans="1:17" ht="18" x14ac:dyDescent="0.25">
      <c r="A81" s="147" t="str">
        <f>VLOOKUP(E81,'LISTADO ATM'!$A$2:$C$898,3,0)</f>
        <v>SUR</v>
      </c>
      <c r="B81" s="126" t="s">
        <v>2585</v>
      </c>
      <c r="C81" s="132">
        <v>44359.630185185182</v>
      </c>
      <c r="D81" s="132" t="s">
        <v>2180</v>
      </c>
      <c r="E81" s="121">
        <v>356</v>
      </c>
      <c r="F81" s="147" t="str">
        <f>VLOOKUP(E81,VIP!$A$2:$O13704,2,0)</f>
        <v>DRBR356</v>
      </c>
      <c r="G81" s="147" t="str">
        <f>VLOOKUP(E81,'LISTADO ATM'!$A$2:$B$897,2,0)</f>
        <v xml:space="preserve">ATM Estación Sigma (San Cristóbal) </v>
      </c>
      <c r="H81" s="147" t="str">
        <f>VLOOKUP(E81,VIP!$A$2:$O18567,7,FALSE)</f>
        <v>Si</v>
      </c>
      <c r="I81" s="147" t="str">
        <f>VLOOKUP(E81,VIP!$A$2:$O10532,8,FALSE)</f>
        <v>Si</v>
      </c>
      <c r="J81" s="147" t="str">
        <f>VLOOKUP(E81,VIP!$A$2:$O10482,8,FALSE)</f>
        <v>Si</v>
      </c>
      <c r="K81" s="147" t="str">
        <f>VLOOKUP(E81,VIP!$A$2:$O14056,6,0)</f>
        <v>NO</v>
      </c>
      <c r="L81" s="122" t="s">
        <v>2466</v>
      </c>
      <c r="M81" s="131" t="s">
        <v>2446</v>
      </c>
      <c r="N81" s="131" t="s">
        <v>2453</v>
      </c>
      <c r="O81" s="147" t="s">
        <v>2455</v>
      </c>
      <c r="P81" s="131"/>
      <c r="Q81" s="146" t="s">
        <v>2466</v>
      </c>
    </row>
    <row r="82" spans="1:17" ht="18" x14ac:dyDescent="0.25">
      <c r="A82" s="147" t="str">
        <f>VLOOKUP(E82,'LISTADO ATM'!$A$2:$C$898,3,0)</f>
        <v>DISTRITO NACIONAL</v>
      </c>
      <c r="B82" s="126" t="s">
        <v>2583</v>
      </c>
      <c r="C82" s="132">
        <v>44359.778252314813</v>
      </c>
      <c r="D82" s="132" t="s">
        <v>2180</v>
      </c>
      <c r="E82" s="121">
        <v>85</v>
      </c>
      <c r="F82" s="147" t="str">
        <f>VLOOKUP(E82,VIP!$A$2:$O13702,2,0)</f>
        <v>DRBR085</v>
      </c>
      <c r="G82" s="147" t="str">
        <f>VLOOKUP(E82,'LISTADO ATM'!$A$2:$B$897,2,0)</f>
        <v xml:space="preserve">ATM Oficina San Isidro (Fuerza Aérea) </v>
      </c>
      <c r="H82" s="147" t="str">
        <f>VLOOKUP(E82,VIP!$A$2:$O18565,7,FALSE)</f>
        <v>Si</v>
      </c>
      <c r="I82" s="147" t="str">
        <f>VLOOKUP(E82,VIP!$A$2:$O10530,8,FALSE)</f>
        <v>Si</v>
      </c>
      <c r="J82" s="147" t="str">
        <f>VLOOKUP(E82,VIP!$A$2:$O10480,8,FALSE)</f>
        <v>Si</v>
      </c>
      <c r="K82" s="147" t="str">
        <f>VLOOKUP(E82,VIP!$A$2:$O14054,6,0)</f>
        <v>NO</v>
      </c>
      <c r="L82" s="122" t="s">
        <v>2466</v>
      </c>
      <c r="M82" s="131" t="s">
        <v>2446</v>
      </c>
      <c r="N82" s="131" t="s">
        <v>2453</v>
      </c>
      <c r="O82" s="147" t="s">
        <v>2455</v>
      </c>
      <c r="P82" s="131"/>
      <c r="Q82" s="146" t="s">
        <v>2466</v>
      </c>
    </row>
    <row r="83" spans="1:17" ht="18" x14ac:dyDescent="0.25">
      <c r="A83" s="147" t="str">
        <f>VLOOKUP(E83,'LISTADO ATM'!$A$2:$C$898,3,0)</f>
        <v>NORTE</v>
      </c>
      <c r="B83" s="126" t="s">
        <v>2582</v>
      </c>
      <c r="C83" s="132">
        <v>44359.780451388891</v>
      </c>
      <c r="D83" s="132" t="s">
        <v>2181</v>
      </c>
      <c r="E83" s="121">
        <v>361</v>
      </c>
      <c r="F83" s="147" t="str">
        <f>VLOOKUP(E83,VIP!$A$2:$O13701,2,0)</f>
        <v>DRBR361</v>
      </c>
      <c r="G83" s="147" t="str">
        <f>VLOOKUP(E83,'LISTADO ATM'!$A$2:$B$897,2,0)</f>
        <v xml:space="preserve">ATM estacion Next Cumbre </v>
      </c>
      <c r="H83" s="147" t="str">
        <f>VLOOKUP(E83,VIP!$A$2:$O18564,7,FALSE)</f>
        <v>N/A</v>
      </c>
      <c r="I83" s="147" t="str">
        <f>VLOOKUP(E83,VIP!$A$2:$O10529,8,FALSE)</f>
        <v>N/A</v>
      </c>
      <c r="J83" s="147" t="str">
        <f>VLOOKUP(E83,VIP!$A$2:$O10479,8,FALSE)</f>
        <v>N/A</v>
      </c>
      <c r="K83" s="147" t="str">
        <f>VLOOKUP(E83,VIP!$A$2:$O14053,6,0)</f>
        <v>N/A</v>
      </c>
      <c r="L83" s="122" t="s">
        <v>2466</v>
      </c>
      <c r="M83" s="131" t="s">
        <v>2446</v>
      </c>
      <c r="N83" s="131" t="s">
        <v>2453</v>
      </c>
      <c r="O83" s="147" t="s">
        <v>2572</v>
      </c>
      <c r="P83" s="131"/>
      <c r="Q83" s="146" t="s">
        <v>2466</v>
      </c>
    </row>
    <row r="84" spans="1:17" ht="18" x14ac:dyDescent="0.25">
      <c r="A84" s="147" t="str">
        <f>VLOOKUP(E84,'LISTADO ATM'!$A$2:$C$898,3,0)</f>
        <v>ESTE</v>
      </c>
      <c r="B84" s="126" t="s">
        <v>2603</v>
      </c>
      <c r="C84" s="132">
        <v>44360.007731481484</v>
      </c>
      <c r="D84" s="132" t="s">
        <v>2180</v>
      </c>
      <c r="E84" s="121">
        <v>899</v>
      </c>
      <c r="F84" s="147" t="str">
        <f>VLOOKUP(E84,VIP!$A$2:$O13707,2,0)</f>
        <v>DRBR899</v>
      </c>
      <c r="G84" s="147" t="str">
        <f>VLOOKUP(E84,'LISTADO ATM'!$A$2:$B$897,2,0)</f>
        <v xml:space="preserve">ATM Oficina Punta Cana </v>
      </c>
      <c r="H84" s="147" t="str">
        <f>VLOOKUP(E84,VIP!$A$2:$O18570,7,FALSE)</f>
        <v>Si</v>
      </c>
      <c r="I84" s="147" t="str">
        <f>VLOOKUP(E84,VIP!$A$2:$O10535,8,FALSE)</f>
        <v>Si</v>
      </c>
      <c r="J84" s="147" t="str">
        <f>VLOOKUP(E84,VIP!$A$2:$O10485,8,FALSE)</f>
        <v>Si</v>
      </c>
      <c r="K84" s="147" t="str">
        <f>VLOOKUP(E84,VIP!$A$2:$O14059,6,0)</f>
        <v>NO</v>
      </c>
      <c r="L84" s="122" t="s">
        <v>2466</v>
      </c>
      <c r="M84" s="131" t="s">
        <v>2446</v>
      </c>
      <c r="N84" s="131" t="s">
        <v>2453</v>
      </c>
      <c r="O84" s="147" t="s">
        <v>2455</v>
      </c>
      <c r="P84" s="131"/>
      <c r="Q84" s="146" t="s">
        <v>2466</v>
      </c>
    </row>
    <row r="85" spans="1:17" ht="18" x14ac:dyDescent="0.25">
      <c r="A85" s="147" t="str">
        <f>VLOOKUP(E85,'LISTADO ATM'!$A$2:$C$898,3,0)</f>
        <v>ESTE</v>
      </c>
      <c r="B85" s="126" t="s">
        <v>2606</v>
      </c>
      <c r="C85" s="132">
        <v>44360.309988425928</v>
      </c>
      <c r="D85" s="132" t="s">
        <v>2180</v>
      </c>
      <c r="E85" s="121">
        <v>399</v>
      </c>
      <c r="F85" s="147" t="str">
        <f>VLOOKUP(E85,VIP!$A$2:$O13698,2,0)</f>
        <v>DRBR399</v>
      </c>
      <c r="G85" s="147" t="str">
        <f>VLOOKUP(E85,'LISTADO ATM'!$A$2:$B$897,2,0)</f>
        <v xml:space="preserve">ATM Oficina La Romana II </v>
      </c>
      <c r="H85" s="147" t="str">
        <f>VLOOKUP(E85,VIP!$A$2:$O18561,7,FALSE)</f>
        <v>Si</v>
      </c>
      <c r="I85" s="147" t="str">
        <f>VLOOKUP(E85,VIP!$A$2:$O10526,8,FALSE)</f>
        <v>Si</v>
      </c>
      <c r="J85" s="147" t="str">
        <f>VLOOKUP(E85,VIP!$A$2:$O10476,8,FALSE)</f>
        <v>Si</v>
      </c>
      <c r="K85" s="147" t="str">
        <f>VLOOKUP(E85,VIP!$A$2:$O14050,6,0)</f>
        <v>NO</v>
      </c>
      <c r="L85" s="122" t="s">
        <v>2466</v>
      </c>
      <c r="M85" s="131" t="s">
        <v>2446</v>
      </c>
      <c r="N85" s="131" t="s">
        <v>2453</v>
      </c>
      <c r="O85" s="147" t="s">
        <v>2455</v>
      </c>
      <c r="P85" s="131"/>
      <c r="Q85" s="146" t="s">
        <v>2466</v>
      </c>
    </row>
    <row r="86" spans="1:17" ht="18" x14ac:dyDescent="0.25">
      <c r="A86" s="147" t="str">
        <f>VLOOKUP(E86,'LISTADO ATM'!$A$2:$C$898,3,0)</f>
        <v>SUR</v>
      </c>
      <c r="B86" s="126" t="s">
        <v>2609</v>
      </c>
      <c r="C86" s="132">
        <v>44360.395543981482</v>
      </c>
      <c r="D86" s="132" t="s">
        <v>2180</v>
      </c>
      <c r="E86" s="121">
        <v>984</v>
      </c>
      <c r="F86" s="147" t="str">
        <f>VLOOKUP(E86,VIP!$A$2:$O13697,2,0)</f>
        <v>DRBR984</v>
      </c>
      <c r="G86" s="147" t="str">
        <f>VLOOKUP(E86,'LISTADO ATM'!$A$2:$B$897,2,0)</f>
        <v xml:space="preserve">ATM Oficina Neiba II </v>
      </c>
      <c r="H86" s="147" t="str">
        <f>VLOOKUP(E86,VIP!$A$2:$O18560,7,FALSE)</f>
        <v>Si</v>
      </c>
      <c r="I86" s="147" t="str">
        <f>VLOOKUP(E86,VIP!$A$2:$O10525,8,FALSE)</f>
        <v>Si</v>
      </c>
      <c r="J86" s="147" t="str">
        <f>VLOOKUP(E86,VIP!$A$2:$O10475,8,FALSE)</f>
        <v>Si</v>
      </c>
      <c r="K86" s="147" t="str">
        <f>VLOOKUP(E86,VIP!$A$2:$O14049,6,0)</f>
        <v>NO</v>
      </c>
      <c r="L86" s="122" t="s">
        <v>2466</v>
      </c>
      <c r="M86" s="131" t="s">
        <v>2446</v>
      </c>
      <c r="N86" s="131" t="s">
        <v>2453</v>
      </c>
      <c r="O86" s="147" t="s">
        <v>2455</v>
      </c>
      <c r="P86" s="147"/>
      <c r="Q86" s="146" t="s">
        <v>2466</v>
      </c>
    </row>
    <row r="87" spans="1:17" ht="18" x14ac:dyDescent="0.25">
      <c r="A87" s="147" t="str">
        <f>VLOOKUP(E87,'LISTADO ATM'!$A$2:$C$898,3,0)</f>
        <v>NORTE</v>
      </c>
      <c r="B87" s="126" t="s">
        <v>2614</v>
      </c>
      <c r="C87" s="132">
        <v>44360.516782407409</v>
      </c>
      <c r="D87" s="132" t="s">
        <v>2181</v>
      </c>
      <c r="E87" s="121">
        <v>402</v>
      </c>
      <c r="F87" s="147" t="str">
        <f>VLOOKUP(E87,VIP!$A$2:$O13700,2,0)</f>
        <v>DRBR402</v>
      </c>
      <c r="G87" s="147" t="str">
        <f>VLOOKUP(E87,'LISTADO ATM'!$A$2:$B$897,2,0)</f>
        <v xml:space="preserve">ATM La Sirena La Vega </v>
      </c>
      <c r="H87" s="147" t="str">
        <f>VLOOKUP(E87,VIP!$A$2:$O18563,7,FALSE)</f>
        <v>Si</v>
      </c>
      <c r="I87" s="147" t="str">
        <f>VLOOKUP(E87,VIP!$A$2:$O10528,8,FALSE)</f>
        <v>Si</v>
      </c>
      <c r="J87" s="147" t="str">
        <f>VLOOKUP(E87,VIP!$A$2:$O10478,8,FALSE)</f>
        <v>Si</v>
      </c>
      <c r="K87" s="147" t="str">
        <f>VLOOKUP(E87,VIP!$A$2:$O14052,6,0)</f>
        <v>NO</v>
      </c>
      <c r="L87" s="122" t="s">
        <v>2466</v>
      </c>
      <c r="M87" s="131" t="s">
        <v>2446</v>
      </c>
      <c r="N87" s="131" t="s">
        <v>2453</v>
      </c>
      <c r="O87" s="147" t="s">
        <v>2572</v>
      </c>
      <c r="P87" s="147"/>
      <c r="Q87" s="146" t="s">
        <v>2466</v>
      </c>
    </row>
    <row r="88" spans="1:17" ht="18" x14ac:dyDescent="0.25">
      <c r="A88" s="147" t="str">
        <f>VLOOKUP(E88,'LISTADO ATM'!$A$2:$C$898,3,0)</f>
        <v>NORTE</v>
      </c>
      <c r="B88" s="126" t="s">
        <v>2613</v>
      </c>
      <c r="C88" s="132">
        <v>44360.518761574072</v>
      </c>
      <c r="D88" s="132" t="s">
        <v>2180</v>
      </c>
      <c r="E88" s="121">
        <v>373</v>
      </c>
      <c r="F88" s="147" t="str">
        <f>VLOOKUP(E88,VIP!$A$2:$O13699,2,0)</f>
        <v>DRBR373</v>
      </c>
      <c r="G88" s="147" t="str">
        <f>VLOOKUP(E88,'LISTADO ATM'!$A$2:$B$897,2,0)</f>
        <v>S/M Tangui Nagua</v>
      </c>
      <c r="H88" s="147" t="str">
        <f>VLOOKUP(E88,VIP!$A$2:$O18562,7,FALSE)</f>
        <v>N/A</v>
      </c>
      <c r="I88" s="147" t="str">
        <f>VLOOKUP(E88,VIP!$A$2:$O10527,8,FALSE)</f>
        <v>N/A</v>
      </c>
      <c r="J88" s="147" t="str">
        <f>VLOOKUP(E88,VIP!$A$2:$O10477,8,FALSE)</f>
        <v>N/A</v>
      </c>
      <c r="K88" s="147" t="str">
        <f>VLOOKUP(E88,VIP!$A$2:$O14051,6,0)</f>
        <v>N/A</v>
      </c>
      <c r="L88" s="122" t="s">
        <v>2466</v>
      </c>
      <c r="M88" s="131" t="s">
        <v>2446</v>
      </c>
      <c r="N88" s="131" t="s">
        <v>2453</v>
      </c>
      <c r="O88" s="147" t="s">
        <v>2455</v>
      </c>
      <c r="P88" s="147"/>
      <c r="Q88" s="146" t="s">
        <v>2466</v>
      </c>
    </row>
    <row r="89" spans="1:17" ht="18" x14ac:dyDescent="0.25">
      <c r="A89" s="147" t="str">
        <f>VLOOKUP(E89,'LISTADO ATM'!$A$2:$C$898,3,0)</f>
        <v>DISTRITO NACIONAL</v>
      </c>
      <c r="B89" s="126">
        <v>3335918257</v>
      </c>
      <c r="C89" s="132">
        <v>44360.697916666664</v>
      </c>
      <c r="D89" s="132" t="s">
        <v>2180</v>
      </c>
      <c r="E89" s="121">
        <v>709</v>
      </c>
      <c r="F89" s="147" t="str">
        <f>VLOOKUP(E89,VIP!$A$2:$O13700,2,0)</f>
        <v>DRBR01N</v>
      </c>
      <c r="G89" s="147" t="str">
        <f>VLOOKUP(E89,'LISTADO ATM'!$A$2:$B$897,2,0)</f>
        <v xml:space="preserve">ATM Seguros Maestro SEMMA  </v>
      </c>
      <c r="H89" s="147" t="str">
        <f>VLOOKUP(E89,VIP!$A$2:$O18563,7,FALSE)</f>
        <v>Si</v>
      </c>
      <c r="I89" s="147" t="str">
        <f>VLOOKUP(E89,VIP!$A$2:$O10528,8,FALSE)</f>
        <v>Si</v>
      </c>
      <c r="J89" s="147" t="str">
        <f>VLOOKUP(E89,VIP!$A$2:$O10478,8,FALSE)</f>
        <v>Si</v>
      </c>
      <c r="K89" s="147" t="str">
        <f>VLOOKUP(E89,VIP!$A$2:$O14052,6,0)</f>
        <v>NO</v>
      </c>
      <c r="L89" s="122" t="s">
        <v>2466</v>
      </c>
      <c r="M89" s="131" t="s">
        <v>2446</v>
      </c>
      <c r="N89" s="131" t="s">
        <v>2453</v>
      </c>
      <c r="O89" s="147" t="s">
        <v>2455</v>
      </c>
      <c r="P89" s="131"/>
      <c r="Q89" s="146" t="s">
        <v>2466</v>
      </c>
    </row>
    <row r="90" spans="1:17" ht="18" x14ac:dyDescent="0.25">
      <c r="A90" s="147" t="str">
        <f>VLOOKUP(E90,'LISTADO ATM'!$A$2:$C$898,3,0)</f>
        <v>DISTRITO NACIONAL</v>
      </c>
      <c r="B90" s="126">
        <v>3335918168</v>
      </c>
      <c r="C90" s="132">
        <v>44359.542372685188</v>
      </c>
      <c r="D90" s="132" t="s">
        <v>2180</v>
      </c>
      <c r="E90" s="121">
        <v>498</v>
      </c>
      <c r="F90" s="147" t="str">
        <f>VLOOKUP(E90,VIP!$A$2:$O13745,2,0)</f>
        <v>DRBR498</v>
      </c>
      <c r="G90" s="147" t="str">
        <f>VLOOKUP(E90,'LISTADO ATM'!$A$2:$B$897,2,0)</f>
        <v xml:space="preserve">ATM Estación Sunix 27 de Febrero </v>
      </c>
      <c r="H90" s="147" t="str">
        <f>VLOOKUP(E90,VIP!$A$2:$O18608,7,FALSE)</f>
        <v>Si</v>
      </c>
      <c r="I90" s="147" t="str">
        <f>VLOOKUP(E90,VIP!$A$2:$O10573,8,FALSE)</f>
        <v>Si</v>
      </c>
      <c r="J90" s="147" t="str">
        <f>VLOOKUP(E90,VIP!$A$2:$O10523,8,FALSE)</f>
        <v>Si</v>
      </c>
      <c r="K90" s="147" t="str">
        <f>VLOOKUP(E90,VIP!$A$2:$O14097,6,0)</f>
        <v>NO</v>
      </c>
      <c r="L90" s="122" t="s">
        <v>2575</v>
      </c>
      <c r="M90" s="149" t="s">
        <v>2552</v>
      </c>
      <c r="N90" s="131" t="s">
        <v>2453</v>
      </c>
      <c r="O90" s="147" t="s">
        <v>2455</v>
      </c>
      <c r="P90" s="147"/>
      <c r="Q90" s="150">
        <v>44359.801388888889</v>
      </c>
    </row>
  </sheetData>
  <autoFilter ref="A4:Q4">
    <sortState ref="A5:Q90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:E11">
    <cfRule type="duplicateValues" dxfId="589" priority="494"/>
    <cfRule type="duplicateValues" dxfId="588" priority="495"/>
    <cfRule type="duplicateValues" dxfId="587" priority="496"/>
    <cfRule type="duplicateValues" dxfId="586" priority="497"/>
    <cfRule type="duplicateValues" dxfId="585" priority="498"/>
    <cfRule type="duplicateValues" dxfId="584" priority="499"/>
    <cfRule type="duplicateValues" dxfId="583" priority="500"/>
  </conditionalFormatting>
  <conditionalFormatting sqref="E10:E11">
    <cfRule type="duplicateValues" dxfId="582" priority="490"/>
  </conditionalFormatting>
  <conditionalFormatting sqref="E10:E11">
    <cfRule type="duplicateValues" dxfId="581" priority="485"/>
    <cfRule type="duplicateValues" dxfId="580" priority="486"/>
    <cfRule type="duplicateValues" dxfId="579" priority="487"/>
    <cfRule type="duplicateValues" dxfId="578" priority="488"/>
    <cfRule type="duplicateValues" dxfId="577" priority="489"/>
  </conditionalFormatting>
  <conditionalFormatting sqref="E10:E11">
    <cfRule type="duplicateValues" dxfId="576" priority="484"/>
  </conditionalFormatting>
  <conditionalFormatting sqref="E55:E66 E1:E38 E79:E1048576">
    <cfRule type="duplicateValues" dxfId="575" priority="460"/>
  </conditionalFormatting>
  <conditionalFormatting sqref="E55:E66 E1:E4 E79:E1048576">
    <cfRule type="duplicateValues" dxfId="574" priority="127454"/>
    <cfRule type="duplicateValues" dxfId="573" priority="127455"/>
    <cfRule type="duplicateValues" dxfId="572" priority="127456"/>
    <cfRule type="duplicateValues" dxfId="571" priority="127457"/>
    <cfRule type="duplicateValues" dxfId="570" priority="127458"/>
    <cfRule type="duplicateValues" dxfId="569" priority="127459"/>
    <cfRule type="duplicateValues" dxfId="568" priority="127460"/>
  </conditionalFormatting>
  <conditionalFormatting sqref="B91:B1048576 B55:B66 B1:B4">
    <cfRule type="duplicateValues" dxfId="567" priority="127475"/>
  </conditionalFormatting>
  <conditionalFormatting sqref="B91:B1048576 B55:B66">
    <cfRule type="duplicateValues" dxfId="566" priority="127478"/>
  </conditionalFormatting>
  <conditionalFormatting sqref="B91:B1048576 B55:B66 B1:B4">
    <cfRule type="duplicateValues" dxfId="565" priority="127480"/>
    <cfRule type="duplicateValues" dxfId="564" priority="127481"/>
  </conditionalFormatting>
  <conditionalFormatting sqref="E55:E66 E1:E4 E79:E1048576">
    <cfRule type="duplicateValues" dxfId="563" priority="127486"/>
  </conditionalFormatting>
  <conditionalFormatting sqref="E55:E66 E79:E1048576">
    <cfRule type="duplicateValues" dxfId="562" priority="127489"/>
  </conditionalFormatting>
  <conditionalFormatting sqref="E55:E66 E1:E9 E79:E1048576">
    <cfRule type="duplicateValues" dxfId="561" priority="127509"/>
  </conditionalFormatting>
  <conditionalFormatting sqref="E55:E66 E1:E11 E79:E1048576">
    <cfRule type="duplicateValues" dxfId="560" priority="127515"/>
  </conditionalFormatting>
  <conditionalFormatting sqref="E12:E38">
    <cfRule type="duplicateValues" dxfId="559" priority="127565"/>
    <cfRule type="duplicateValues" dxfId="558" priority="127566"/>
    <cfRule type="duplicateValues" dxfId="557" priority="127567"/>
    <cfRule type="duplicateValues" dxfId="556" priority="127568"/>
    <cfRule type="duplicateValues" dxfId="555" priority="127569"/>
    <cfRule type="duplicateValues" dxfId="554" priority="127570"/>
    <cfRule type="duplicateValues" dxfId="553" priority="127571"/>
  </conditionalFormatting>
  <conditionalFormatting sqref="E12:E38">
    <cfRule type="duplicateValues" dxfId="552" priority="127579"/>
  </conditionalFormatting>
  <conditionalFormatting sqref="E12:E38">
    <cfRule type="duplicateValues" dxfId="551" priority="127581"/>
    <cfRule type="duplicateValues" dxfId="550" priority="127582"/>
    <cfRule type="duplicateValues" dxfId="549" priority="127583"/>
    <cfRule type="duplicateValues" dxfId="548" priority="127584"/>
    <cfRule type="duplicateValues" dxfId="547" priority="127585"/>
  </conditionalFormatting>
  <conditionalFormatting sqref="E5:E9">
    <cfRule type="duplicateValues" dxfId="546" priority="127595"/>
    <cfRule type="duplicateValues" dxfId="545" priority="127596"/>
    <cfRule type="duplicateValues" dxfId="544" priority="127597"/>
    <cfRule type="duplicateValues" dxfId="543" priority="127598"/>
    <cfRule type="duplicateValues" dxfId="542" priority="127599"/>
    <cfRule type="duplicateValues" dxfId="541" priority="127600"/>
    <cfRule type="duplicateValues" dxfId="540" priority="127601"/>
  </conditionalFormatting>
  <conditionalFormatting sqref="E5:E9">
    <cfRule type="duplicateValues" dxfId="539" priority="127602"/>
  </conditionalFormatting>
  <conditionalFormatting sqref="E5:E9">
    <cfRule type="duplicateValues" dxfId="538" priority="127603"/>
    <cfRule type="duplicateValues" dxfId="537" priority="127604"/>
    <cfRule type="duplicateValues" dxfId="536" priority="127605"/>
    <cfRule type="duplicateValues" dxfId="535" priority="127606"/>
    <cfRule type="duplicateValues" dxfId="534" priority="127607"/>
  </conditionalFormatting>
  <conditionalFormatting sqref="B5:B38">
    <cfRule type="duplicateValues" dxfId="533" priority="127630"/>
  </conditionalFormatting>
  <conditionalFormatting sqref="B5:B38">
    <cfRule type="duplicateValues" dxfId="532" priority="127631"/>
    <cfRule type="duplicateValues" dxfId="531" priority="127632"/>
  </conditionalFormatting>
  <conditionalFormatting sqref="E67">
    <cfRule type="duplicateValues" dxfId="530" priority="418"/>
  </conditionalFormatting>
  <conditionalFormatting sqref="E67">
    <cfRule type="duplicateValues" dxfId="529" priority="411"/>
    <cfRule type="duplicateValues" dxfId="528" priority="412"/>
    <cfRule type="duplicateValues" dxfId="527" priority="413"/>
    <cfRule type="duplicateValues" dxfId="526" priority="414"/>
    <cfRule type="duplicateValues" dxfId="525" priority="415"/>
    <cfRule type="duplicateValues" dxfId="524" priority="416"/>
    <cfRule type="duplicateValues" dxfId="523" priority="417"/>
  </conditionalFormatting>
  <conditionalFormatting sqref="B67">
    <cfRule type="duplicateValues" dxfId="522" priority="410"/>
  </conditionalFormatting>
  <conditionalFormatting sqref="B67">
    <cfRule type="duplicateValues" dxfId="521" priority="409"/>
  </conditionalFormatting>
  <conditionalFormatting sqref="B67">
    <cfRule type="duplicateValues" dxfId="520" priority="407"/>
    <cfRule type="duplicateValues" dxfId="519" priority="408"/>
  </conditionalFormatting>
  <conditionalFormatting sqref="E67">
    <cfRule type="duplicateValues" dxfId="518" priority="406"/>
  </conditionalFormatting>
  <conditionalFormatting sqref="E67">
    <cfRule type="duplicateValues" dxfId="517" priority="405"/>
  </conditionalFormatting>
  <conditionalFormatting sqref="E67">
    <cfRule type="duplicateValues" dxfId="516" priority="404"/>
  </conditionalFormatting>
  <conditionalFormatting sqref="E67">
    <cfRule type="duplicateValues" dxfId="515" priority="403"/>
  </conditionalFormatting>
  <conditionalFormatting sqref="E67">
    <cfRule type="duplicateValues" dxfId="514" priority="402"/>
  </conditionalFormatting>
  <conditionalFormatting sqref="B67">
    <cfRule type="duplicateValues" dxfId="513" priority="401"/>
  </conditionalFormatting>
  <conditionalFormatting sqref="E67">
    <cfRule type="duplicateValues" dxfId="512" priority="400"/>
  </conditionalFormatting>
  <conditionalFormatting sqref="E67">
    <cfRule type="duplicateValues" dxfId="511" priority="399"/>
  </conditionalFormatting>
  <conditionalFormatting sqref="E67">
    <cfRule type="duplicateValues" dxfId="510" priority="398"/>
  </conditionalFormatting>
  <conditionalFormatting sqref="E67">
    <cfRule type="duplicateValues" dxfId="509" priority="397"/>
  </conditionalFormatting>
  <conditionalFormatting sqref="E67">
    <cfRule type="duplicateValues" dxfId="508" priority="390"/>
    <cfRule type="duplicateValues" dxfId="507" priority="391"/>
    <cfRule type="duplicateValues" dxfId="506" priority="392"/>
    <cfRule type="duplicateValues" dxfId="505" priority="393"/>
    <cfRule type="duplicateValues" dxfId="504" priority="394"/>
    <cfRule type="duplicateValues" dxfId="503" priority="395"/>
    <cfRule type="duplicateValues" dxfId="502" priority="396"/>
  </conditionalFormatting>
  <conditionalFormatting sqref="E67">
    <cfRule type="duplicateValues" dxfId="501" priority="389"/>
  </conditionalFormatting>
  <conditionalFormatting sqref="E67">
    <cfRule type="duplicateValues" dxfId="500" priority="384"/>
    <cfRule type="duplicateValues" dxfId="499" priority="385"/>
    <cfRule type="duplicateValues" dxfId="498" priority="386"/>
    <cfRule type="duplicateValues" dxfId="497" priority="387"/>
    <cfRule type="duplicateValues" dxfId="496" priority="388"/>
  </conditionalFormatting>
  <conditionalFormatting sqref="B67">
    <cfRule type="duplicateValues" dxfId="495" priority="383"/>
  </conditionalFormatting>
  <conditionalFormatting sqref="B67">
    <cfRule type="duplicateValues" dxfId="494" priority="381"/>
    <cfRule type="duplicateValues" dxfId="493" priority="382"/>
  </conditionalFormatting>
  <conditionalFormatting sqref="E39:E49">
    <cfRule type="duplicateValues" dxfId="492" priority="127668"/>
  </conditionalFormatting>
  <conditionalFormatting sqref="E39:E49">
    <cfRule type="duplicateValues" dxfId="491" priority="127670"/>
    <cfRule type="duplicateValues" dxfId="490" priority="127671"/>
    <cfRule type="duplicateValues" dxfId="489" priority="127672"/>
    <cfRule type="duplicateValues" dxfId="488" priority="127673"/>
    <cfRule type="duplicateValues" dxfId="487" priority="127674"/>
    <cfRule type="duplicateValues" dxfId="486" priority="127675"/>
    <cfRule type="duplicateValues" dxfId="485" priority="127676"/>
  </conditionalFormatting>
  <conditionalFormatting sqref="E39:E49">
    <cfRule type="duplicateValues" dxfId="484" priority="127686"/>
    <cfRule type="duplicateValues" dxfId="483" priority="127687"/>
    <cfRule type="duplicateValues" dxfId="482" priority="127688"/>
    <cfRule type="duplicateValues" dxfId="481" priority="127689"/>
    <cfRule type="duplicateValues" dxfId="480" priority="127690"/>
  </conditionalFormatting>
  <conditionalFormatting sqref="B39:B49">
    <cfRule type="duplicateValues" dxfId="479" priority="127696"/>
  </conditionalFormatting>
  <conditionalFormatting sqref="B39:B49">
    <cfRule type="duplicateValues" dxfId="478" priority="127698"/>
    <cfRule type="duplicateValues" dxfId="477" priority="127699"/>
  </conditionalFormatting>
  <conditionalFormatting sqref="E68:E70">
    <cfRule type="duplicateValues" dxfId="476" priority="380"/>
  </conditionalFormatting>
  <conditionalFormatting sqref="E68:E70">
    <cfRule type="duplicateValues" dxfId="475" priority="373"/>
    <cfRule type="duplicateValues" dxfId="474" priority="374"/>
    <cfRule type="duplicateValues" dxfId="473" priority="375"/>
    <cfRule type="duplicateValues" dxfId="472" priority="376"/>
    <cfRule type="duplicateValues" dxfId="471" priority="377"/>
    <cfRule type="duplicateValues" dxfId="470" priority="378"/>
    <cfRule type="duplicateValues" dxfId="469" priority="379"/>
  </conditionalFormatting>
  <conditionalFormatting sqref="B68:B70">
    <cfRule type="duplicateValues" dxfId="468" priority="372"/>
  </conditionalFormatting>
  <conditionalFormatting sqref="B68:B70">
    <cfRule type="duplicateValues" dxfId="467" priority="371"/>
  </conditionalFormatting>
  <conditionalFormatting sqref="B68:B70">
    <cfRule type="duplicateValues" dxfId="466" priority="369"/>
    <cfRule type="duplicateValues" dxfId="465" priority="370"/>
  </conditionalFormatting>
  <conditionalFormatting sqref="E68:E70">
    <cfRule type="duplicateValues" dxfId="464" priority="368"/>
  </conditionalFormatting>
  <conditionalFormatting sqref="E68:E70">
    <cfRule type="duplicateValues" dxfId="463" priority="367"/>
  </conditionalFormatting>
  <conditionalFormatting sqref="E68:E70">
    <cfRule type="duplicateValues" dxfId="462" priority="366"/>
  </conditionalFormatting>
  <conditionalFormatting sqref="E68:E70">
    <cfRule type="duplicateValues" dxfId="461" priority="365"/>
  </conditionalFormatting>
  <conditionalFormatting sqref="E68:E70">
    <cfRule type="duplicateValues" dxfId="460" priority="364"/>
  </conditionalFormatting>
  <conditionalFormatting sqref="B68:B70">
    <cfRule type="duplicateValues" dxfId="459" priority="363"/>
  </conditionalFormatting>
  <conditionalFormatting sqref="E68:E70">
    <cfRule type="duplicateValues" dxfId="458" priority="362"/>
  </conditionalFormatting>
  <conditionalFormatting sqref="E68:E70">
    <cfRule type="duplicateValues" dxfId="457" priority="361"/>
  </conditionalFormatting>
  <conditionalFormatting sqref="E68:E70">
    <cfRule type="duplicateValues" dxfId="456" priority="360"/>
  </conditionalFormatting>
  <conditionalFormatting sqref="E68:E70">
    <cfRule type="duplicateValues" dxfId="455" priority="359"/>
  </conditionalFormatting>
  <conditionalFormatting sqref="E68:E70">
    <cfRule type="duplicateValues" dxfId="454" priority="352"/>
    <cfRule type="duplicateValues" dxfId="453" priority="353"/>
    <cfRule type="duplicateValues" dxfId="452" priority="354"/>
    <cfRule type="duplicateValues" dxfId="451" priority="355"/>
    <cfRule type="duplicateValues" dxfId="450" priority="356"/>
    <cfRule type="duplicateValues" dxfId="449" priority="357"/>
    <cfRule type="duplicateValues" dxfId="448" priority="358"/>
  </conditionalFormatting>
  <conditionalFormatting sqref="E68:E70">
    <cfRule type="duplicateValues" dxfId="447" priority="351"/>
  </conditionalFormatting>
  <conditionalFormatting sqref="E68:E70">
    <cfRule type="duplicateValues" dxfId="446" priority="346"/>
    <cfRule type="duplicateValues" dxfId="445" priority="347"/>
    <cfRule type="duplicateValues" dxfId="444" priority="348"/>
    <cfRule type="duplicateValues" dxfId="443" priority="349"/>
    <cfRule type="duplicateValues" dxfId="442" priority="350"/>
  </conditionalFormatting>
  <conditionalFormatting sqref="B68:B70">
    <cfRule type="duplicateValues" dxfId="441" priority="345"/>
  </conditionalFormatting>
  <conditionalFormatting sqref="B68:B70">
    <cfRule type="duplicateValues" dxfId="440" priority="343"/>
    <cfRule type="duplicateValues" dxfId="439" priority="344"/>
  </conditionalFormatting>
  <conditionalFormatting sqref="E71:E76">
    <cfRule type="duplicateValues" dxfId="438" priority="342"/>
  </conditionalFormatting>
  <conditionalFormatting sqref="E71:E76">
    <cfRule type="duplicateValues" dxfId="437" priority="335"/>
    <cfRule type="duplicateValues" dxfId="436" priority="336"/>
    <cfRule type="duplicateValues" dxfId="435" priority="337"/>
    <cfRule type="duplicateValues" dxfId="434" priority="338"/>
    <cfRule type="duplicateValues" dxfId="433" priority="339"/>
    <cfRule type="duplicateValues" dxfId="432" priority="340"/>
    <cfRule type="duplicateValues" dxfId="431" priority="341"/>
  </conditionalFormatting>
  <conditionalFormatting sqref="B71:B76">
    <cfRule type="duplicateValues" dxfId="430" priority="334"/>
  </conditionalFormatting>
  <conditionalFormatting sqref="B71:B76">
    <cfRule type="duplicateValues" dxfId="429" priority="333"/>
  </conditionalFormatting>
  <conditionalFormatting sqref="B71:B76">
    <cfRule type="duplicateValues" dxfId="428" priority="331"/>
    <cfRule type="duplicateValues" dxfId="427" priority="332"/>
  </conditionalFormatting>
  <conditionalFormatting sqref="E71:E76">
    <cfRule type="duplicateValues" dxfId="426" priority="330"/>
  </conditionalFormatting>
  <conditionalFormatting sqref="E71:E76">
    <cfRule type="duplicateValues" dxfId="425" priority="329"/>
  </conditionalFormatting>
  <conditionalFormatting sqref="E71:E76">
    <cfRule type="duplicateValues" dxfId="424" priority="328"/>
  </conditionalFormatting>
  <conditionalFormatting sqref="E71:E76">
    <cfRule type="duplicateValues" dxfId="423" priority="327"/>
  </conditionalFormatting>
  <conditionalFormatting sqref="E71:E76">
    <cfRule type="duplicateValues" dxfId="422" priority="326"/>
  </conditionalFormatting>
  <conditionalFormatting sqref="B71:B76">
    <cfRule type="duplicateValues" dxfId="421" priority="325"/>
  </conditionalFormatting>
  <conditionalFormatting sqref="E71:E76">
    <cfRule type="duplicateValues" dxfId="420" priority="324"/>
  </conditionalFormatting>
  <conditionalFormatting sqref="E71:E76">
    <cfRule type="duplicateValues" dxfId="419" priority="323"/>
  </conditionalFormatting>
  <conditionalFormatting sqref="E71:E76">
    <cfRule type="duplicateValues" dxfId="418" priority="322"/>
  </conditionalFormatting>
  <conditionalFormatting sqref="E71:E76">
    <cfRule type="duplicateValues" dxfId="417" priority="321"/>
  </conditionalFormatting>
  <conditionalFormatting sqref="E71:E76">
    <cfRule type="duplicateValues" dxfId="416" priority="314"/>
    <cfRule type="duplicateValues" dxfId="415" priority="315"/>
    <cfRule type="duplicateValues" dxfId="414" priority="316"/>
    <cfRule type="duplicateValues" dxfId="413" priority="317"/>
    <cfRule type="duplicateValues" dxfId="412" priority="318"/>
    <cfRule type="duplicateValues" dxfId="411" priority="319"/>
    <cfRule type="duplicateValues" dxfId="410" priority="320"/>
  </conditionalFormatting>
  <conditionalFormatting sqref="E71:E76">
    <cfRule type="duplicateValues" dxfId="409" priority="313"/>
  </conditionalFormatting>
  <conditionalFormatting sqref="E71:E76">
    <cfRule type="duplicateValues" dxfId="408" priority="308"/>
    <cfRule type="duplicateValues" dxfId="407" priority="309"/>
    <cfRule type="duplicateValues" dxfId="406" priority="310"/>
    <cfRule type="duplicateValues" dxfId="405" priority="311"/>
    <cfRule type="duplicateValues" dxfId="404" priority="312"/>
  </conditionalFormatting>
  <conditionalFormatting sqref="B71:B76">
    <cfRule type="duplicateValues" dxfId="403" priority="307"/>
  </conditionalFormatting>
  <conditionalFormatting sqref="B71:B76">
    <cfRule type="duplicateValues" dxfId="402" priority="305"/>
    <cfRule type="duplicateValues" dxfId="401" priority="306"/>
  </conditionalFormatting>
  <conditionalFormatting sqref="E55:E66">
    <cfRule type="duplicateValues" dxfId="400" priority="127726"/>
  </conditionalFormatting>
  <conditionalFormatting sqref="B55:B66">
    <cfRule type="duplicateValues" dxfId="399" priority="127729"/>
  </conditionalFormatting>
  <conditionalFormatting sqref="E50:E66">
    <cfRule type="duplicateValues" dxfId="398" priority="127735"/>
  </conditionalFormatting>
  <conditionalFormatting sqref="E50:E66">
    <cfRule type="duplicateValues" dxfId="397" priority="127736"/>
    <cfRule type="duplicateValues" dxfId="396" priority="127737"/>
    <cfRule type="duplicateValues" dxfId="395" priority="127738"/>
    <cfRule type="duplicateValues" dxfId="394" priority="127739"/>
    <cfRule type="duplicateValues" dxfId="393" priority="127740"/>
    <cfRule type="duplicateValues" dxfId="392" priority="127741"/>
    <cfRule type="duplicateValues" dxfId="391" priority="127742"/>
  </conditionalFormatting>
  <conditionalFormatting sqref="E50:E66">
    <cfRule type="duplicateValues" dxfId="390" priority="127744"/>
    <cfRule type="duplicateValues" dxfId="389" priority="127745"/>
    <cfRule type="duplicateValues" dxfId="388" priority="127746"/>
    <cfRule type="duplicateValues" dxfId="387" priority="127747"/>
    <cfRule type="duplicateValues" dxfId="386" priority="127748"/>
  </conditionalFormatting>
  <conditionalFormatting sqref="B50:B66">
    <cfRule type="duplicateValues" dxfId="385" priority="127749"/>
  </conditionalFormatting>
  <conditionalFormatting sqref="B50:B66">
    <cfRule type="duplicateValues" dxfId="384" priority="127750"/>
    <cfRule type="duplicateValues" dxfId="383" priority="127751"/>
  </conditionalFormatting>
  <conditionalFormatting sqref="E77">
    <cfRule type="duplicateValues" dxfId="382" priority="304"/>
  </conditionalFormatting>
  <conditionalFormatting sqref="E77">
    <cfRule type="duplicateValues" dxfId="381" priority="297"/>
    <cfRule type="duplicateValues" dxfId="380" priority="298"/>
    <cfRule type="duplicateValues" dxfId="379" priority="299"/>
    <cfRule type="duplicateValues" dxfId="378" priority="300"/>
    <cfRule type="duplicateValues" dxfId="377" priority="301"/>
    <cfRule type="duplicateValues" dxfId="376" priority="302"/>
    <cfRule type="duplicateValues" dxfId="375" priority="303"/>
  </conditionalFormatting>
  <conditionalFormatting sqref="E77">
    <cfRule type="duplicateValues" dxfId="374" priority="296"/>
  </conditionalFormatting>
  <conditionalFormatting sqref="E77">
    <cfRule type="duplicateValues" dxfId="373" priority="295"/>
  </conditionalFormatting>
  <conditionalFormatting sqref="E77">
    <cfRule type="duplicateValues" dxfId="372" priority="294"/>
  </conditionalFormatting>
  <conditionalFormatting sqref="E77">
    <cfRule type="duplicateValues" dxfId="371" priority="293"/>
  </conditionalFormatting>
  <conditionalFormatting sqref="E77">
    <cfRule type="duplicateValues" dxfId="370" priority="292"/>
  </conditionalFormatting>
  <conditionalFormatting sqref="E77">
    <cfRule type="duplicateValues" dxfId="369" priority="291"/>
  </conditionalFormatting>
  <conditionalFormatting sqref="E77">
    <cfRule type="duplicateValues" dxfId="368" priority="290"/>
  </conditionalFormatting>
  <conditionalFormatting sqref="E77">
    <cfRule type="duplicateValues" dxfId="367" priority="289"/>
  </conditionalFormatting>
  <conditionalFormatting sqref="E77">
    <cfRule type="duplicateValues" dxfId="366" priority="288"/>
  </conditionalFormatting>
  <conditionalFormatting sqref="E77">
    <cfRule type="duplicateValues" dxfId="365" priority="281"/>
    <cfRule type="duplicateValues" dxfId="364" priority="282"/>
    <cfRule type="duplicateValues" dxfId="363" priority="283"/>
    <cfRule type="duplicateValues" dxfId="362" priority="284"/>
    <cfRule type="duplicateValues" dxfId="361" priority="285"/>
    <cfRule type="duplicateValues" dxfId="360" priority="286"/>
    <cfRule type="duplicateValues" dxfId="359" priority="287"/>
  </conditionalFormatting>
  <conditionalFormatting sqref="E77">
    <cfRule type="duplicateValues" dxfId="358" priority="280"/>
  </conditionalFormatting>
  <conditionalFormatting sqref="E77">
    <cfRule type="duplicateValues" dxfId="357" priority="275"/>
    <cfRule type="duplicateValues" dxfId="356" priority="276"/>
    <cfRule type="duplicateValues" dxfId="355" priority="277"/>
    <cfRule type="duplicateValues" dxfId="354" priority="278"/>
    <cfRule type="duplicateValues" dxfId="353" priority="279"/>
  </conditionalFormatting>
  <conditionalFormatting sqref="B77">
    <cfRule type="duplicateValues" dxfId="352" priority="127806"/>
  </conditionalFormatting>
  <conditionalFormatting sqref="B77">
    <cfRule type="duplicateValues" dxfId="351" priority="127808"/>
    <cfRule type="duplicateValues" dxfId="350" priority="127809"/>
  </conditionalFormatting>
  <conditionalFormatting sqref="E78">
    <cfRule type="duplicateValues" dxfId="349" priority="266"/>
  </conditionalFormatting>
  <conditionalFormatting sqref="E78">
    <cfRule type="duplicateValues" dxfId="348" priority="259"/>
    <cfRule type="duplicateValues" dxfId="347" priority="260"/>
    <cfRule type="duplicateValues" dxfId="346" priority="261"/>
    <cfRule type="duplicateValues" dxfId="345" priority="262"/>
    <cfRule type="duplicateValues" dxfId="344" priority="263"/>
    <cfRule type="duplicateValues" dxfId="343" priority="264"/>
    <cfRule type="duplicateValues" dxfId="342" priority="265"/>
  </conditionalFormatting>
  <conditionalFormatting sqref="E78">
    <cfRule type="duplicateValues" dxfId="341" priority="258"/>
  </conditionalFormatting>
  <conditionalFormatting sqref="E78">
    <cfRule type="duplicateValues" dxfId="340" priority="257"/>
  </conditionalFormatting>
  <conditionalFormatting sqref="E78">
    <cfRule type="duplicateValues" dxfId="339" priority="256"/>
  </conditionalFormatting>
  <conditionalFormatting sqref="E78">
    <cfRule type="duplicateValues" dxfId="338" priority="255"/>
  </conditionalFormatting>
  <conditionalFormatting sqref="E78">
    <cfRule type="duplicateValues" dxfId="337" priority="254"/>
  </conditionalFormatting>
  <conditionalFormatting sqref="E78">
    <cfRule type="duplicateValues" dxfId="336" priority="253"/>
  </conditionalFormatting>
  <conditionalFormatting sqref="E78">
    <cfRule type="duplicateValues" dxfId="335" priority="252"/>
  </conditionalFormatting>
  <conditionalFormatting sqref="E78">
    <cfRule type="duplicateValues" dxfId="334" priority="251"/>
  </conditionalFormatting>
  <conditionalFormatting sqref="E78">
    <cfRule type="duplicateValues" dxfId="333" priority="250"/>
  </conditionalFormatting>
  <conditionalFormatting sqref="E78">
    <cfRule type="duplicateValues" dxfId="332" priority="243"/>
    <cfRule type="duplicateValues" dxfId="331" priority="244"/>
    <cfRule type="duplicateValues" dxfId="330" priority="245"/>
    <cfRule type="duplicateValues" dxfId="329" priority="246"/>
    <cfRule type="duplicateValues" dxfId="328" priority="247"/>
    <cfRule type="duplicateValues" dxfId="327" priority="248"/>
    <cfRule type="duplicateValues" dxfId="326" priority="249"/>
  </conditionalFormatting>
  <conditionalFormatting sqref="E78">
    <cfRule type="duplicateValues" dxfId="325" priority="242"/>
  </conditionalFormatting>
  <conditionalFormatting sqref="E78">
    <cfRule type="duplicateValues" dxfId="324" priority="237"/>
    <cfRule type="duplicateValues" dxfId="323" priority="238"/>
    <cfRule type="duplicateValues" dxfId="322" priority="239"/>
    <cfRule type="duplicateValues" dxfId="321" priority="240"/>
    <cfRule type="duplicateValues" dxfId="320" priority="241"/>
  </conditionalFormatting>
  <conditionalFormatting sqref="B78">
    <cfRule type="duplicateValues" dxfId="319" priority="236"/>
  </conditionalFormatting>
  <conditionalFormatting sqref="B78">
    <cfRule type="duplicateValues" dxfId="318" priority="234"/>
    <cfRule type="duplicateValues" dxfId="317" priority="235"/>
  </conditionalFormatting>
  <conditionalFormatting sqref="E1:E1048576">
    <cfRule type="duplicateValues" dxfId="316" priority="133"/>
    <cfRule type="duplicateValues" dxfId="315" priority="233"/>
  </conditionalFormatting>
  <conditionalFormatting sqref="E79">
    <cfRule type="duplicateValues" dxfId="314" priority="232"/>
  </conditionalFormatting>
  <conditionalFormatting sqref="E79">
    <cfRule type="duplicateValues" dxfId="313" priority="225"/>
    <cfRule type="duplicateValues" dxfId="312" priority="226"/>
    <cfRule type="duplicateValues" dxfId="311" priority="227"/>
    <cfRule type="duplicateValues" dxfId="310" priority="228"/>
    <cfRule type="duplicateValues" dxfId="309" priority="229"/>
    <cfRule type="duplicateValues" dxfId="308" priority="230"/>
    <cfRule type="duplicateValues" dxfId="307" priority="231"/>
  </conditionalFormatting>
  <conditionalFormatting sqref="E79">
    <cfRule type="duplicateValues" dxfId="306" priority="224"/>
  </conditionalFormatting>
  <conditionalFormatting sqref="E79">
    <cfRule type="duplicateValues" dxfId="305" priority="223"/>
  </conditionalFormatting>
  <conditionalFormatting sqref="E79">
    <cfRule type="duplicateValues" dxfId="304" priority="222"/>
  </conditionalFormatting>
  <conditionalFormatting sqref="E79">
    <cfRule type="duplicateValues" dxfId="303" priority="221"/>
  </conditionalFormatting>
  <conditionalFormatting sqref="E79">
    <cfRule type="duplicateValues" dxfId="302" priority="220"/>
  </conditionalFormatting>
  <conditionalFormatting sqref="E79">
    <cfRule type="duplicateValues" dxfId="301" priority="219"/>
  </conditionalFormatting>
  <conditionalFormatting sqref="E79">
    <cfRule type="duplicateValues" dxfId="300" priority="218"/>
  </conditionalFormatting>
  <conditionalFormatting sqref="E79">
    <cfRule type="duplicateValues" dxfId="299" priority="217"/>
  </conditionalFormatting>
  <conditionalFormatting sqref="E79">
    <cfRule type="duplicateValues" dxfId="298" priority="216"/>
  </conditionalFormatting>
  <conditionalFormatting sqref="E79">
    <cfRule type="duplicateValues" dxfId="297" priority="209"/>
    <cfRule type="duplicateValues" dxfId="296" priority="210"/>
    <cfRule type="duplicateValues" dxfId="295" priority="211"/>
    <cfRule type="duplicateValues" dxfId="294" priority="212"/>
    <cfRule type="duplicateValues" dxfId="293" priority="213"/>
    <cfRule type="duplicateValues" dxfId="292" priority="214"/>
    <cfRule type="duplicateValues" dxfId="291" priority="215"/>
  </conditionalFormatting>
  <conditionalFormatting sqref="E79">
    <cfRule type="duplicateValues" dxfId="290" priority="208"/>
  </conditionalFormatting>
  <conditionalFormatting sqref="E79">
    <cfRule type="duplicateValues" dxfId="289" priority="203"/>
    <cfRule type="duplicateValues" dxfId="288" priority="204"/>
    <cfRule type="duplicateValues" dxfId="287" priority="205"/>
    <cfRule type="duplicateValues" dxfId="286" priority="206"/>
    <cfRule type="duplicateValues" dxfId="285" priority="207"/>
  </conditionalFormatting>
  <conditionalFormatting sqref="B79">
    <cfRule type="duplicateValues" dxfId="284" priority="202"/>
  </conditionalFormatting>
  <conditionalFormatting sqref="B79">
    <cfRule type="duplicateValues" dxfId="283" priority="200"/>
    <cfRule type="duplicateValues" dxfId="282" priority="201"/>
  </conditionalFormatting>
  <conditionalFormatting sqref="B80">
    <cfRule type="duplicateValues" dxfId="281" priority="199"/>
  </conditionalFormatting>
  <conditionalFormatting sqref="B80">
    <cfRule type="duplicateValues" dxfId="280" priority="197"/>
    <cfRule type="duplicateValues" dxfId="279" priority="198"/>
  </conditionalFormatting>
  <conditionalFormatting sqref="E80">
    <cfRule type="duplicateValues" dxfId="278" priority="196"/>
  </conditionalFormatting>
  <conditionalFormatting sqref="E80">
    <cfRule type="duplicateValues" dxfId="277" priority="189"/>
    <cfRule type="duplicateValues" dxfId="276" priority="190"/>
    <cfRule type="duplicateValues" dxfId="275" priority="191"/>
    <cfRule type="duplicateValues" dxfId="274" priority="192"/>
    <cfRule type="duplicateValues" dxfId="273" priority="193"/>
    <cfRule type="duplicateValues" dxfId="272" priority="194"/>
    <cfRule type="duplicateValues" dxfId="271" priority="195"/>
  </conditionalFormatting>
  <conditionalFormatting sqref="E80">
    <cfRule type="duplicateValues" dxfId="270" priority="188"/>
  </conditionalFormatting>
  <conditionalFormatting sqref="E80">
    <cfRule type="duplicateValues" dxfId="269" priority="187"/>
  </conditionalFormatting>
  <conditionalFormatting sqref="E80">
    <cfRule type="duplicateValues" dxfId="268" priority="186"/>
  </conditionalFormatting>
  <conditionalFormatting sqref="E80">
    <cfRule type="duplicateValues" dxfId="267" priority="185"/>
  </conditionalFormatting>
  <conditionalFormatting sqref="E80">
    <cfRule type="duplicateValues" dxfId="266" priority="184"/>
  </conditionalFormatting>
  <conditionalFormatting sqref="E80">
    <cfRule type="duplicateValues" dxfId="265" priority="183"/>
  </conditionalFormatting>
  <conditionalFormatting sqref="E80">
    <cfRule type="duplicateValues" dxfId="264" priority="182"/>
  </conditionalFormatting>
  <conditionalFormatting sqref="E80">
    <cfRule type="duplicateValues" dxfId="263" priority="181"/>
  </conditionalFormatting>
  <conditionalFormatting sqref="E80">
    <cfRule type="duplicateValues" dxfId="262" priority="180"/>
  </conditionalFormatting>
  <conditionalFormatting sqref="E80">
    <cfRule type="duplicateValues" dxfId="261" priority="173"/>
    <cfRule type="duplicateValues" dxfId="260" priority="174"/>
    <cfRule type="duplicateValues" dxfId="259" priority="175"/>
    <cfRule type="duplicateValues" dxfId="258" priority="176"/>
    <cfRule type="duplicateValues" dxfId="257" priority="177"/>
    <cfRule type="duplicateValues" dxfId="256" priority="178"/>
    <cfRule type="duplicateValues" dxfId="255" priority="179"/>
  </conditionalFormatting>
  <conditionalFormatting sqref="E80">
    <cfRule type="duplicateValues" dxfId="254" priority="172"/>
  </conditionalFormatting>
  <conditionalFormatting sqref="E80">
    <cfRule type="duplicateValues" dxfId="253" priority="167"/>
    <cfRule type="duplicateValues" dxfId="252" priority="168"/>
    <cfRule type="duplicateValues" dxfId="251" priority="169"/>
    <cfRule type="duplicateValues" dxfId="250" priority="170"/>
    <cfRule type="duplicateValues" dxfId="249" priority="171"/>
  </conditionalFormatting>
  <conditionalFormatting sqref="B81:B82">
    <cfRule type="duplicateValues" dxfId="248" priority="166"/>
  </conditionalFormatting>
  <conditionalFormatting sqref="B81:B82">
    <cfRule type="duplicateValues" dxfId="247" priority="164"/>
    <cfRule type="duplicateValues" dxfId="246" priority="165"/>
  </conditionalFormatting>
  <conditionalFormatting sqref="E81">
    <cfRule type="duplicateValues" dxfId="245" priority="163"/>
  </conditionalFormatting>
  <conditionalFormatting sqref="E81">
    <cfRule type="duplicateValues" dxfId="244" priority="156"/>
    <cfRule type="duplicateValues" dxfId="243" priority="157"/>
    <cfRule type="duplicateValues" dxfId="242" priority="158"/>
    <cfRule type="duplicateValues" dxfId="241" priority="159"/>
    <cfRule type="duplicateValues" dxfId="240" priority="160"/>
    <cfRule type="duplicateValues" dxfId="239" priority="161"/>
    <cfRule type="duplicateValues" dxfId="238" priority="162"/>
  </conditionalFormatting>
  <conditionalFormatting sqref="E81">
    <cfRule type="duplicateValues" dxfId="237" priority="155"/>
  </conditionalFormatting>
  <conditionalFormatting sqref="E81">
    <cfRule type="duplicateValues" dxfId="236" priority="154"/>
  </conditionalFormatting>
  <conditionalFormatting sqref="E81">
    <cfRule type="duplicateValues" dxfId="235" priority="153"/>
  </conditionalFormatting>
  <conditionalFormatting sqref="E81">
    <cfRule type="duplicateValues" dxfId="234" priority="152"/>
  </conditionalFormatting>
  <conditionalFormatting sqref="E81">
    <cfRule type="duplicateValues" dxfId="233" priority="151"/>
  </conditionalFormatting>
  <conditionalFormatting sqref="E81">
    <cfRule type="duplicateValues" dxfId="232" priority="150"/>
  </conditionalFormatting>
  <conditionalFormatting sqref="E81">
    <cfRule type="duplicateValues" dxfId="231" priority="149"/>
  </conditionalFormatting>
  <conditionalFormatting sqref="E81">
    <cfRule type="duplicateValues" dxfId="230" priority="148"/>
  </conditionalFormatting>
  <conditionalFormatting sqref="E81">
    <cfRule type="duplicateValues" dxfId="229" priority="147"/>
  </conditionalFormatting>
  <conditionalFormatting sqref="E81">
    <cfRule type="duplicateValues" dxfId="228" priority="140"/>
    <cfRule type="duplicateValues" dxfId="227" priority="141"/>
    <cfRule type="duplicateValues" dxfId="226" priority="142"/>
    <cfRule type="duplicateValues" dxfId="225" priority="143"/>
    <cfRule type="duplicateValues" dxfId="224" priority="144"/>
    <cfRule type="duplicateValues" dxfId="223" priority="145"/>
    <cfRule type="duplicateValues" dxfId="222" priority="146"/>
  </conditionalFormatting>
  <conditionalFormatting sqref="E81">
    <cfRule type="duplicateValues" dxfId="221" priority="139"/>
  </conditionalFormatting>
  <conditionalFormatting sqref="E81">
    <cfRule type="duplicateValues" dxfId="220" priority="134"/>
    <cfRule type="duplicateValues" dxfId="219" priority="135"/>
    <cfRule type="duplicateValues" dxfId="218" priority="136"/>
    <cfRule type="duplicateValues" dxfId="217" priority="137"/>
    <cfRule type="duplicateValues" dxfId="216" priority="138"/>
  </conditionalFormatting>
  <conditionalFormatting sqref="E82">
    <cfRule type="duplicateValues" dxfId="215" priority="132"/>
  </conditionalFormatting>
  <conditionalFormatting sqref="E82">
    <cfRule type="duplicateValues" dxfId="214" priority="125"/>
    <cfRule type="duplicateValues" dxfId="213" priority="126"/>
    <cfRule type="duplicateValues" dxfId="212" priority="127"/>
    <cfRule type="duplicateValues" dxfId="211" priority="128"/>
    <cfRule type="duplicateValues" dxfId="210" priority="129"/>
    <cfRule type="duplicateValues" dxfId="209" priority="130"/>
    <cfRule type="duplicateValues" dxfId="208" priority="131"/>
  </conditionalFormatting>
  <conditionalFormatting sqref="E82">
    <cfRule type="duplicateValues" dxfId="207" priority="124"/>
  </conditionalFormatting>
  <conditionalFormatting sqref="E82">
    <cfRule type="duplicateValues" dxfId="206" priority="123"/>
  </conditionalFormatting>
  <conditionalFormatting sqref="E82">
    <cfRule type="duplicateValues" dxfId="205" priority="122"/>
  </conditionalFormatting>
  <conditionalFormatting sqref="E82">
    <cfRule type="duplicateValues" dxfId="204" priority="121"/>
  </conditionalFormatting>
  <conditionalFormatting sqref="E82">
    <cfRule type="duplicateValues" dxfId="203" priority="120"/>
  </conditionalFormatting>
  <conditionalFormatting sqref="E82">
    <cfRule type="duplicateValues" dxfId="202" priority="119"/>
  </conditionalFormatting>
  <conditionalFormatting sqref="E82">
    <cfRule type="duplicateValues" dxfId="201" priority="118"/>
  </conditionalFormatting>
  <conditionalFormatting sqref="E82">
    <cfRule type="duplicateValues" dxfId="200" priority="117"/>
  </conditionalFormatting>
  <conditionalFormatting sqref="E82">
    <cfRule type="duplicateValues" dxfId="199" priority="116"/>
  </conditionalFormatting>
  <conditionalFormatting sqref="E82">
    <cfRule type="duplicateValues" dxfId="198" priority="109"/>
    <cfRule type="duplicateValues" dxfId="197" priority="110"/>
    <cfRule type="duplicateValues" dxfId="196" priority="111"/>
    <cfRule type="duplicateValues" dxfId="195" priority="112"/>
    <cfRule type="duplicateValues" dxfId="194" priority="113"/>
    <cfRule type="duplicateValues" dxfId="193" priority="114"/>
    <cfRule type="duplicateValues" dxfId="192" priority="115"/>
  </conditionalFormatting>
  <conditionalFormatting sqref="E82">
    <cfRule type="duplicateValues" dxfId="191" priority="108"/>
  </conditionalFormatting>
  <conditionalFormatting sqref="E82">
    <cfRule type="duplicateValues" dxfId="190" priority="103"/>
    <cfRule type="duplicateValues" dxfId="189" priority="104"/>
    <cfRule type="duplicateValues" dxfId="188" priority="105"/>
    <cfRule type="duplicateValues" dxfId="187" priority="106"/>
    <cfRule type="duplicateValues" dxfId="186" priority="107"/>
  </conditionalFormatting>
  <conditionalFormatting sqref="E83">
    <cfRule type="duplicateValues" dxfId="185" priority="102"/>
  </conditionalFormatting>
  <conditionalFormatting sqref="E83">
    <cfRule type="duplicateValues" dxfId="184" priority="95"/>
    <cfRule type="duplicateValues" dxfId="183" priority="96"/>
    <cfRule type="duplicateValues" dxfId="182" priority="97"/>
    <cfRule type="duplicateValues" dxfId="181" priority="98"/>
    <cfRule type="duplicateValues" dxfId="180" priority="99"/>
    <cfRule type="duplicateValues" dxfId="179" priority="100"/>
    <cfRule type="duplicateValues" dxfId="178" priority="101"/>
  </conditionalFormatting>
  <conditionalFormatting sqref="E83">
    <cfRule type="duplicateValues" dxfId="177" priority="94"/>
  </conditionalFormatting>
  <conditionalFormatting sqref="E83">
    <cfRule type="duplicateValues" dxfId="176" priority="93"/>
  </conditionalFormatting>
  <conditionalFormatting sqref="E83">
    <cfRule type="duplicateValues" dxfId="175" priority="92"/>
  </conditionalFormatting>
  <conditionalFormatting sqref="E83">
    <cfRule type="duplicateValues" dxfId="174" priority="91"/>
  </conditionalFormatting>
  <conditionalFormatting sqref="E83">
    <cfRule type="duplicateValues" dxfId="173" priority="90"/>
  </conditionalFormatting>
  <conditionalFormatting sqref="E83">
    <cfRule type="duplicateValues" dxfId="172" priority="89"/>
  </conditionalFormatting>
  <conditionalFormatting sqref="E83">
    <cfRule type="duplicateValues" dxfId="171" priority="88"/>
  </conditionalFormatting>
  <conditionalFormatting sqref="E83">
    <cfRule type="duplicateValues" dxfId="170" priority="87"/>
  </conditionalFormatting>
  <conditionalFormatting sqref="E83">
    <cfRule type="duplicateValues" dxfId="169" priority="86"/>
  </conditionalFormatting>
  <conditionalFormatting sqref="E83">
    <cfRule type="duplicateValues" dxfId="168" priority="79"/>
    <cfRule type="duplicateValues" dxfId="167" priority="80"/>
    <cfRule type="duplicateValues" dxfId="166" priority="81"/>
    <cfRule type="duplicateValues" dxfId="165" priority="82"/>
    <cfRule type="duplicateValues" dxfId="164" priority="83"/>
    <cfRule type="duplicateValues" dxfId="163" priority="84"/>
    <cfRule type="duplicateValues" dxfId="162" priority="85"/>
  </conditionalFormatting>
  <conditionalFormatting sqref="E83">
    <cfRule type="duplicateValues" dxfId="161" priority="78"/>
  </conditionalFormatting>
  <conditionalFormatting sqref="E83">
    <cfRule type="duplicateValues" dxfId="160" priority="73"/>
    <cfRule type="duplicateValues" dxfId="159" priority="74"/>
    <cfRule type="duplicateValues" dxfId="158" priority="75"/>
    <cfRule type="duplicateValues" dxfId="157" priority="76"/>
    <cfRule type="duplicateValues" dxfId="156" priority="77"/>
  </conditionalFormatting>
  <conditionalFormatting sqref="B83">
    <cfRule type="duplicateValues" dxfId="155" priority="72"/>
  </conditionalFormatting>
  <conditionalFormatting sqref="B83">
    <cfRule type="duplicateValues" dxfId="154" priority="70"/>
    <cfRule type="duplicateValues" dxfId="153" priority="71"/>
  </conditionalFormatting>
  <conditionalFormatting sqref="B84">
    <cfRule type="duplicateValues" dxfId="152" priority="69"/>
  </conditionalFormatting>
  <conditionalFormatting sqref="B84">
    <cfRule type="duplicateValues" dxfId="151" priority="67"/>
    <cfRule type="duplicateValues" dxfId="150" priority="68"/>
  </conditionalFormatting>
  <conditionalFormatting sqref="E84:E89">
    <cfRule type="duplicateValues" dxfId="149" priority="66"/>
  </conditionalFormatting>
  <conditionalFormatting sqref="E84:E89">
    <cfRule type="duplicateValues" dxfId="148" priority="59"/>
    <cfRule type="duplicateValues" dxfId="147" priority="60"/>
    <cfRule type="duplicateValues" dxfId="146" priority="61"/>
    <cfRule type="duplicateValues" dxfId="145" priority="62"/>
    <cfRule type="duplicateValues" dxfId="144" priority="63"/>
    <cfRule type="duplicateValues" dxfId="143" priority="64"/>
    <cfRule type="duplicateValues" dxfId="142" priority="65"/>
  </conditionalFormatting>
  <conditionalFormatting sqref="E84:E89">
    <cfRule type="duplicateValues" dxfId="141" priority="58"/>
  </conditionalFormatting>
  <conditionalFormatting sqref="E84:E89">
    <cfRule type="duplicateValues" dxfId="140" priority="57"/>
  </conditionalFormatting>
  <conditionalFormatting sqref="E84:E89">
    <cfRule type="duplicateValues" dxfId="139" priority="56"/>
  </conditionalFormatting>
  <conditionalFormatting sqref="E84:E89">
    <cfRule type="duplicateValues" dxfId="138" priority="55"/>
  </conditionalFormatting>
  <conditionalFormatting sqref="E84:E89">
    <cfRule type="duplicateValues" dxfId="137" priority="54"/>
  </conditionalFormatting>
  <conditionalFormatting sqref="E84:E89">
    <cfRule type="duplicateValues" dxfId="136" priority="53"/>
  </conditionalFormatting>
  <conditionalFormatting sqref="E84:E89">
    <cfRule type="duplicateValues" dxfId="135" priority="52"/>
  </conditionalFormatting>
  <conditionalFormatting sqref="E84:E89">
    <cfRule type="duplicateValues" dxfId="134" priority="51"/>
  </conditionalFormatting>
  <conditionalFormatting sqref="E84:E89">
    <cfRule type="duplicateValues" dxfId="133" priority="50"/>
  </conditionalFormatting>
  <conditionalFormatting sqref="E84:E89">
    <cfRule type="duplicateValues" dxfId="132" priority="43"/>
    <cfRule type="duplicateValues" dxfId="131" priority="44"/>
    <cfRule type="duplicateValues" dxfId="130" priority="45"/>
    <cfRule type="duplicateValues" dxfId="129" priority="46"/>
    <cfRule type="duplicateValues" dxfId="128" priority="47"/>
    <cfRule type="duplicateValues" dxfId="127" priority="48"/>
    <cfRule type="duplicateValues" dxfId="126" priority="49"/>
  </conditionalFormatting>
  <conditionalFormatting sqref="E84:E89">
    <cfRule type="duplicateValues" dxfId="125" priority="42"/>
  </conditionalFormatting>
  <conditionalFormatting sqref="E84:E89">
    <cfRule type="duplicateValues" dxfId="124" priority="37"/>
    <cfRule type="duplicateValues" dxfId="123" priority="38"/>
    <cfRule type="duplicateValues" dxfId="122" priority="39"/>
    <cfRule type="duplicateValues" dxfId="121" priority="40"/>
    <cfRule type="duplicateValues" dxfId="120" priority="41"/>
  </conditionalFormatting>
  <conditionalFormatting sqref="B85:B89">
    <cfRule type="duplicateValues" dxfId="119" priority="36"/>
  </conditionalFormatting>
  <conditionalFormatting sqref="B85:B89">
    <cfRule type="duplicateValues" dxfId="118" priority="34"/>
    <cfRule type="duplicateValues" dxfId="117" priority="35"/>
  </conditionalFormatting>
  <conditionalFormatting sqref="B90">
    <cfRule type="duplicateValues" dxfId="116" priority="33"/>
  </conditionalFormatting>
  <conditionalFormatting sqref="B90">
    <cfRule type="duplicateValues" dxfId="115" priority="31"/>
    <cfRule type="duplicateValues" dxfId="114" priority="32"/>
  </conditionalFormatting>
  <conditionalFormatting sqref="E90">
    <cfRule type="duplicateValues" dxfId="113" priority="30"/>
  </conditionalFormatting>
  <conditionalFormatting sqref="E90">
    <cfRule type="duplicateValues" dxfId="112" priority="23"/>
    <cfRule type="duplicateValues" dxfId="111" priority="24"/>
    <cfRule type="duplicateValues" dxfId="110" priority="25"/>
    <cfRule type="duplicateValues" dxfId="109" priority="26"/>
    <cfRule type="duplicateValues" dxfId="108" priority="27"/>
    <cfRule type="duplicateValues" dxfId="107" priority="28"/>
    <cfRule type="duplicateValues" dxfId="106" priority="29"/>
  </conditionalFormatting>
  <conditionalFormatting sqref="E90">
    <cfRule type="duplicateValues" dxfId="105" priority="22"/>
  </conditionalFormatting>
  <conditionalFormatting sqref="E90">
    <cfRule type="duplicateValues" dxfId="104" priority="21"/>
  </conditionalFormatting>
  <conditionalFormatting sqref="E90">
    <cfRule type="duplicateValues" dxfId="103" priority="20"/>
  </conditionalFormatting>
  <conditionalFormatting sqref="E90">
    <cfRule type="duplicateValues" dxfId="102" priority="19"/>
  </conditionalFormatting>
  <conditionalFormatting sqref="E90">
    <cfRule type="duplicateValues" dxfId="101" priority="18"/>
  </conditionalFormatting>
  <conditionalFormatting sqref="E90">
    <cfRule type="duplicateValues" dxfId="100" priority="17"/>
  </conditionalFormatting>
  <conditionalFormatting sqref="E90">
    <cfRule type="duplicateValues" dxfId="99" priority="16"/>
  </conditionalFormatting>
  <conditionalFormatting sqref="E90">
    <cfRule type="duplicateValues" dxfId="98" priority="15"/>
  </conditionalFormatting>
  <conditionalFormatting sqref="E90">
    <cfRule type="duplicateValues" dxfId="97" priority="14"/>
  </conditionalFormatting>
  <conditionalFormatting sqref="E90">
    <cfRule type="duplicateValues" dxfId="96" priority="7"/>
    <cfRule type="duplicateValues" dxfId="95" priority="8"/>
    <cfRule type="duplicateValues" dxfId="94" priority="9"/>
    <cfRule type="duplicateValues" dxfId="93" priority="10"/>
    <cfRule type="duplicateValues" dxfId="92" priority="11"/>
    <cfRule type="duplicateValues" dxfId="91" priority="12"/>
    <cfRule type="duplicateValues" dxfId="90" priority="13"/>
  </conditionalFormatting>
  <conditionalFormatting sqref="E90">
    <cfRule type="duplicateValues" dxfId="89" priority="6"/>
  </conditionalFormatting>
  <conditionalFormatting sqref="E90">
    <cfRule type="duplicateValues" dxfId="88" priority="1"/>
    <cfRule type="duplicateValues" dxfId="87" priority="2"/>
    <cfRule type="duplicateValues" dxfId="86" priority="3"/>
    <cfRule type="duplicateValues" dxfId="85" priority="4"/>
    <cfRule type="duplicateValues" dxfId="84" priority="5"/>
  </conditionalFormatting>
  <hyperlinks>
    <hyperlink ref="O64" r:id="rId7" display="javascript:showDetailWithPersid(%22cnt:4469676F6E7A616C657A000000000000%22)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5"/>
  <sheetViews>
    <sheetView zoomScale="70" zoomScaleNormal="70" workbookViewId="0">
      <selection activeCell="H17" sqref="H17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66" t="s">
        <v>2150</v>
      </c>
      <c r="B1" s="167"/>
      <c r="C1" s="167"/>
      <c r="D1" s="167"/>
      <c r="E1" s="168"/>
      <c r="F1" s="164" t="s">
        <v>2557</v>
      </c>
      <c r="G1" s="165"/>
      <c r="H1" s="145">
        <f>COUNTIF(A:E,"2 Gavetas Vacías + 1 Fallando")</f>
        <v>0</v>
      </c>
      <c r="I1" s="145">
        <f>COUNTIF(A:E,("3 Gavetas Vacías"))</f>
        <v>7</v>
      </c>
    </row>
    <row r="2" spans="1:9" ht="25.5" customHeight="1" x14ac:dyDescent="0.25">
      <c r="A2" s="169" t="s">
        <v>2451</v>
      </c>
      <c r="B2" s="170"/>
      <c r="C2" s="170"/>
      <c r="D2" s="170"/>
      <c r="E2" s="171"/>
      <c r="F2" s="138" t="s">
        <v>2556</v>
      </c>
      <c r="G2" s="137">
        <f>G3+G4</f>
        <v>87</v>
      </c>
      <c r="H2" s="138" t="s">
        <v>2568</v>
      </c>
      <c r="I2" s="137">
        <f>COUNTIF(A:E,"Abastecido")</f>
        <v>1</v>
      </c>
    </row>
    <row r="3" spans="1:9" ht="18" x14ac:dyDescent="0.25">
      <c r="B3" s="95"/>
      <c r="C3" s="95"/>
      <c r="D3" s="95"/>
      <c r="E3" s="102"/>
      <c r="F3" s="138" t="s">
        <v>2555</v>
      </c>
      <c r="G3" s="137">
        <f>COUNTIF(REPORTE!A:Q,"fuera de Servicio")</f>
        <v>60</v>
      </c>
      <c r="H3" s="138" t="s">
        <v>2564</v>
      </c>
      <c r="I3" s="137">
        <f>COUNTIF(A:E,"Gavetas Vacías + Gavetas Fallando")</f>
        <v>5</v>
      </c>
    </row>
    <row r="4" spans="1:9" ht="18.75" thickBot="1" x14ac:dyDescent="0.3">
      <c r="A4" s="101" t="s">
        <v>2413</v>
      </c>
      <c r="B4" s="123">
        <v>44360.25</v>
      </c>
      <c r="C4" s="95"/>
      <c r="D4" s="95"/>
      <c r="E4" s="103"/>
      <c r="F4" s="138" t="s">
        <v>2552</v>
      </c>
      <c r="G4" s="137">
        <f>COUNTIF(REPORTE!A:Q,"En Servicio")</f>
        <v>27</v>
      </c>
      <c r="H4" s="138" t="s">
        <v>2567</v>
      </c>
      <c r="I4" s="137">
        <f>COUNTIF(A:E,"Solucionado")</f>
        <v>1</v>
      </c>
    </row>
    <row r="5" spans="1:9" ht="18.75" thickBot="1" x14ac:dyDescent="0.3">
      <c r="A5" s="101" t="s">
        <v>2414</v>
      </c>
      <c r="B5" s="123">
        <v>44360.708333333336</v>
      </c>
      <c r="C5" s="135"/>
      <c r="D5" s="95"/>
      <c r="E5" s="103"/>
      <c r="F5" s="138" t="s">
        <v>2553</v>
      </c>
      <c r="G5" s="137">
        <f>COUNTIF(REPORTE!A:Q,"reinicio exitoso")</f>
        <v>1</v>
      </c>
      <c r="H5" s="138" t="s">
        <v>2559</v>
      </c>
      <c r="I5" s="137">
        <f>I1+H1</f>
        <v>7</v>
      </c>
    </row>
    <row r="6" spans="1:9" ht="18" x14ac:dyDescent="0.25">
      <c r="B6" s="95"/>
      <c r="C6" s="95"/>
      <c r="D6" s="95"/>
      <c r="E6" s="104"/>
      <c r="F6" s="138" t="s">
        <v>2554</v>
      </c>
      <c r="G6" s="137">
        <f>COUNTIF(REPORTE!A:Q,"carga exitosa")</f>
        <v>0</v>
      </c>
      <c r="H6" s="138" t="s">
        <v>2565</v>
      </c>
      <c r="I6" s="137">
        <f>COUNTIF(A:E,"GAVETA DE RECHAZO LLENA")</f>
        <v>1</v>
      </c>
    </row>
    <row r="7" spans="1:9" ht="18" customHeight="1" x14ac:dyDescent="0.25">
      <c r="A7" s="172" t="s">
        <v>2415</v>
      </c>
      <c r="B7" s="173"/>
      <c r="C7" s="173"/>
      <c r="D7" s="173"/>
      <c r="E7" s="174"/>
      <c r="F7" s="138" t="s">
        <v>2558</v>
      </c>
      <c r="G7" s="137">
        <f>COUNTIF(A:E,"Sin Efectivo")</f>
        <v>6</v>
      </c>
      <c r="H7" s="138" t="s">
        <v>2566</v>
      </c>
      <c r="I7" s="137">
        <f>COUNTIF(A:E,"GAVETA DE DEPOSITO LLENA")</f>
        <v>1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136" t="s">
        <v>2417</v>
      </c>
    </row>
    <row r="9" spans="1:9" ht="18" x14ac:dyDescent="0.25">
      <c r="A9" s="139" t="str">
        <f>VLOOKUP(B9,'[1]LISTADO ATM'!$A$2:$C$822,3,0)</f>
        <v>SUR</v>
      </c>
      <c r="B9" s="124">
        <v>870</v>
      </c>
      <c r="C9" s="126" t="str">
        <f>VLOOKUP(B9,'[1]LISTADO ATM'!$A$2:$B$822,2,0)</f>
        <v xml:space="preserve">ATM Willbes Dominicana (Barahona) </v>
      </c>
      <c r="D9" s="125" t="s">
        <v>2550</v>
      </c>
      <c r="E9" s="128">
        <v>3335917997</v>
      </c>
    </row>
    <row r="10" spans="1:9" ht="18.75" thickBot="1" x14ac:dyDescent="0.3">
      <c r="A10" s="97" t="s">
        <v>2473</v>
      </c>
      <c r="B10" s="142">
        <f>COUNT(B9:B9)</f>
        <v>1</v>
      </c>
      <c r="C10" s="175"/>
      <c r="D10" s="176"/>
      <c r="E10" s="177"/>
    </row>
    <row r="11" spans="1:9" x14ac:dyDescent="0.25">
      <c r="B11" s="99"/>
      <c r="E11" s="99"/>
    </row>
    <row r="12" spans="1:9" ht="18" customHeight="1" x14ac:dyDescent="0.25">
      <c r="A12" s="172" t="s">
        <v>2474</v>
      </c>
      <c r="B12" s="173"/>
      <c r="C12" s="173"/>
      <c r="D12" s="173"/>
      <c r="E12" s="174"/>
    </row>
    <row r="13" spans="1:9" ht="18.75" customHeight="1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8" customHeight="1" x14ac:dyDescent="0.25">
      <c r="A14" s="124"/>
      <c r="B14" s="124"/>
      <c r="C14" s="151"/>
      <c r="D14" s="125" t="s">
        <v>2544</v>
      </c>
      <c r="E14" s="124"/>
    </row>
    <row r="15" spans="1:9" ht="18" customHeight="1" thickBot="1" x14ac:dyDescent="0.3">
      <c r="A15" s="97" t="s">
        <v>2473</v>
      </c>
      <c r="B15" s="142">
        <f>COUNT(B14:B14)</f>
        <v>0</v>
      </c>
      <c r="C15" s="175"/>
      <c r="D15" s="176"/>
      <c r="E15" s="177"/>
    </row>
    <row r="16" spans="1:9" ht="18" customHeight="1" thickBot="1" x14ac:dyDescent="0.3">
      <c r="B16" s="99"/>
      <c r="E16" s="99"/>
    </row>
    <row r="17" spans="1:5" ht="18" customHeight="1" thickBot="1" x14ac:dyDescent="0.3">
      <c r="A17" s="178" t="s">
        <v>2475</v>
      </c>
      <c r="B17" s="179"/>
      <c r="C17" s="179"/>
      <c r="D17" s="179"/>
      <c r="E17" s="180"/>
    </row>
    <row r="18" spans="1:5" ht="18" customHeight="1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customHeight="1" x14ac:dyDescent="0.25">
      <c r="A19" s="152" t="str">
        <f>VLOOKUP(B19,'[1]LISTADO ATM'!$A$2:$C$822,3,0)</f>
        <v>DISTRITO NACIONAL</v>
      </c>
      <c r="B19" s="124">
        <v>527</v>
      </c>
      <c r="C19" s="126" t="str">
        <f>VLOOKUP(B19,'[1]LISTADO ATM'!$A$2:$B$822,2,0)</f>
        <v>ATM Oficina Zona Oriental II</v>
      </c>
      <c r="D19" s="127" t="s">
        <v>2437</v>
      </c>
      <c r="E19" s="128">
        <v>3335918196</v>
      </c>
    </row>
    <row r="20" spans="1:5" ht="18" customHeight="1" x14ac:dyDescent="0.25">
      <c r="A20" s="124" t="str">
        <f>VLOOKUP(B20,'[1]LISTADO ATM'!$A$2:$C$822,3,0)</f>
        <v>NORTE</v>
      </c>
      <c r="B20" s="124">
        <v>290</v>
      </c>
      <c r="C20" s="126" t="str">
        <f>VLOOKUP(B20,'[1]LISTADO ATM'!$A$2:$B$822,2,0)</f>
        <v xml:space="preserve">ATM Oficina San Francisco de Macorís </v>
      </c>
      <c r="D20" s="127" t="s">
        <v>2437</v>
      </c>
      <c r="E20" s="128">
        <v>3335918211</v>
      </c>
    </row>
    <row r="21" spans="1:5" ht="18" x14ac:dyDescent="0.25">
      <c r="A21" s="124" t="str">
        <f>VLOOKUP(B21,'[1]LISTADO ATM'!$A$2:$C$822,3,0)</f>
        <v>ESTE</v>
      </c>
      <c r="B21" s="124">
        <v>429</v>
      </c>
      <c r="C21" s="126" t="str">
        <f>VLOOKUP(B21,'[1]LISTADO ATM'!$A$2:$B$822,2,0)</f>
        <v xml:space="preserve">ATM Oficina Jumbo La Romana </v>
      </c>
      <c r="D21" s="127" t="s">
        <v>2437</v>
      </c>
      <c r="E21" s="128">
        <v>3335918215</v>
      </c>
    </row>
    <row r="22" spans="1:5" ht="18" x14ac:dyDescent="0.25">
      <c r="A22" s="124" t="str">
        <f>VLOOKUP(B22,'[1]LISTADO ATM'!$A$2:$C$822,3,0)</f>
        <v>ESTE</v>
      </c>
      <c r="B22" s="124">
        <v>824</v>
      </c>
      <c r="C22" s="126" t="str">
        <f>VLOOKUP(B22,'[1]LISTADO ATM'!$A$2:$B$822,2,0)</f>
        <v xml:space="preserve">ATM Multiplaza (Higuey) </v>
      </c>
      <c r="D22" s="127" t="s">
        <v>2437</v>
      </c>
      <c r="E22" s="128">
        <v>3335918251</v>
      </c>
    </row>
    <row r="23" spans="1:5" ht="18.75" customHeight="1" x14ac:dyDescent="0.25">
      <c r="A23" s="124" t="str">
        <f>VLOOKUP(B23,'[1]LISTADO ATM'!$A$2:$C$822,3,0)</f>
        <v>ESTE</v>
      </c>
      <c r="B23" s="124">
        <v>742</v>
      </c>
      <c r="C23" s="126" t="str">
        <f>VLOOKUP(B23,'[1]LISTADO ATM'!$A$2:$B$822,2,0)</f>
        <v xml:space="preserve">ATM Oficina Plaza del Rey (La Romana) </v>
      </c>
      <c r="D23" s="127" t="s">
        <v>2437</v>
      </c>
      <c r="E23" s="128">
        <v>3335918254</v>
      </c>
    </row>
    <row r="24" spans="1:5" ht="18" x14ac:dyDescent="0.25">
      <c r="A24" s="124" t="str">
        <f>VLOOKUP(B24,'[1]LISTADO ATM'!$A$2:$C$822,3,0)</f>
        <v>SUR</v>
      </c>
      <c r="B24" s="124">
        <v>249</v>
      </c>
      <c r="C24" s="126" t="str">
        <f>VLOOKUP(B24,'[1]LISTADO ATM'!$A$2:$B$822,2,0)</f>
        <v xml:space="preserve">ATM Banco Agrícola Neiba </v>
      </c>
      <c r="D24" s="127" t="s">
        <v>2437</v>
      </c>
      <c r="E24" s="128">
        <v>3335918258</v>
      </c>
    </row>
    <row r="25" spans="1:5" ht="18.75" customHeight="1" x14ac:dyDescent="0.25">
      <c r="A25" s="124" t="e">
        <f>VLOOKUP(B25,'[1]LISTADO ATM'!$A$2:$C$822,3,0)</f>
        <v>#N/A</v>
      </c>
      <c r="B25" s="124"/>
      <c r="C25" s="126" t="e">
        <f>VLOOKUP(B25,'[1]LISTADO ATM'!$A$2:$B$822,2,0)</f>
        <v>#N/A</v>
      </c>
      <c r="D25" s="200"/>
      <c r="E25" s="128"/>
    </row>
    <row r="26" spans="1:5" ht="18.75" customHeight="1" x14ac:dyDescent="0.25">
      <c r="A26" s="124" t="e">
        <f>VLOOKUP(B26,'[1]LISTADO ATM'!$A$2:$C$822,3,0)</f>
        <v>#N/A</v>
      </c>
      <c r="B26" s="124"/>
      <c r="C26" s="126" t="e">
        <f>VLOOKUP(B26,'[1]LISTADO ATM'!$A$2:$B$822,2,0)</f>
        <v>#N/A</v>
      </c>
      <c r="D26" s="200"/>
      <c r="E26" s="128"/>
    </row>
    <row r="27" spans="1:5" ht="18.75" thickBot="1" x14ac:dyDescent="0.3">
      <c r="A27" s="116"/>
      <c r="B27" s="142">
        <f>COUNT(B19:B24)</f>
        <v>6</v>
      </c>
      <c r="C27" s="105"/>
      <c r="D27" s="105"/>
      <c r="E27" s="105"/>
    </row>
    <row r="28" spans="1:5" ht="15.75" thickBot="1" x14ac:dyDescent="0.3">
      <c r="B28" s="99"/>
      <c r="E28" s="99"/>
    </row>
    <row r="29" spans="1:5" ht="18.75" customHeight="1" thickBot="1" x14ac:dyDescent="0.3">
      <c r="A29" s="178" t="s">
        <v>2535</v>
      </c>
      <c r="B29" s="179"/>
      <c r="C29" s="179"/>
      <c r="D29" s="179"/>
      <c r="E29" s="180"/>
    </row>
    <row r="30" spans="1:5" ht="18" x14ac:dyDescent="0.25">
      <c r="A30" s="96" t="s">
        <v>15</v>
      </c>
      <c r="B30" s="96" t="s">
        <v>2416</v>
      </c>
      <c r="C30" s="96" t="s">
        <v>46</v>
      </c>
      <c r="D30" s="96" t="s">
        <v>2419</v>
      </c>
      <c r="E30" s="96" t="s">
        <v>2417</v>
      </c>
    </row>
    <row r="31" spans="1:5" ht="18" x14ac:dyDescent="0.25">
      <c r="A31" s="139" t="str">
        <f>VLOOKUP(B31,'[1]LISTADO ATM'!$A$2:$C$822,3,0)</f>
        <v>DISTRITO NACIONAL</v>
      </c>
      <c r="B31" s="143">
        <v>60</v>
      </c>
      <c r="C31" s="126" t="str">
        <f>VLOOKUP(B31,'[1]LISTADO ATM'!$A$2:$B$822,2,0)</f>
        <v xml:space="preserve">ATM Autobanco 27 de Febrero </v>
      </c>
      <c r="D31" s="124" t="s">
        <v>2482</v>
      </c>
      <c r="E31" s="128">
        <v>3335918029</v>
      </c>
    </row>
    <row r="32" spans="1:5" ht="18" x14ac:dyDescent="0.25">
      <c r="A32" s="139" t="str">
        <f>VLOOKUP(B32,'[1]LISTADO ATM'!$A$2:$C$822,3,0)</f>
        <v>DISTRITO NACIONAL</v>
      </c>
      <c r="B32" s="143">
        <v>147</v>
      </c>
      <c r="C32" s="126" t="str">
        <f>VLOOKUP(B32,'[1]LISTADO ATM'!$A$2:$B$822,2,0)</f>
        <v xml:space="preserve">ATM Kiosco Megacentro I </v>
      </c>
      <c r="D32" s="124" t="s">
        <v>2482</v>
      </c>
      <c r="E32" s="128">
        <v>3335918210</v>
      </c>
    </row>
    <row r="33" spans="1:5" ht="18" customHeight="1" x14ac:dyDescent="0.25">
      <c r="A33" s="139" t="str">
        <f>VLOOKUP(B33,'[1]LISTADO ATM'!$A$2:$C$822,3,0)</f>
        <v>DISTRITO NACIONAL</v>
      </c>
      <c r="B33" s="143">
        <v>577</v>
      </c>
      <c r="C33" s="126" t="str">
        <f>VLOOKUP(B33,'[1]LISTADO ATM'!$A$2:$B$822,2,0)</f>
        <v xml:space="preserve">ATM Olé Ave. Duarte </v>
      </c>
      <c r="D33" s="124" t="s">
        <v>2482</v>
      </c>
      <c r="E33" s="128">
        <v>3335918212</v>
      </c>
    </row>
    <row r="34" spans="1:5" ht="18" x14ac:dyDescent="0.25">
      <c r="A34" s="139" t="str">
        <f>VLOOKUP(B34,'[1]LISTADO ATM'!$A$2:$C$822,3,0)</f>
        <v>DISTRITO NACIONAL</v>
      </c>
      <c r="B34" s="143">
        <v>957</v>
      </c>
      <c r="C34" s="126" t="str">
        <f>VLOOKUP(B34,'[1]LISTADO ATM'!$A$2:$B$822,2,0)</f>
        <v xml:space="preserve">ATM Oficina Venezuela </v>
      </c>
      <c r="D34" s="124" t="s">
        <v>2482</v>
      </c>
      <c r="E34" s="128">
        <v>3335918213</v>
      </c>
    </row>
    <row r="35" spans="1:5" ht="18.75" customHeight="1" x14ac:dyDescent="0.25">
      <c r="A35" s="139" t="str">
        <f>VLOOKUP(B35,'[1]LISTADO ATM'!$A$2:$C$822,3,0)</f>
        <v>DISTRITO NACIONAL</v>
      </c>
      <c r="B35" s="143">
        <v>302</v>
      </c>
      <c r="C35" s="126" t="str">
        <f>VLOOKUP(B35,'[1]LISTADO ATM'!$A$2:$B$822,2,0)</f>
        <v xml:space="preserve">ATM S/M Aprezio Los Mameyes  </v>
      </c>
      <c r="D35" s="124" t="s">
        <v>2482</v>
      </c>
      <c r="E35" s="128">
        <v>3335918256</v>
      </c>
    </row>
    <row r="36" spans="1:5" ht="18" x14ac:dyDescent="0.25">
      <c r="A36" s="139" t="e">
        <f>VLOOKUP(B36,'[1]LISTADO ATM'!$A$2:$C$822,3,0)</f>
        <v>#N/A</v>
      </c>
      <c r="B36" s="143"/>
      <c r="C36" s="126" t="e">
        <f>VLOOKUP(B36,'[1]LISTADO ATM'!$A$2:$B$822,2,0)</f>
        <v>#N/A</v>
      </c>
      <c r="D36" s="201"/>
      <c r="E36" s="126"/>
    </row>
    <row r="37" spans="1:5" ht="18" x14ac:dyDescent="0.25">
      <c r="A37" s="116" t="s">
        <v>2473</v>
      </c>
      <c r="B37" s="144">
        <f>COUNT(B31:B36)</f>
        <v>5</v>
      </c>
      <c r="C37" s="105"/>
      <c r="D37" s="105"/>
      <c r="E37" s="105"/>
    </row>
    <row r="38" spans="1:5" ht="15.75" thickBot="1" x14ac:dyDescent="0.3">
      <c r="B38" s="99"/>
      <c r="E38" s="99"/>
    </row>
    <row r="39" spans="1:5" ht="18" x14ac:dyDescent="0.25">
      <c r="A39" s="181" t="s">
        <v>2476</v>
      </c>
      <c r="B39" s="182"/>
      <c r="C39" s="182"/>
      <c r="D39" s="182"/>
      <c r="E39" s="183"/>
    </row>
    <row r="40" spans="1:5" ht="18.75" customHeight="1" x14ac:dyDescent="0.25">
      <c r="A40" s="96" t="s">
        <v>15</v>
      </c>
      <c r="B40" s="96" t="s">
        <v>2416</v>
      </c>
      <c r="C40" s="98" t="s">
        <v>46</v>
      </c>
      <c r="D40" s="129" t="s">
        <v>2419</v>
      </c>
      <c r="E40" s="129" t="s">
        <v>2417</v>
      </c>
    </row>
    <row r="41" spans="1:5" ht="18.75" customHeight="1" x14ac:dyDescent="0.25">
      <c r="A41" s="94" t="str">
        <f>VLOOKUP(B41,'[1]LISTADO ATM'!$A$2:$C$822,3,0)</f>
        <v>NORTE</v>
      </c>
      <c r="B41" s="124">
        <v>538</v>
      </c>
      <c r="C41" s="126" t="str">
        <f>VLOOKUP(B41,'[1]LISTADO ATM'!$A$2:$B$822,2,0)</f>
        <v>ATM  Autoservicio San Fco. Macorís</v>
      </c>
      <c r="D41" s="148" t="s">
        <v>2569</v>
      </c>
      <c r="E41" s="124">
        <v>3335918178</v>
      </c>
    </row>
    <row r="42" spans="1:5" ht="18" x14ac:dyDescent="0.25">
      <c r="A42" s="94" t="str">
        <f>VLOOKUP(B42,'[1]LISTADO ATM'!$A$2:$C$822,3,0)</f>
        <v>DISTRITO NACIONAL</v>
      </c>
      <c r="B42" s="124">
        <v>26</v>
      </c>
      <c r="C42" s="126" t="str">
        <f>VLOOKUP(B42,'[1]LISTADO ATM'!$A$2:$B$822,2,0)</f>
        <v>ATM S/M Jumbo San Isidro</v>
      </c>
      <c r="D42" s="148" t="s">
        <v>2548</v>
      </c>
      <c r="E42" s="124">
        <v>3335918178</v>
      </c>
    </row>
    <row r="43" spans="1:5" ht="18.75" customHeight="1" x14ac:dyDescent="0.25">
      <c r="A43" s="94" t="e">
        <f>VLOOKUP(B43,'[1]LISTADO ATM'!$A$2:$C$822,3,0)</f>
        <v>#N/A</v>
      </c>
      <c r="B43" s="124"/>
      <c r="C43" s="126" t="e">
        <f>VLOOKUP(B43,'[1]LISTADO ATM'!$A$2:$B$822,2,0)</f>
        <v>#N/A</v>
      </c>
      <c r="D43" s="148"/>
      <c r="E43" s="124"/>
    </row>
    <row r="44" spans="1:5" ht="18" x14ac:dyDescent="0.25">
      <c r="A44" s="116" t="s">
        <v>2473</v>
      </c>
      <c r="B44" s="144">
        <f>COUNT(B41:B42)</f>
        <v>2</v>
      </c>
      <c r="C44" s="105"/>
      <c r="D44" s="130"/>
      <c r="E44" s="130"/>
    </row>
    <row r="45" spans="1:5" ht="15.75" thickBot="1" x14ac:dyDescent="0.3">
      <c r="B45" s="99"/>
      <c r="E45" s="99"/>
    </row>
    <row r="46" spans="1:5" ht="18.75" thickBot="1" x14ac:dyDescent="0.3">
      <c r="A46" s="184" t="s">
        <v>2477</v>
      </c>
      <c r="B46" s="185"/>
      <c r="C46" s="93" t="s">
        <v>2412</v>
      </c>
      <c r="D46" s="99"/>
      <c r="E46" s="99"/>
    </row>
    <row r="47" spans="1:5" ht="18.75" thickBot="1" x14ac:dyDescent="0.3">
      <c r="A47" s="140">
        <f>+B27+B37+B44</f>
        <v>13</v>
      </c>
      <c r="B47" s="141"/>
    </row>
    <row r="48" spans="1:5" ht="15.75" thickBot="1" x14ac:dyDescent="0.3">
      <c r="B48" s="99"/>
      <c r="E48" s="99"/>
    </row>
    <row r="49" spans="1:5" ht="18.75" thickBot="1" x14ac:dyDescent="0.3">
      <c r="A49" s="178" t="s">
        <v>2478</v>
      </c>
      <c r="B49" s="179"/>
      <c r="C49" s="179"/>
      <c r="D49" s="179"/>
      <c r="E49" s="180"/>
    </row>
    <row r="50" spans="1:5" ht="18" x14ac:dyDescent="0.25">
      <c r="A50" s="100" t="s">
        <v>15</v>
      </c>
      <c r="B50" s="100" t="s">
        <v>2416</v>
      </c>
      <c r="C50" s="98" t="s">
        <v>46</v>
      </c>
      <c r="D50" s="186" t="s">
        <v>2419</v>
      </c>
      <c r="E50" s="187"/>
    </row>
    <row r="51" spans="1:5" ht="18" x14ac:dyDescent="0.25">
      <c r="A51" s="124" t="str">
        <f>VLOOKUP(B51,'[1]LISTADO ATM'!$A$2:$C$822,3,0)</f>
        <v>DISTRITO NACIONAL</v>
      </c>
      <c r="B51" s="124">
        <v>549</v>
      </c>
      <c r="C51" s="124" t="str">
        <f>VLOOKUP(B51,'[1]LISTADO ATM'!$A$2:$B$822,2,0)</f>
        <v xml:space="preserve">ATM Ministerio de Turismo (Oficinas Gubernamentales) </v>
      </c>
      <c r="D51" s="188" t="s">
        <v>2551</v>
      </c>
      <c r="E51" s="189"/>
    </row>
    <row r="52" spans="1:5" ht="18" customHeight="1" x14ac:dyDescent="0.25">
      <c r="A52" s="124" t="str">
        <f>VLOOKUP(B52,'[1]LISTADO ATM'!$A$2:$C$822,3,0)</f>
        <v>SUR</v>
      </c>
      <c r="B52" s="124">
        <v>873</v>
      </c>
      <c r="C52" s="124" t="str">
        <f>VLOOKUP(B52,'[1]LISTADO ATM'!$A$2:$B$822,2,0)</f>
        <v xml:space="preserve">ATM Centro de Caja San Cristóbal II </v>
      </c>
      <c r="D52" s="188" t="s">
        <v>2570</v>
      </c>
      <c r="E52" s="189"/>
    </row>
    <row r="53" spans="1:5" ht="18" x14ac:dyDescent="0.25">
      <c r="A53" s="124" t="str">
        <f>VLOOKUP(B53,'[1]LISTADO ATM'!$A$2:$C$822,3,0)</f>
        <v>DISTRITO NACIONAL</v>
      </c>
      <c r="B53" s="124">
        <v>611</v>
      </c>
      <c r="C53" s="124" t="str">
        <f>VLOOKUP(B53,'[1]LISTADO ATM'!$A$2:$B$822,2,0)</f>
        <v xml:space="preserve">ATM DGII Sede Central </v>
      </c>
      <c r="D53" s="188" t="s">
        <v>2551</v>
      </c>
      <c r="E53" s="189"/>
    </row>
    <row r="54" spans="1:5" ht="18" x14ac:dyDescent="0.25">
      <c r="A54" s="124" t="str">
        <f>VLOOKUP(B54,'[1]LISTADO ATM'!$A$2:$C$822,3,0)</f>
        <v>DISTRITO NACIONAL</v>
      </c>
      <c r="B54" s="124">
        <v>382</v>
      </c>
      <c r="C54" s="124" t="str">
        <f>VLOOKUP(B54,'[1]LISTADO ATM'!$A$2:$B$822,2,0)</f>
        <v>ATM Estación del Metro María Montés</v>
      </c>
      <c r="D54" s="188" t="s">
        <v>2551</v>
      </c>
      <c r="E54" s="189"/>
    </row>
    <row r="55" spans="1:5" ht="18" x14ac:dyDescent="0.25">
      <c r="A55" s="124" t="str">
        <f>VLOOKUP(B55,'[1]LISTADO ATM'!$A$2:$C$822,3,0)</f>
        <v>SUR</v>
      </c>
      <c r="B55" s="124">
        <v>781</v>
      </c>
      <c r="C55" s="124" t="str">
        <f>VLOOKUP(B55,'[1]LISTADO ATM'!$A$2:$B$822,2,0)</f>
        <v xml:space="preserve">ATM Estación Isla Barahona </v>
      </c>
      <c r="D55" s="188" t="s">
        <v>2551</v>
      </c>
      <c r="E55" s="189"/>
    </row>
    <row r="56" spans="1:5" ht="18" x14ac:dyDescent="0.25">
      <c r="A56" s="124" t="str">
        <f>VLOOKUP(B56,'[1]LISTADO ATM'!$A$2:$C$822,3,0)</f>
        <v>DISTRITO NACIONAL</v>
      </c>
      <c r="B56" s="124">
        <v>813</v>
      </c>
      <c r="C56" s="124" t="str">
        <f>VLOOKUP(B56,'[1]LISTADO ATM'!$A$2:$B$822,2,0)</f>
        <v>ATM Oficina Occidental Mall</v>
      </c>
      <c r="D56" s="188" t="s">
        <v>2551</v>
      </c>
      <c r="E56" s="189"/>
    </row>
    <row r="57" spans="1:5" ht="18" x14ac:dyDescent="0.25">
      <c r="A57" s="124" t="str">
        <f>VLOOKUP(B57,'[1]LISTADO ATM'!$A$2:$C$822,3,0)</f>
        <v>DISTRITO NACIONAL</v>
      </c>
      <c r="B57" s="124">
        <v>717</v>
      </c>
      <c r="C57" s="124" t="str">
        <f>VLOOKUP(B57,'[1]LISTADO ATM'!$A$2:$B$822,2,0)</f>
        <v xml:space="preserve">ATM Oficina Los Alcarrizos </v>
      </c>
      <c r="D57" s="188" t="s">
        <v>2551</v>
      </c>
      <c r="E57" s="189"/>
    </row>
    <row r="58" spans="1:5" ht="18" x14ac:dyDescent="0.25">
      <c r="A58" s="124" t="str">
        <f>VLOOKUP(B58,'[1]LISTADO ATM'!$A$2:$C$822,3,0)</f>
        <v>ESTE</v>
      </c>
      <c r="B58" s="124">
        <v>963</v>
      </c>
      <c r="C58" s="124" t="str">
        <f>VLOOKUP(B58,'[1]LISTADO ATM'!$A$2:$B$822,2,0)</f>
        <v xml:space="preserve">ATM Multiplaza La Romana </v>
      </c>
      <c r="D58" s="188" t="s">
        <v>2551</v>
      </c>
      <c r="E58" s="189"/>
    </row>
    <row r="59" spans="1:5" ht="18" x14ac:dyDescent="0.25">
      <c r="A59" s="124" t="e">
        <f>VLOOKUP(B59,'[1]LISTADO ATM'!$A$2:$C$822,3,0)</f>
        <v>#N/A</v>
      </c>
      <c r="B59" s="124"/>
      <c r="C59" s="124" t="e">
        <f>VLOOKUP(B59,'[1]LISTADO ATM'!$A$2:$B$822,2,0)</f>
        <v>#N/A</v>
      </c>
      <c r="D59" s="153"/>
      <c r="E59" s="154"/>
    </row>
    <row r="60" spans="1:5" ht="18" x14ac:dyDescent="0.25">
      <c r="A60" s="124" t="e">
        <f>VLOOKUP(B60,'[1]LISTADO ATM'!$A$2:$C$822,3,0)</f>
        <v>#N/A</v>
      </c>
      <c r="B60" s="124"/>
      <c r="C60" s="124" t="e">
        <f>VLOOKUP(B60,'[1]LISTADO ATM'!$A$2:$B$822,2,0)</f>
        <v>#N/A</v>
      </c>
      <c r="D60" s="153"/>
      <c r="E60" s="154"/>
    </row>
    <row r="61" spans="1:5" ht="18" x14ac:dyDescent="0.25">
      <c r="A61" s="124" t="e">
        <f>VLOOKUP(B61,'[1]LISTADO ATM'!$A$2:$C$822,3,0)</f>
        <v>#N/A</v>
      </c>
      <c r="B61" s="124"/>
      <c r="C61" s="124" t="e">
        <f>VLOOKUP(B61,'[1]LISTADO ATM'!$A$2:$B$822,2,0)</f>
        <v>#N/A</v>
      </c>
      <c r="D61" s="153"/>
      <c r="E61" s="154"/>
    </row>
    <row r="62" spans="1:5" ht="18.75" thickBot="1" x14ac:dyDescent="0.3">
      <c r="A62" s="116" t="s">
        <v>2473</v>
      </c>
      <c r="B62" s="142">
        <f>COUNT(B51:B58)</f>
        <v>8</v>
      </c>
      <c r="C62" s="107"/>
      <c r="D62" s="107"/>
      <c r="E62" s="108"/>
    </row>
    <row r="63" spans="1:5" x14ac:dyDescent="0.25">
      <c r="B63" s="99"/>
      <c r="E63" s="99"/>
    </row>
    <row r="64" spans="1:5" x14ac:dyDescent="0.25">
      <c r="B64" s="75"/>
    </row>
    <row r="65" spans="2:2" x14ac:dyDescent="0.25">
      <c r="B65" s="75"/>
    </row>
    <row r="66" spans="2:2" x14ac:dyDescent="0.25">
      <c r="B66" s="75"/>
    </row>
    <row r="67" spans="2:2" x14ac:dyDescent="0.25">
      <c r="B67" s="75"/>
    </row>
    <row r="68" spans="2:2" x14ac:dyDescent="0.25">
      <c r="B68" s="75"/>
    </row>
    <row r="69" spans="2:2" x14ac:dyDescent="0.25">
      <c r="B69" s="75"/>
    </row>
    <row r="70" spans="2:2" x14ac:dyDescent="0.25">
      <c r="B70" s="75"/>
    </row>
    <row r="71" spans="2:2" x14ac:dyDescent="0.25">
      <c r="B71" s="75"/>
    </row>
    <row r="72" spans="2:2" x14ac:dyDescent="0.25">
      <c r="B72" s="75"/>
    </row>
    <row r="73" spans="2:2" x14ac:dyDescent="0.25">
      <c r="B73" s="75"/>
    </row>
    <row r="74" spans="2:2" x14ac:dyDescent="0.25">
      <c r="B74" s="75"/>
    </row>
    <row r="75" spans="2:2" x14ac:dyDescent="0.25">
      <c r="B75" s="75"/>
    </row>
    <row r="76" spans="2:2" x14ac:dyDescent="0.25">
      <c r="B76" s="75"/>
    </row>
    <row r="77" spans="2:2" x14ac:dyDescent="0.25">
      <c r="B77" s="75"/>
    </row>
    <row r="78" spans="2:2" x14ac:dyDescent="0.25">
      <c r="B78" s="75"/>
    </row>
    <row r="79" spans="2:2" x14ac:dyDescent="0.25">
      <c r="B79" s="75"/>
    </row>
    <row r="80" spans="2:2" x14ac:dyDescent="0.25">
      <c r="B80" s="75"/>
    </row>
    <row r="81" spans="2:2" x14ac:dyDescent="0.25">
      <c r="B81" s="75"/>
    </row>
    <row r="82" spans="2:2" x14ac:dyDescent="0.25">
      <c r="B82" s="75"/>
    </row>
    <row r="83" spans="2:2" x14ac:dyDescent="0.25">
      <c r="B83" s="75"/>
    </row>
    <row r="84" spans="2:2" x14ac:dyDescent="0.25">
      <c r="B84" s="75"/>
    </row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x14ac:dyDescent="0.25">
      <c r="B89" s="75"/>
    </row>
    <row r="90" spans="2:2" x14ac:dyDescent="0.25">
      <c r="B90" s="75"/>
    </row>
    <row r="91" spans="2:2" x14ac:dyDescent="0.25">
      <c r="B91" s="75"/>
    </row>
    <row r="92" spans="2:2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  <row r="280" spans="2:2" x14ac:dyDescent="0.25">
      <c r="B280" s="75"/>
    </row>
    <row r="281" spans="2:2" x14ac:dyDescent="0.25">
      <c r="B281" s="75"/>
    </row>
    <row r="282" spans="2:2" x14ac:dyDescent="0.25">
      <c r="B282" s="75"/>
    </row>
    <row r="283" spans="2:2" x14ac:dyDescent="0.25">
      <c r="B283" s="75"/>
    </row>
    <row r="284" spans="2:2" x14ac:dyDescent="0.25">
      <c r="B284" s="75"/>
    </row>
    <row r="285" spans="2:2" x14ac:dyDescent="0.25">
      <c r="B285" s="75"/>
    </row>
    <row r="286" spans="2:2" x14ac:dyDescent="0.25">
      <c r="B286" s="75"/>
    </row>
    <row r="287" spans="2:2" x14ac:dyDescent="0.25">
      <c r="B287" s="75"/>
    </row>
    <row r="288" spans="2:2" x14ac:dyDescent="0.25">
      <c r="B288" s="75"/>
    </row>
    <row r="289" spans="2:2" x14ac:dyDescent="0.25">
      <c r="B289" s="75"/>
    </row>
    <row r="290" spans="2:2" x14ac:dyDescent="0.25">
      <c r="B290" s="75"/>
    </row>
    <row r="291" spans="2:2" x14ac:dyDescent="0.25">
      <c r="B291" s="75"/>
    </row>
    <row r="292" spans="2:2" x14ac:dyDescent="0.25">
      <c r="B292" s="75"/>
    </row>
    <row r="293" spans="2:2" x14ac:dyDescent="0.25">
      <c r="B293" s="75"/>
    </row>
    <row r="294" spans="2:2" x14ac:dyDescent="0.25">
      <c r="B294" s="75"/>
    </row>
    <row r="295" spans="2:2" x14ac:dyDescent="0.25">
      <c r="B295" s="75"/>
    </row>
    <row r="296" spans="2:2" x14ac:dyDescent="0.25">
      <c r="B296" s="75"/>
    </row>
    <row r="297" spans="2:2" x14ac:dyDescent="0.25">
      <c r="B297" s="75"/>
    </row>
    <row r="298" spans="2:2" x14ac:dyDescent="0.25">
      <c r="B298" s="75"/>
    </row>
    <row r="299" spans="2:2" x14ac:dyDescent="0.25">
      <c r="B299" s="75"/>
    </row>
    <row r="300" spans="2:2" x14ac:dyDescent="0.25">
      <c r="B300" s="75"/>
    </row>
    <row r="301" spans="2:2" x14ac:dyDescent="0.25">
      <c r="B301" s="75"/>
    </row>
    <row r="302" spans="2:2" x14ac:dyDescent="0.25">
      <c r="B302" s="75"/>
    </row>
    <row r="303" spans="2:2" x14ac:dyDescent="0.25">
      <c r="B303" s="75"/>
    </row>
    <row r="304" spans="2:2" x14ac:dyDescent="0.25">
      <c r="B304" s="75"/>
    </row>
    <row r="305" spans="2:2" x14ac:dyDescent="0.25">
      <c r="B305" s="75"/>
    </row>
    <row r="306" spans="2:2" x14ac:dyDescent="0.25">
      <c r="B306" s="75"/>
    </row>
    <row r="307" spans="2:2" x14ac:dyDescent="0.25">
      <c r="B307" s="75"/>
    </row>
    <row r="308" spans="2:2" x14ac:dyDescent="0.25">
      <c r="B308" s="75"/>
    </row>
    <row r="309" spans="2:2" x14ac:dyDescent="0.25">
      <c r="B309" s="75"/>
    </row>
    <row r="310" spans="2:2" x14ac:dyDescent="0.25">
      <c r="B310" s="75"/>
    </row>
    <row r="311" spans="2:2" x14ac:dyDescent="0.25">
      <c r="B311" s="75"/>
    </row>
    <row r="312" spans="2:2" x14ac:dyDescent="0.25">
      <c r="B312" s="75"/>
    </row>
    <row r="313" spans="2:2" x14ac:dyDescent="0.25">
      <c r="B313" s="75"/>
    </row>
    <row r="314" spans="2:2" x14ac:dyDescent="0.25">
      <c r="B314" s="75"/>
    </row>
    <row r="315" spans="2:2" x14ac:dyDescent="0.25">
      <c r="B315" s="75"/>
    </row>
    <row r="316" spans="2:2" x14ac:dyDescent="0.25">
      <c r="B316" s="75"/>
    </row>
    <row r="317" spans="2:2" x14ac:dyDescent="0.25">
      <c r="B317" s="75"/>
    </row>
    <row r="318" spans="2:2" x14ac:dyDescent="0.25">
      <c r="B318" s="75"/>
    </row>
    <row r="319" spans="2:2" x14ac:dyDescent="0.25">
      <c r="B319" s="75"/>
    </row>
    <row r="320" spans="2:2" x14ac:dyDescent="0.25">
      <c r="B320" s="75"/>
    </row>
    <row r="321" spans="2:2" x14ac:dyDescent="0.25">
      <c r="B321" s="75"/>
    </row>
    <row r="322" spans="2:2" x14ac:dyDescent="0.25">
      <c r="B322" s="75"/>
    </row>
    <row r="323" spans="2:2" x14ac:dyDescent="0.25">
      <c r="B323" s="75"/>
    </row>
    <row r="324" spans="2:2" x14ac:dyDescent="0.25">
      <c r="B324" s="75"/>
    </row>
    <row r="325" spans="2:2" x14ac:dyDescent="0.25">
      <c r="B325" s="75"/>
    </row>
    <row r="326" spans="2:2" x14ac:dyDescent="0.25">
      <c r="B326" s="75"/>
    </row>
    <row r="327" spans="2:2" x14ac:dyDescent="0.25">
      <c r="B327" s="75"/>
    </row>
    <row r="328" spans="2:2" x14ac:dyDescent="0.25">
      <c r="B328" s="75"/>
    </row>
    <row r="329" spans="2:2" x14ac:dyDescent="0.25">
      <c r="B329" s="75"/>
    </row>
    <row r="330" spans="2:2" x14ac:dyDescent="0.25">
      <c r="B330" s="75"/>
    </row>
    <row r="331" spans="2:2" x14ac:dyDescent="0.25">
      <c r="B331" s="75"/>
    </row>
    <row r="332" spans="2:2" x14ac:dyDescent="0.25">
      <c r="B332" s="75"/>
    </row>
    <row r="333" spans="2:2" x14ac:dyDescent="0.25">
      <c r="B333" s="75"/>
    </row>
    <row r="334" spans="2:2" x14ac:dyDescent="0.25">
      <c r="B334" s="75"/>
    </row>
    <row r="335" spans="2:2" x14ac:dyDescent="0.25">
      <c r="B335" s="75"/>
    </row>
    <row r="336" spans="2:2" x14ac:dyDescent="0.25">
      <c r="B336" s="75"/>
    </row>
    <row r="337" spans="2:2" x14ac:dyDescent="0.25">
      <c r="B337" s="75"/>
    </row>
    <row r="338" spans="2:2" x14ac:dyDescent="0.25">
      <c r="B338" s="75"/>
    </row>
    <row r="339" spans="2:2" x14ac:dyDescent="0.25">
      <c r="B339" s="75"/>
    </row>
    <row r="340" spans="2:2" x14ac:dyDescent="0.25">
      <c r="B340" s="75"/>
    </row>
    <row r="341" spans="2:2" x14ac:dyDescent="0.25">
      <c r="B341" s="75"/>
    </row>
    <row r="342" spans="2:2" x14ac:dyDescent="0.25">
      <c r="B342" s="75"/>
    </row>
    <row r="343" spans="2:2" x14ac:dyDescent="0.25">
      <c r="B343" s="75"/>
    </row>
    <row r="344" spans="2:2" x14ac:dyDescent="0.25">
      <c r="B344" s="75"/>
    </row>
    <row r="345" spans="2:2" x14ac:dyDescent="0.25">
      <c r="B345" s="75"/>
    </row>
    <row r="346" spans="2:2" x14ac:dyDescent="0.25">
      <c r="B346" s="75"/>
    </row>
    <row r="347" spans="2:2" x14ac:dyDescent="0.25">
      <c r="B347" s="75"/>
    </row>
    <row r="348" spans="2:2" x14ac:dyDescent="0.25">
      <c r="B348" s="75"/>
    </row>
    <row r="349" spans="2:2" x14ac:dyDescent="0.25">
      <c r="B349" s="75"/>
    </row>
    <row r="350" spans="2:2" x14ac:dyDescent="0.25">
      <c r="B350" s="75"/>
    </row>
    <row r="351" spans="2:2" x14ac:dyDescent="0.25">
      <c r="B351" s="75"/>
    </row>
    <row r="352" spans="2:2" x14ac:dyDescent="0.25">
      <c r="B352" s="75"/>
    </row>
    <row r="353" spans="2:2" x14ac:dyDescent="0.25">
      <c r="B353" s="75"/>
    </row>
    <row r="354" spans="2:2" x14ac:dyDescent="0.25">
      <c r="B354" s="75"/>
    </row>
    <row r="355" spans="2:2" x14ac:dyDescent="0.25">
      <c r="B355" s="75"/>
    </row>
    <row r="356" spans="2:2" x14ac:dyDescent="0.25">
      <c r="B356" s="75"/>
    </row>
    <row r="357" spans="2:2" x14ac:dyDescent="0.25">
      <c r="B357" s="75"/>
    </row>
    <row r="358" spans="2:2" x14ac:dyDescent="0.25">
      <c r="B358" s="75"/>
    </row>
    <row r="359" spans="2:2" x14ac:dyDescent="0.25">
      <c r="B359" s="75"/>
    </row>
    <row r="360" spans="2:2" x14ac:dyDescent="0.25">
      <c r="B360" s="75"/>
    </row>
    <row r="361" spans="2:2" x14ac:dyDescent="0.25">
      <c r="B361" s="75"/>
    </row>
    <row r="362" spans="2:2" x14ac:dyDescent="0.25">
      <c r="B362" s="75"/>
    </row>
    <row r="363" spans="2:2" x14ac:dyDescent="0.25">
      <c r="B363" s="75"/>
    </row>
    <row r="364" spans="2:2" x14ac:dyDescent="0.25">
      <c r="B364" s="75"/>
    </row>
    <row r="365" spans="2:2" x14ac:dyDescent="0.25">
      <c r="B365" s="75"/>
    </row>
    <row r="366" spans="2:2" x14ac:dyDescent="0.25">
      <c r="B366" s="75"/>
    </row>
    <row r="367" spans="2:2" x14ac:dyDescent="0.25">
      <c r="B367" s="75"/>
    </row>
    <row r="368" spans="2:2" x14ac:dyDescent="0.25">
      <c r="B368" s="75"/>
    </row>
    <row r="369" spans="2:2" x14ac:dyDescent="0.25">
      <c r="B369" s="75"/>
    </row>
    <row r="370" spans="2:2" x14ac:dyDescent="0.25">
      <c r="B370" s="75"/>
    </row>
    <row r="371" spans="2:2" x14ac:dyDescent="0.25">
      <c r="B371" s="75"/>
    </row>
    <row r="372" spans="2:2" x14ac:dyDescent="0.25">
      <c r="B372" s="75"/>
    </row>
    <row r="373" spans="2:2" x14ac:dyDescent="0.25">
      <c r="B373" s="75"/>
    </row>
    <row r="374" spans="2:2" x14ac:dyDescent="0.25">
      <c r="B374" s="75"/>
    </row>
    <row r="375" spans="2:2" x14ac:dyDescent="0.25">
      <c r="B375" s="75"/>
    </row>
    <row r="376" spans="2:2" x14ac:dyDescent="0.25">
      <c r="B376" s="75"/>
    </row>
    <row r="377" spans="2:2" x14ac:dyDescent="0.25">
      <c r="B377" s="75"/>
    </row>
    <row r="378" spans="2:2" x14ac:dyDescent="0.25">
      <c r="B378" s="75"/>
    </row>
    <row r="379" spans="2:2" x14ac:dyDescent="0.25">
      <c r="B379" s="75"/>
    </row>
    <row r="380" spans="2:2" x14ac:dyDescent="0.25">
      <c r="B380" s="75"/>
    </row>
    <row r="381" spans="2:2" x14ac:dyDescent="0.25">
      <c r="B381" s="75"/>
    </row>
    <row r="382" spans="2:2" x14ac:dyDescent="0.25">
      <c r="B382" s="75"/>
    </row>
    <row r="383" spans="2:2" x14ac:dyDescent="0.25">
      <c r="B383" s="75"/>
    </row>
    <row r="384" spans="2:2" x14ac:dyDescent="0.25">
      <c r="B384" s="75"/>
    </row>
    <row r="385" spans="2:2" x14ac:dyDescent="0.25">
      <c r="B385" s="75"/>
    </row>
  </sheetData>
  <mergeCells count="21">
    <mergeCell ref="D58:E58"/>
    <mergeCell ref="D53:E53"/>
    <mergeCell ref="D54:E54"/>
    <mergeCell ref="D55:E55"/>
    <mergeCell ref="D56:E56"/>
    <mergeCell ref="D57:E57"/>
    <mergeCell ref="A39:E39"/>
    <mergeCell ref="A46:B46"/>
    <mergeCell ref="A49:E49"/>
    <mergeCell ref="D51:E51"/>
    <mergeCell ref="D52:E52"/>
    <mergeCell ref="A12:E12"/>
    <mergeCell ref="C15:E15"/>
    <mergeCell ref="A17:E17"/>
    <mergeCell ref="D50:E50"/>
    <mergeCell ref="A29:E29"/>
    <mergeCell ref="F1:G1"/>
    <mergeCell ref="A1:E1"/>
    <mergeCell ref="A2:E2"/>
    <mergeCell ref="A7:E7"/>
    <mergeCell ref="C10:E10"/>
  </mergeCells>
  <phoneticPr fontId="46" type="noConversion"/>
  <conditionalFormatting sqref="E63:E1048576">
    <cfRule type="duplicateValues" dxfId="83" priority="45"/>
  </conditionalFormatting>
  <conditionalFormatting sqref="B51:B62 B41 B14:B17 B27:B29 B1:B7 B31:B39 B44:B49 B9:B12">
    <cfRule type="duplicateValues" dxfId="82" priority="20"/>
  </conditionalFormatting>
  <conditionalFormatting sqref="E19">
    <cfRule type="duplicateValues" dxfId="81" priority="19"/>
  </conditionalFormatting>
  <conditionalFormatting sqref="E55">
    <cfRule type="duplicateValues" dxfId="80" priority="18"/>
  </conditionalFormatting>
  <conditionalFormatting sqref="B42:B43">
    <cfRule type="duplicateValues" dxfId="79" priority="16"/>
  </conditionalFormatting>
  <conditionalFormatting sqref="E42:E43">
    <cfRule type="duplicateValues" dxfId="78" priority="17"/>
  </conditionalFormatting>
  <conditionalFormatting sqref="E31 E20">
    <cfRule type="duplicateValues" dxfId="77" priority="21"/>
  </conditionalFormatting>
  <conditionalFormatting sqref="E62 E41 E1:E7 E27:E29 E44:E52 E9:E17 E37:E39 E32:E34">
    <cfRule type="duplicateValues" dxfId="76" priority="22"/>
  </conditionalFormatting>
  <conditionalFormatting sqref="E54">
    <cfRule type="duplicateValues" dxfId="75" priority="23"/>
  </conditionalFormatting>
  <conditionalFormatting sqref="B21:B26">
    <cfRule type="duplicateValues" dxfId="74" priority="14"/>
  </conditionalFormatting>
  <conditionalFormatting sqref="E21:E22 E25:E26">
    <cfRule type="duplicateValues" dxfId="73" priority="15"/>
  </conditionalFormatting>
  <conditionalFormatting sqref="B41:B62 B1:B7 B9:B12 B14:B17 B19:B29 B31:B39">
    <cfRule type="duplicateValues" dxfId="72" priority="13"/>
  </conditionalFormatting>
  <conditionalFormatting sqref="E53">
    <cfRule type="duplicateValues" dxfId="71" priority="24"/>
  </conditionalFormatting>
  <conditionalFormatting sqref="E59:E61 E56">
    <cfRule type="duplicateValues" dxfId="70" priority="12"/>
  </conditionalFormatting>
  <conditionalFormatting sqref="E23">
    <cfRule type="duplicateValues" dxfId="69" priority="11"/>
  </conditionalFormatting>
  <conditionalFormatting sqref="E35">
    <cfRule type="duplicateValues" dxfId="68" priority="10"/>
  </conditionalFormatting>
  <conditionalFormatting sqref="E57:E58">
    <cfRule type="duplicateValues" dxfId="67" priority="25"/>
  </conditionalFormatting>
  <conditionalFormatting sqref="E24">
    <cfRule type="duplicateValues" dxfId="66" priority="9"/>
  </conditionalFormatting>
  <conditionalFormatting sqref="E36">
    <cfRule type="duplicateValues" dxfId="65" priority="8"/>
  </conditionalFormatting>
  <conditionalFormatting sqref="E36">
    <cfRule type="duplicateValues" dxfId="64" priority="7"/>
  </conditionalFormatting>
  <conditionalFormatting sqref="E36">
    <cfRule type="duplicateValues" dxfId="63" priority="5"/>
    <cfRule type="duplicateValues" dxfId="62" priority="6"/>
  </conditionalFormatting>
  <conditionalFormatting sqref="E36">
    <cfRule type="duplicateValues" dxfId="61" priority="4"/>
  </conditionalFormatting>
  <conditionalFormatting sqref="E36">
    <cfRule type="duplicateValues" dxfId="60" priority="3"/>
  </conditionalFormatting>
  <conditionalFormatting sqref="E36">
    <cfRule type="duplicateValues" dxfId="59" priority="1"/>
    <cfRule type="duplicateValues" dxfId="58" priority="2"/>
  </conditionalFormatting>
  <conditionalFormatting sqref="B19:B20">
    <cfRule type="duplicateValues" dxfId="57" priority="26"/>
  </conditionalFormatting>
  <conditionalFormatting sqref="B63:B373">
    <cfRule type="duplicateValues" dxfId="0" priority="12781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2561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6" priority="3"/>
  </conditionalFormatting>
  <conditionalFormatting sqref="A827">
    <cfRule type="duplicateValues" dxfId="55" priority="2"/>
  </conditionalFormatting>
  <conditionalFormatting sqref="A828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2421</v>
      </c>
      <c r="B1" s="191"/>
      <c r="C1" s="191"/>
      <c r="D1" s="19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2430</v>
      </c>
      <c r="B18" s="191"/>
      <c r="C18" s="191"/>
      <c r="D18" s="191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2021-05-25T15:11:04Z</cp:lastPrinted>
  <dcterms:created xsi:type="dcterms:W3CDTF">2014-10-01T23:18:29Z</dcterms:created>
  <dcterms:modified xsi:type="dcterms:W3CDTF">2021-06-14T03:43:47Z</dcterms:modified>
</cp:coreProperties>
</file>