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4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16" l="1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A78" i="16" s="1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5" i="1" l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85" i="1"/>
  <c r="G85" i="1"/>
  <c r="H85" i="1"/>
  <c r="I85" i="1"/>
  <c r="J85" i="1"/>
  <c r="K85" i="1"/>
  <c r="F84" i="1"/>
  <c r="G84" i="1"/>
  <c r="H84" i="1"/>
  <c r="I84" i="1"/>
  <c r="J84" i="1"/>
  <c r="K84" i="1"/>
  <c r="F99" i="1"/>
  <c r="G99" i="1"/>
  <c r="H99" i="1"/>
  <c r="I99" i="1"/>
  <c r="J99" i="1"/>
  <c r="K99" i="1"/>
  <c r="F83" i="1"/>
  <c r="G83" i="1"/>
  <c r="H83" i="1"/>
  <c r="I83" i="1"/>
  <c r="J83" i="1"/>
  <c r="K83" i="1"/>
  <c r="F98" i="1"/>
  <c r="G98" i="1"/>
  <c r="H98" i="1"/>
  <c r="I98" i="1"/>
  <c r="J98" i="1"/>
  <c r="K98" i="1"/>
  <c r="F82" i="1"/>
  <c r="G82" i="1"/>
  <c r="H82" i="1"/>
  <c r="I82" i="1"/>
  <c r="J82" i="1"/>
  <c r="K82" i="1"/>
  <c r="F100" i="1"/>
  <c r="G100" i="1"/>
  <c r="H100" i="1"/>
  <c r="I100" i="1"/>
  <c r="J100" i="1"/>
  <c r="K100" i="1"/>
  <c r="F81" i="1"/>
  <c r="G81" i="1"/>
  <c r="H81" i="1"/>
  <c r="I81" i="1"/>
  <c r="J81" i="1"/>
  <c r="K81" i="1"/>
  <c r="F80" i="1"/>
  <c r="G80" i="1"/>
  <c r="H80" i="1"/>
  <c r="I80" i="1"/>
  <c r="J80" i="1"/>
  <c r="K80" i="1"/>
  <c r="F107" i="1"/>
  <c r="G107" i="1"/>
  <c r="H107" i="1"/>
  <c r="I107" i="1"/>
  <c r="J107" i="1"/>
  <c r="K107" i="1"/>
  <c r="F79" i="1"/>
  <c r="G79" i="1"/>
  <c r="H79" i="1"/>
  <c r="I79" i="1"/>
  <c r="J79" i="1"/>
  <c r="K79" i="1"/>
  <c r="F78" i="1"/>
  <c r="G78" i="1"/>
  <c r="H78" i="1"/>
  <c r="I78" i="1"/>
  <c r="J78" i="1"/>
  <c r="K7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95" i="1"/>
  <c r="G95" i="1"/>
  <c r="H95" i="1"/>
  <c r="I95" i="1"/>
  <c r="J95" i="1"/>
  <c r="K95" i="1"/>
  <c r="A115" i="1"/>
  <c r="A114" i="1"/>
  <c r="A113" i="1"/>
  <c r="A112" i="1"/>
  <c r="A85" i="1"/>
  <c r="A84" i="1"/>
  <c r="A99" i="1"/>
  <c r="A83" i="1"/>
  <c r="A98" i="1"/>
  <c r="A82" i="1"/>
  <c r="A100" i="1"/>
  <c r="A81" i="1"/>
  <c r="A80" i="1"/>
  <c r="A107" i="1"/>
  <c r="A79" i="1"/>
  <c r="A78" i="1"/>
  <c r="A106" i="1"/>
  <c r="A105" i="1"/>
  <c r="A95" i="1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4" i="1"/>
  <c r="A63" i="1"/>
  <c r="A62" i="1"/>
  <c r="F60" i="1"/>
  <c r="G60" i="1"/>
  <c r="H60" i="1"/>
  <c r="I60" i="1"/>
  <c r="J60" i="1"/>
  <c r="K60" i="1"/>
  <c r="F111" i="1"/>
  <c r="G111" i="1"/>
  <c r="H111" i="1"/>
  <c r="I111" i="1"/>
  <c r="J111" i="1"/>
  <c r="K111" i="1"/>
  <c r="F77" i="1"/>
  <c r="G77" i="1"/>
  <c r="H77" i="1"/>
  <c r="I77" i="1"/>
  <c r="J77" i="1"/>
  <c r="K77" i="1"/>
  <c r="F94" i="1"/>
  <c r="G94" i="1"/>
  <c r="H94" i="1"/>
  <c r="I94" i="1"/>
  <c r="J94" i="1"/>
  <c r="K94" i="1"/>
  <c r="F110" i="1"/>
  <c r="G110" i="1"/>
  <c r="H110" i="1"/>
  <c r="I110" i="1"/>
  <c r="J110" i="1"/>
  <c r="K110" i="1"/>
  <c r="F76" i="1"/>
  <c r="G76" i="1"/>
  <c r="H76" i="1"/>
  <c r="I76" i="1"/>
  <c r="J76" i="1"/>
  <c r="K76" i="1"/>
  <c r="F75" i="1"/>
  <c r="G75" i="1"/>
  <c r="H75" i="1"/>
  <c r="I75" i="1"/>
  <c r="J75" i="1"/>
  <c r="K75" i="1"/>
  <c r="A60" i="1"/>
  <c r="A111" i="1"/>
  <c r="A77" i="1"/>
  <c r="A94" i="1"/>
  <c r="A110" i="1"/>
  <c r="A76" i="1"/>
  <c r="A75" i="1"/>
  <c r="F33" i="1" l="1"/>
  <c r="G33" i="1"/>
  <c r="H33" i="1"/>
  <c r="I33" i="1"/>
  <c r="J33" i="1"/>
  <c r="K33" i="1"/>
  <c r="A33" i="1"/>
  <c r="F37" i="1"/>
  <c r="G37" i="1"/>
  <c r="H37" i="1"/>
  <c r="I37" i="1"/>
  <c r="J37" i="1"/>
  <c r="K37" i="1"/>
  <c r="F74" i="1"/>
  <c r="G74" i="1"/>
  <c r="H74" i="1"/>
  <c r="I74" i="1"/>
  <c r="J74" i="1"/>
  <c r="K74" i="1"/>
  <c r="F73" i="1"/>
  <c r="G73" i="1"/>
  <c r="H73" i="1"/>
  <c r="I73" i="1"/>
  <c r="J73" i="1"/>
  <c r="K73" i="1"/>
  <c r="F90" i="1"/>
  <c r="G90" i="1"/>
  <c r="H90" i="1"/>
  <c r="I90" i="1"/>
  <c r="J90" i="1"/>
  <c r="K90" i="1"/>
  <c r="F61" i="1"/>
  <c r="G61" i="1"/>
  <c r="H61" i="1"/>
  <c r="I61" i="1"/>
  <c r="J61" i="1"/>
  <c r="K61" i="1"/>
  <c r="F97" i="1"/>
  <c r="G97" i="1"/>
  <c r="H97" i="1"/>
  <c r="I97" i="1"/>
  <c r="J97" i="1"/>
  <c r="K97" i="1"/>
  <c r="F50" i="1"/>
  <c r="G50" i="1"/>
  <c r="H50" i="1"/>
  <c r="I50" i="1"/>
  <c r="J50" i="1"/>
  <c r="K50" i="1"/>
  <c r="F109" i="1"/>
  <c r="G109" i="1"/>
  <c r="H109" i="1"/>
  <c r="I109" i="1"/>
  <c r="J109" i="1"/>
  <c r="K109" i="1"/>
  <c r="F49" i="1"/>
  <c r="G49" i="1"/>
  <c r="H49" i="1"/>
  <c r="I49" i="1"/>
  <c r="J49" i="1"/>
  <c r="K49" i="1"/>
  <c r="F92" i="1"/>
  <c r="G92" i="1"/>
  <c r="H92" i="1"/>
  <c r="I92" i="1"/>
  <c r="J92" i="1"/>
  <c r="K92" i="1"/>
  <c r="A37" i="1"/>
  <c r="A74" i="1"/>
  <c r="A73" i="1"/>
  <c r="A90" i="1"/>
  <c r="A61" i="1"/>
  <c r="A97" i="1"/>
  <c r="A50" i="1"/>
  <c r="A109" i="1"/>
  <c r="A49" i="1"/>
  <c r="A92" i="1"/>
  <c r="F72" i="1" l="1"/>
  <c r="G72" i="1"/>
  <c r="H72" i="1"/>
  <c r="I72" i="1"/>
  <c r="J72" i="1"/>
  <c r="K72" i="1"/>
  <c r="F43" i="1"/>
  <c r="G43" i="1"/>
  <c r="H43" i="1"/>
  <c r="I43" i="1"/>
  <c r="J43" i="1"/>
  <c r="K43" i="1"/>
  <c r="F35" i="1"/>
  <c r="G35" i="1"/>
  <c r="H35" i="1"/>
  <c r="I35" i="1"/>
  <c r="J35" i="1"/>
  <c r="K35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2" i="1"/>
  <c r="A43" i="1"/>
  <c r="A35" i="1"/>
  <c r="A71" i="1"/>
  <c r="A70" i="1"/>
  <c r="A69" i="1"/>
  <c r="A91" i="1" l="1"/>
  <c r="A13" i="1"/>
  <c r="A68" i="1"/>
  <c r="A31" i="1"/>
  <c r="A45" i="1"/>
  <c r="A32" i="1"/>
  <c r="A14" i="1"/>
  <c r="A15" i="1"/>
  <c r="F15" i="1"/>
  <c r="G15" i="1"/>
  <c r="H15" i="1"/>
  <c r="I15" i="1"/>
  <c r="J15" i="1"/>
  <c r="K15" i="1"/>
  <c r="F14" i="1"/>
  <c r="G14" i="1"/>
  <c r="H14" i="1"/>
  <c r="I14" i="1"/>
  <c r="J14" i="1"/>
  <c r="K14" i="1"/>
  <c r="F32" i="1"/>
  <c r="G32" i="1"/>
  <c r="H32" i="1"/>
  <c r="I32" i="1"/>
  <c r="J32" i="1"/>
  <c r="K32" i="1"/>
  <c r="F45" i="1"/>
  <c r="G45" i="1"/>
  <c r="H45" i="1"/>
  <c r="I45" i="1"/>
  <c r="J45" i="1"/>
  <c r="K45" i="1"/>
  <c r="F31" i="1"/>
  <c r="G31" i="1"/>
  <c r="H31" i="1"/>
  <c r="I31" i="1"/>
  <c r="J31" i="1"/>
  <c r="K31" i="1"/>
  <c r="F68" i="1"/>
  <c r="G68" i="1"/>
  <c r="H68" i="1"/>
  <c r="I68" i="1"/>
  <c r="J68" i="1"/>
  <c r="K68" i="1"/>
  <c r="F13" i="1"/>
  <c r="G13" i="1"/>
  <c r="H13" i="1"/>
  <c r="I13" i="1"/>
  <c r="J13" i="1"/>
  <c r="K13" i="1"/>
  <c r="A36" i="1" l="1"/>
  <c r="A30" i="1"/>
  <c r="A29" i="1"/>
  <c r="F91" i="1"/>
  <c r="G91" i="1"/>
  <c r="H91" i="1"/>
  <c r="I91" i="1"/>
  <c r="J91" i="1"/>
  <c r="K91" i="1"/>
  <c r="F36" i="1"/>
  <c r="G36" i="1"/>
  <c r="H36" i="1"/>
  <c r="I36" i="1"/>
  <c r="J36" i="1"/>
  <c r="K36" i="1"/>
  <c r="F30" i="1"/>
  <c r="G30" i="1"/>
  <c r="H30" i="1"/>
  <c r="I30" i="1"/>
  <c r="J30" i="1"/>
  <c r="K30" i="1"/>
  <c r="F29" i="1"/>
  <c r="G29" i="1"/>
  <c r="H29" i="1"/>
  <c r="I29" i="1"/>
  <c r="J29" i="1"/>
  <c r="K29" i="1"/>
  <c r="A38" i="1"/>
  <c r="F38" i="1"/>
  <c r="G38" i="1"/>
  <c r="H38" i="1"/>
  <c r="I38" i="1"/>
  <c r="J38" i="1"/>
  <c r="K38" i="1"/>
  <c r="F28" i="1" l="1"/>
  <c r="G28" i="1"/>
  <c r="H28" i="1"/>
  <c r="I28" i="1"/>
  <c r="J28" i="1"/>
  <c r="K28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89" i="1"/>
  <c r="G89" i="1"/>
  <c r="H89" i="1"/>
  <c r="I89" i="1"/>
  <c r="J89" i="1"/>
  <c r="K89" i="1"/>
  <c r="F24" i="1"/>
  <c r="G24" i="1"/>
  <c r="H24" i="1"/>
  <c r="I24" i="1"/>
  <c r="J24" i="1"/>
  <c r="K24" i="1"/>
  <c r="A27" i="1"/>
  <c r="A26" i="1"/>
  <c r="A25" i="1"/>
  <c r="A89" i="1"/>
  <c r="A24" i="1"/>
  <c r="F20" i="1"/>
  <c r="G20" i="1"/>
  <c r="H20" i="1"/>
  <c r="I20" i="1"/>
  <c r="J20" i="1"/>
  <c r="K20" i="1"/>
  <c r="A20" i="1"/>
  <c r="F12" i="1"/>
  <c r="G12" i="1"/>
  <c r="H12" i="1"/>
  <c r="I12" i="1"/>
  <c r="J12" i="1"/>
  <c r="K12" i="1"/>
  <c r="A12" i="1"/>
  <c r="F48" i="1" l="1"/>
  <c r="G48" i="1"/>
  <c r="H48" i="1"/>
  <c r="I48" i="1"/>
  <c r="J48" i="1"/>
  <c r="K48" i="1"/>
  <c r="A48" i="1"/>
  <c r="F59" i="1" l="1"/>
  <c r="G59" i="1"/>
  <c r="H59" i="1"/>
  <c r="I59" i="1"/>
  <c r="J59" i="1"/>
  <c r="K59" i="1"/>
  <c r="A59" i="1"/>
  <c r="F42" i="1"/>
  <c r="G42" i="1"/>
  <c r="H42" i="1"/>
  <c r="I42" i="1"/>
  <c r="J42" i="1"/>
  <c r="K42" i="1"/>
  <c r="A42" i="1"/>
  <c r="F47" i="1" l="1"/>
  <c r="G47" i="1"/>
  <c r="H47" i="1"/>
  <c r="I47" i="1"/>
  <c r="J47" i="1"/>
  <c r="K47" i="1"/>
  <c r="A47" i="1"/>
  <c r="F46" i="1" l="1"/>
  <c r="G46" i="1"/>
  <c r="H46" i="1"/>
  <c r="I46" i="1"/>
  <c r="J46" i="1"/>
  <c r="K46" i="1"/>
  <c r="F58" i="1"/>
  <c r="G58" i="1"/>
  <c r="H58" i="1"/>
  <c r="I58" i="1"/>
  <c r="J58" i="1"/>
  <c r="K58" i="1"/>
  <c r="F108" i="1"/>
  <c r="G108" i="1"/>
  <c r="H108" i="1"/>
  <c r="I108" i="1"/>
  <c r="J108" i="1"/>
  <c r="K108" i="1"/>
  <c r="F23" i="1"/>
  <c r="G23" i="1"/>
  <c r="H23" i="1"/>
  <c r="I23" i="1"/>
  <c r="J23" i="1"/>
  <c r="K23" i="1"/>
  <c r="A46" i="1"/>
  <c r="A58" i="1"/>
  <c r="A108" i="1"/>
  <c r="A23" i="1"/>
  <c r="F11" i="1"/>
  <c r="G11" i="1"/>
  <c r="H11" i="1"/>
  <c r="I11" i="1"/>
  <c r="J11" i="1"/>
  <c r="K11" i="1"/>
  <c r="F57" i="1"/>
  <c r="G57" i="1"/>
  <c r="H57" i="1"/>
  <c r="I57" i="1"/>
  <c r="J57" i="1"/>
  <c r="K57" i="1"/>
  <c r="A11" i="1"/>
  <c r="A57" i="1"/>
  <c r="F56" i="1"/>
  <c r="G56" i="1"/>
  <c r="H56" i="1"/>
  <c r="I56" i="1"/>
  <c r="J56" i="1"/>
  <c r="K56" i="1"/>
  <c r="A56" i="1"/>
  <c r="A104" i="1" l="1"/>
  <c r="A34" i="1"/>
  <c r="A41" i="1"/>
  <c r="A40" i="1"/>
  <c r="A103" i="1"/>
  <c r="A96" i="1"/>
  <c r="A10" i="1"/>
  <c r="A55" i="1"/>
  <c r="A44" i="1"/>
  <c r="F104" i="1"/>
  <c r="G104" i="1"/>
  <c r="H104" i="1"/>
  <c r="I104" i="1"/>
  <c r="J104" i="1"/>
  <c r="K104" i="1"/>
  <c r="F34" i="1"/>
  <c r="G34" i="1"/>
  <c r="H34" i="1"/>
  <c r="I34" i="1"/>
  <c r="J34" i="1"/>
  <c r="K34" i="1"/>
  <c r="F41" i="1"/>
  <c r="G41" i="1"/>
  <c r="H41" i="1"/>
  <c r="I41" i="1"/>
  <c r="J41" i="1"/>
  <c r="K41" i="1"/>
  <c r="F40" i="1"/>
  <c r="G40" i="1"/>
  <c r="H40" i="1"/>
  <c r="I40" i="1"/>
  <c r="J40" i="1"/>
  <c r="K40" i="1"/>
  <c r="F103" i="1"/>
  <c r="G103" i="1"/>
  <c r="H103" i="1"/>
  <c r="I103" i="1"/>
  <c r="J103" i="1"/>
  <c r="K103" i="1"/>
  <c r="F96" i="1"/>
  <c r="G96" i="1"/>
  <c r="H96" i="1"/>
  <c r="I96" i="1"/>
  <c r="J96" i="1"/>
  <c r="K96" i="1"/>
  <c r="F10" i="1"/>
  <c r="G10" i="1"/>
  <c r="H10" i="1"/>
  <c r="I10" i="1"/>
  <c r="J10" i="1"/>
  <c r="K10" i="1"/>
  <c r="F55" i="1"/>
  <c r="G55" i="1"/>
  <c r="H55" i="1"/>
  <c r="I55" i="1"/>
  <c r="J55" i="1"/>
  <c r="K55" i="1"/>
  <c r="F44" i="1"/>
  <c r="G44" i="1"/>
  <c r="H44" i="1"/>
  <c r="I44" i="1"/>
  <c r="J44" i="1"/>
  <c r="K44" i="1"/>
  <c r="F22" i="1" l="1"/>
  <c r="G22" i="1"/>
  <c r="H22" i="1"/>
  <c r="I22" i="1"/>
  <c r="J22" i="1"/>
  <c r="K22" i="1"/>
  <c r="F21" i="1"/>
  <c r="G21" i="1"/>
  <c r="H21" i="1"/>
  <c r="I21" i="1"/>
  <c r="J21" i="1"/>
  <c r="K21" i="1"/>
  <c r="F102" i="1"/>
  <c r="G102" i="1"/>
  <c r="H102" i="1"/>
  <c r="I102" i="1"/>
  <c r="J102" i="1"/>
  <c r="K102" i="1"/>
  <c r="A22" i="1"/>
  <c r="A21" i="1"/>
  <c r="A102" i="1"/>
  <c r="F9" i="1" l="1"/>
  <c r="G9" i="1"/>
  <c r="H9" i="1"/>
  <c r="I9" i="1"/>
  <c r="J9" i="1"/>
  <c r="K9" i="1"/>
  <c r="F54" i="1"/>
  <c r="G54" i="1"/>
  <c r="H54" i="1"/>
  <c r="I54" i="1"/>
  <c r="J54" i="1"/>
  <c r="K54" i="1"/>
  <c r="F53" i="1"/>
  <c r="G53" i="1"/>
  <c r="H53" i="1"/>
  <c r="I53" i="1"/>
  <c r="J53" i="1"/>
  <c r="K53" i="1"/>
  <c r="F8" i="1"/>
  <c r="G8" i="1"/>
  <c r="H8" i="1"/>
  <c r="I8" i="1"/>
  <c r="J8" i="1"/>
  <c r="K8" i="1"/>
  <c r="F52" i="1"/>
  <c r="G52" i="1"/>
  <c r="H52" i="1"/>
  <c r="I52" i="1"/>
  <c r="J52" i="1"/>
  <c r="K52" i="1"/>
  <c r="F67" i="1"/>
  <c r="G67" i="1"/>
  <c r="H67" i="1"/>
  <c r="I67" i="1"/>
  <c r="J67" i="1"/>
  <c r="K67" i="1"/>
  <c r="F93" i="1"/>
  <c r="G93" i="1"/>
  <c r="H93" i="1"/>
  <c r="I93" i="1"/>
  <c r="J93" i="1"/>
  <c r="K93" i="1"/>
  <c r="A9" i="1"/>
  <c r="A54" i="1"/>
  <c r="A53" i="1"/>
  <c r="A8" i="1"/>
  <c r="A52" i="1"/>
  <c r="A67" i="1"/>
  <c r="A93" i="1"/>
  <c r="A18" i="1" l="1"/>
  <c r="F18" i="1"/>
  <c r="G18" i="1"/>
  <c r="H18" i="1"/>
  <c r="I18" i="1"/>
  <c r="J18" i="1"/>
  <c r="K18" i="1"/>
  <c r="A51" i="1"/>
  <c r="F51" i="1"/>
  <c r="G51" i="1"/>
  <c r="H51" i="1"/>
  <c r="I51" i="1"/>
  <c r="J51" i="1"/>
  <c r="K51" i="1"/>
  <c r="A66" i="1"/>
  <c r="F66" i="1"/>
  <c r="G66" i="1"/>
  <c r="H66" i="1"/>
  <c r="I66" i="1"/>
  <c r="J66" i="1"/>
  <c r="K66" i="1"/>
  <c r="A39" i="1" l="1"/>
  <c r="F39" i="1"/>
  <c r="G39" i="1"/>
  <c r="H39" i="1"/>
  <c r="I39" i="1"/>
  <c r="J39" i="1"/>
  <c r="K39" i="1"/>
  <c r="A7" i="1"/>
  <c r="F7" i="1"/>
  <c r="G7" i="1"/>
  <c r="H7" i="1"/>
  <c r="I7" i="1"/>
  <c r="J7" i="1"/>
  <c r="K7" i="1"/>
  <c r="A19" i="1"/>
  <c r="F19" i="1"/>
  <c r="G19" i="1"/>
  <c r="H19" i="1"/>
  <c r="I19" i="1"/>
  <c r="J19" i="1"/>
  <c r="K19" i="1"/>
  <c r="A6" i="1" l="1"/>
  <c r="F6" i="1"/>
  <c r="G6" i="1"/>
  <c r="H6" i="1"/>
  <c r="I6" i="1"/>
  <c r="J6" i="1"/>
  <c r="K6" i="1"/>
  <c r="A17" i="1"/>
  <c r="F17" i="1"/>
  <c r="G17" i="1"/>
  <c r="H17" i="1"/>
  <c r="I17" i="1"/>
  <c r="J17" i="1"/>
  <c r="K17" i="1"/>
  <c r="A101" i="1"/>
  <c r="F101" i="1"/>
  <c r="G101" i="1"/>
  <c r="H101" i="1"/>
  <c r="I101" i="1"/>
  <c r="J101" i="1"/>
  <c r="K101" i="1"/>
  <c r="F16" i="1" l="1"/>
  <c r="G16" i="1"/>
  <c r="H16" i="1"/>
  <c r="I16" i="1"/>
  <c r="J16" i="1"/>
  <c r="K16" i="1"/>
  <c r="F88" i="1"/>
  <c r="G88" i="1"/>
  <c r="H88" i="1"/>
  <c r="I88" i="1"/>
  <c r="J88" i="1"/>
  <c r="K88" i="1"/>
  <c r="F5" i="1"/>
  <c r="G5" i="1"/>
  <c r="H5" i="1"/>
  <c r="I5" i="1"/>
  <c r="J5" i="1"/>
  <c r="K5" i="1"/>
  <c r="A16" i="1"/>
  <c r="A88" i="1"/>
  <c r="A5" i="1"/>
  <c r="F87" i="1" l="1"/>
  <c r="G87" i="1"/>
  <c r="H87" i="1"/>
  <c r="I87" i="1"/>
  <c r="J87" i="1"/>
  <c r="K87" i="1"/>
  <c r="A87" i="1"/>
  <c r="F65" i="1" l="1"/>
  <c r="G65" i="1"/>
  <c r="H65" i="1"/>
  <c r="I65" i="1"/>
  <c r="J65" i="1"/>
  <c r="K65" i="1"/>
  <c r="A65" i="1"/>
  <c r="I7" i="16" l="1"/>
  <c r="I2" i="16"/>
  <c r="I4" i="16"/>
  <c r="I6" i="16"/>
  <c r="H1" i="16" l="1"/>
  <c r="I1" i="16"/>
  <c r="I3" i="16"/>
  <c r="G7" i="16"/>
  <c r="A86" i="1" l="1"/>
  <c r="F86" i="1"/>
  <c r="G86" i="1"/>
  <c r="H86" i="1"/>
  <c r="I86" i="1"/>
  <c r="J86" i="1"/>
  <c r="K86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<sst xmlns="http://schemas.openxmlformats.org/spreadsheetml/2006/main" count="13649" uniqueCount="2642">
  <si>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</si>
  <si>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</si>
  <si>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</si>
  <si>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</si>
  <si>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</si>
  <si>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</si>
  <si>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</si>
  <si>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</si>
  <si>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</si>
  <si>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</si>
  <si>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</si>
  <si>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</si>
  <si>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</si>
  <si>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</si>
  <si>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</si>
  <si>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</si>
  <si>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</si>
  <si>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</si>
  <si>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</si>
  <si>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</si>
  <si>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</si>
  <si>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</si>
  <si>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</si>
  <si>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</si>
  <si>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</si>
  <si>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</si>
  <si>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</si>
  <si>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</si>
  <si>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</si>
  <si>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</si>
  <si>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</si>
  <si>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</si>
  <si>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</si>
  <si>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</si>
  <si>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</si>
  <si>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</si>
  <si>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</si>
  <si>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</si>
  <si>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</si>
  <si>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</si>
  <si>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</si>
  <si>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</si>
  <si>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</si>
  <si>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</si>
  <si>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</si>
  <si>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</si>
  <si>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</si>
  <si>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</si>
  <si>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</si>
  <si>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</si>
  <si>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</si>
  <si>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</si>
  <si>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</si>
  <si>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</si>
  <si>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</si>
  <si>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</si>
  <si>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</si>
  <si>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</si>
  <si>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</si>
  <si>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</si>
  <si>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</si>
  <si>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</si>
  <si>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</si>
  <si>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</si>
  <si>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</si>
  <si>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</si>
  <si>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</si>
  <si>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</si>
  <si>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</si>
  <si>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</si>
  <si>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</si>
  <si>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</si>
  <si>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</si>
  <si>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</si>
  <si>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</si>
  <si>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</si>
  <si>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</si>
  <si>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</si>
  <si>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</si>
  <si>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</si>
  <si>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</si>
  <si>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</si>
  <si>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</si>
  <si>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</si>
  <si>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</si>
  <si>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</si>
  <si>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</si>
  <si>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</si>
  <si>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</si>
  <si>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</si>
  <si>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</si>
  <si>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</si>
  <si>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</si>
  <si>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</si>
  <si>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</si>
  <si>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</si>
  <si>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</si>
  <si>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</si>
  <si>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</si>
  <si>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</si>
  <si>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</si>
  <si>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</si>
  <si>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</si>
  <si>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</si>
  <si>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</si>
  <si>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</si>
  <si>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</si>
  <si>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</si>
  <si>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</si>
  <si>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</si>
  <si>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</si>
  <si>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</si>
  <si>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</si>
  <si>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</si>
  <si>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</si>
  <si>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</si>
  <si>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</si>
  <si>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</si>
  <si>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</si>
  <si>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</si>
  <si>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</si>
  <si>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</si>
  <si>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</si>
  <si>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</si>
  <si>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</si>
  <si>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</si>
  <si>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</si>
  <si>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</si>
  <si>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</si>
  <si>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</si>
  <si>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</si>
  <si>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</si>
  <si>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</si>
  <si>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</si>
  <si>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</si>
  <si>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</si>
  <si>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</si>
  <si>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</si>
  <si>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</si>
  <si>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</si>
  <si>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</si>
  <si>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</si>
  <si>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</si>
  <si>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</si>
  <si>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</si>
  <si>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</si>
  <si>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</si>
  <si>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</si>
  <si>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</si>
  <si>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</si>
  <si>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</si>
  <si>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</si>
  <si>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</si>
  <si>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</si>
  <si>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</si>
  <si>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</si>
  <si>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</si>
  <si>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</si>
  <si>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</si>
  <si>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</si>
  <si>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</si>
  <si>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</si>
  <si>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</si>
  <si>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</si>
  <si>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</si>
  <si>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</si>
  <si>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</si>
  <si>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</si>
  <si>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</si>
  <si>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</si>
  <si>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</si>
  <si>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</si>
  <si>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</si>
  <si>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</si>
  <si>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</si>
  <si>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</si>
  <si>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</si>
  <si>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</si>
  <si>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</si>
  <si>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</si>
  <si>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</si>
  <si>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</si>
  <si>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</si>
  <si>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</si>
  <si>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</si>
  <si>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</si>
  <si>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</si>
  <si>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</si>
  <si>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</si>
  <si>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</si>
  <si>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</si>
  <si>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</si>
  <si>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</si>
  <si>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</si>
  <si>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</si>
  <si>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</si>
  <si>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</si>
  <si>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</si>
  <si>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</si>
  <si>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</si>
  <si>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</si>
  <si>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</si>
  <si>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</si>
  <si>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</si>
  <si>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</si>
  <si>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</si>
  <si>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</si>
  <si>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</si>
  <si>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</si>
  <si>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</si>
  <si>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</si>
  <si>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</si>
  <si>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</si>
  <si>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</si>
  <si>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</si>
  <si>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</si>
  <si>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</si>
  <si>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</si>
  <si>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</si>
  <si>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</si>
  <si>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</si>
  <si>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</si>
  <si>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</si>
  <si>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</si>
  <si>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</si>
  <si>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</si>
  <si>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</si>
  <si>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</si>
  <si>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</si>
  <si>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</si>
  <si>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</si>
  <si>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</si>
  <si>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</si>
  <si>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</si>
  <si>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</si>
  <si>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</si>
  <si>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</si>
  <si>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</si>
  <si>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</si>
  <si>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</si>
  <si>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</si>
  <si>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</si>
  <si>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</si>
  <si>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</si>
  <si>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</si>
  <si>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</si>
  <si>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</si>
  <si>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</si>
  <si>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</si>
  <si>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</si>
  <si>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</si>
  <si>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</si>
  <si>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</si>
  <si>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</si>
  <si>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</si>
  <si>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</si>
  <si>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</si>
  <si>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</si>
  <si>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</si>
  <si>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</si>
  <si>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</si>
  <si>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</si>
  <si>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</si>
  <si>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</si>
  <si>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</si>
  <si>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</si>
  <si>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</si>
  <si>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</si>
  <si>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</si>
  <si>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</si>
  <si>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</si>
  <si>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</si>
  <si>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</si>
  <si>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</si>
  <si>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</si>
  <si>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</si>
  <si>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</si>
  <si>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</si>
  <si>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</si>
  <si>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</si>
  <si>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</si>
  <si>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</si>
  <si>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</si>
  <si>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</si>
  <si>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</si>
  <si>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</si>
  <si>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</si>
  <si>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</si>
  <si>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</si>
  <si>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</si>
  <si>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</si>
  <si>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</si>
  <si>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</si>
  <si>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</si>
  <si>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</si>
  <si>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</si>
  <si>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</si>
  <si>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</si>
  <si>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</si>
  <si>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</si>
  <si>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</si>
  <si>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</si>
  <si>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</si>
  <si>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</si>
  <si>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</si>
  <si>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</si>
  <si>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</si>
  <si>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</si>
  <si>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</si>
  <si>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</si>
  <si>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</si>
  <si>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</si>
  <si>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</si>
  <si>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</si>
  <si>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</si>
  <si>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</si>
  <si>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</si>
  <si>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</si>
  <si>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</si>
  <si>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</si>
  <si>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</si>
  <si>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</si>
  <si>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</si>
  <si>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</si>
  <si>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</si>
  <si>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</si>
  <si>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</si>
  <si>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</si>
  <si>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</si>
  <si>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</si>
  <si>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</si>
  <si>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</si>
  <si>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</si>
  <si>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</si>
  <si>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</si>
  <si>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</si>
  <si>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</si>
  <si>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</si>
  <si>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</si>
  <si>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</si>
  <si>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</si>
  <si>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</si>
  <si>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</si>
  <si>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</si>
  <si>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</si>
  <si>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</si>
  <si>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</si>
  <si>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</si>
  <si>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</si>
  <si>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</si>
  <si>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</si>
  <si>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</si>
  <si>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</si>
  <si>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</si>
  <si>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</si>
  <si>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</si>
  <si>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</si>
  <si>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</si>
  <si>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</si>
  <si>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</si>
  <si>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</si>
  <si>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</si>
  <si>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</si>
  <si>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</si>
  <si>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</si>
  <si>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</si>
  <si>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</si>
  <si>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</si>
  <si>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</si>
  <si>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</si>
  <si>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</si>
  <si>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</si>
  <si>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</si>
  <si>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</si>
  <si>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</si>
  <si>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</si>
  <si>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</si>
  <si>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</si>
  <si>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</si>
  <si>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</si>
  <si>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</si>
  <si>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</si>
  <si>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</si>
  <si>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</si>
  <si>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</si>
  <si>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</si>
  <si>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</si>
  <si>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</si>
  <si>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</si>
  <si>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</si>
  <si>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</si>
  <si>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</si>
  <si>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</si>
  <si>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</si>
  <si>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</si>
  <si>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</si>
  <si>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</si>
  <si>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</si>
  <si>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</si>
  <si>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</si>
  <si>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</si>
  <si>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</si>
  <si>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</si>
  <si>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</si>
  <si>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</si>
  <si>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</si>
  <si>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</si>
  <si>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</si>
  <si>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</si>
  <si>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</si>
  <si>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</si>
  <si>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</si>
  <si>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</si>
  <si>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</si>
  <si>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</si>
  <si>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</si>
  <si>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</si>
  <si>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</si>
  <si>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</si>
  <si>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</si>
  <si>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</si>
  <si>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</si>
  <si>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</si>
  <si>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</si>
  <si>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</si>
  <si>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</si>
  <si>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</si>
  <si>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</si>
  <si>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</si>
  <si>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</si>
  <si>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</si>
  <si>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</si>
  <si>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</si>
  <si>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</si>
  <si>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</si>
  <si>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</si>
  <si>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</si>
  <si>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</si>
  <si>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</si>
  <si>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</si>
  <si>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</si>
  <si>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</si>
  <si>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</si>
  <si>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</si>
  <si>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</si>
  <si>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</si>
  <si>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</si>
  <si>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</si>
  <si>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</si>
  <si>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</si>
  <si>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</si>
  <si>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</si>
  <si>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</si>
  <si>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</si>
  <si>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</si>
  <si>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</si>
  <si>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</si>
  <si>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</si>
  <si>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</si>
  <si>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</si>
  <si>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</si>
  <si>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</si>
  <si>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</si>
  <si>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</si>
  <si>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</si>
  <si>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</si>
  <si>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</si>
  <si>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</si>
  <si>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</si>
  <si>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</si>
  <si>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</si>
  <si>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</si>
  <si>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</si>
  <si>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</si>
  <si>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</si>
  <si>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</si>
  <si>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</si>
  <si>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</si>
  <si>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</si>
  <si>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</si>
  <si>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</si>
  <si>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</si>
  <si>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</si>
  <si>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</si>
  <si>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</si>
  <si>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</si>
  <si>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</si>
  <si>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</si>
  <si>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</si>
  <si>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</si>
  <si>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</si>
  <si>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</si>
  <si>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</si>
  <si>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</si>
  <si>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</si>
  <si>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</si>
  <si>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</si>
  <si>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</si>
  <si>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</si>
  <si>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</si>
  <si>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</si>
  <si>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</si>
  <si>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</si>
  <si>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</si>
  <si>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</si>
  <si>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</si>
  <si>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</si>
  <si>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</si>
  <si>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</si>
  <si>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</si>
  <si>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</si>
  <si>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</si>
  <si>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</si>
  <si>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</si>
  <si>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</si>
  <si>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</si>
  <si>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</si>
  <si>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</si>
  <si>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</si>
  <si>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</si>
  <si>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</si>
  <si>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</si>
  <si>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</si>
  <si>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</si>
  <si>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</si>
  <si>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</si>
  <si>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</si>
  <si>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</si>
  <si>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</si>
  <si>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</si>
  <si>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</si>
  <si>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</si>
  <si>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</si>
  <si>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</si>
  <si>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</si>
  <si>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</si>
  <si>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</si>
  <si>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</si>
  <si>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</si>
  <si>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</si>
  <si>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</si>
  <si>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</si>
  <si>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</si>
  <si>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</si>
  <si>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</si>
  <si>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</si>
  <si>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</si>
  <si>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</si>
  <si>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</si>
  <si>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</si>
  <si>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</si>
  <si>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</si>
  <si>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</si>
  <si>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</si>
  <si>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</si>
  <si>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</si>
  <si>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</si>
  <si>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</si>
  <si>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</si>
  <si>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</si>
  <si>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</si>
  <si>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</si>
  <si>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</si>
  <si>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</si>
  <si>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</si>
  <si>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</si>
  <si>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</si>
  <si>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</si>
  <si>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</si>
  <si>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</si>
  <si>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</si>
  <si>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</si>
  <si>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</si>
  <si>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</si>
  <si>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</si>
  <si>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</si>
  <si>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</si>
  <si>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</si>
  <si>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</si>
  <si>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</si>
  <si>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</si>
  <si>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</si>
  <si>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</si>
  <si>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</si>
  <si>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</si>
  <si>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</si>
  <si>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</si>
  <si>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</si>
  <si>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</si>
  <si>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</si>
  <si>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</si>
  <si>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</si>
  <si>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</si>
  <si>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</si>
  <si>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</si>
  <si>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</si>
  <si>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</si>
  <si>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</si>
  <si>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</si>
  <si>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</si>
  <si>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</si>
  <si>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</si>
  <si>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</si>
  <si>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</si>
  <si>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</si>
  <si>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</si>
  <si>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</si>
  <si>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</si>
  <si>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</si>
  <si>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</si>
  <si>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</si>
  <si>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</si>
  <si>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</si>
  <si>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</si>
  <si>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</si>
  <si>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</si>
  <si>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</si>
  <si>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</si>
  <si>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</si>
  <si>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</si>
  <si>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</si>
  <si>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</si>
  <si>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</si>
  <si>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</si>
  <si>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</si>
  <si>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</si>
  <si>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</si>
  <si>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</si>
  <si>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</si>
  <si>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</si>
  <si>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</si>
  <si>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</si>
  <si>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</si>
  <si>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</si>
  <si>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</si>
  <si>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</si>
  <si>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</si>
  <si>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</si>
  <si>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</si>
  <si>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</si>
  <si>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</si>
  <si>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</si>
  <si>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</si>
  <si>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</si>
  <si>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</si>
  <si>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</si>
  <si>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</si>
  <si>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</si>
  <si>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</si>
  <si>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</si>
  <si>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</si>
  <si>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</si>
  <si>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</si>
  <si>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</si>
  <si>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</si>
  <si>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</si>
  <si>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</si>
  <si>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</si>
  <si>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</si>
  <si>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</si>
  <si>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</si>
  <si>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</si>
  <si>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</si>
  <si>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</si>
  <si>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</si>
  <si>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</si>
  <si>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</si>
  <si>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</si>
  <si>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</si>
  <si>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</si>
  <si>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</si>
  <si>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</si>
  <si>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</si>
  <si>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</si>
  <si>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</si>
  <si>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</si>
  <si>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</si>
  <si>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</si>
  <si>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</si>
  <si>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</si>
  <si>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</si>
  <si>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</si>
  <si>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</si>
  <si>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</si>
  <si>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</si>
  <si>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</si>
  <si>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</si>
  <si>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</si>
  <si>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</si>
  <si>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</si>
  <si>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</si>
  <si>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</si>
  <si>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</si>
  <si>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</si>
  <si>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</si>
  <si>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</si>
  <si>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</si>
  <si>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</si>
  <si>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</si>
  <si>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</si>
  <si>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</si>
  <si>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</si>
  <si>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</si>
  <si>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</si>
  <si>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</si>
  <si>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</si>
  <si>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</si>
  <si>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</si>
  <si>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</si>
  <si>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</si>
  <si>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</si>
  <si>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</si>
  <si>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</si>
  <si>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</si>
  <si>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</si>
  <si>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</si>
  <si>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</si>
  <si>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</si>
  <si>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</si>
  <si>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</si>
  <si>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</si>
  <si>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</si>
  <si>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</si>
  <si>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</si>
  <si>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</si>
  <si>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</si>
  <si>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</si>
  <si>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</si>
  <si>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</si>
  <si>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</si>
  <si>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</si>
  <si>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</si>
  <si>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</si>
  <si>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</si>
  <si>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</si>
  <si>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</si>
  <si>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</si>
  <si>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</si>
  <si>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</si>
  <si>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</si>
  <si>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</si>
  <si>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</si>
  <si>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</si>
  <si>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</si>
  <si>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</si>
  <si>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</si>
  <si>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</si>
  <si>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</si>
  <si>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</si>
  <si>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</si>
  <si>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</si>
  <si>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</si>
  <si>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</si>
  <si>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</si>
  <si>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</si>
  <si>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</si>
  <si>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</si>
  <si>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</si>
  <si>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</si>
  <si>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</si>
  <si>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</si>
  <si>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</si>
  <si>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</si>
  <si>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</si>
  <si>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</si>
  <si>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</si>
  <si>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</si>
  <si>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</si>
  <si>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</si>
  <si>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</si>
  <si>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</si>
  <si>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</si>
  <si>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</si>
  <si>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</si>
  <si>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</si>
  <si>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</si>
  <si>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</si>
  <si>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</si>
  <si>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</si>
  <si>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</si>
  <si>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</si>
  <si>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</si>
  <si>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</si>
  <si>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</si>
  <si>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</si>
  <si>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</si>
  <si>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</si>
  <si>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</si>
  <si>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</si>
  <si>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</si>
  <si>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</si>
  <si>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</si>
  <si>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</si>
  <si>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</si>
  <si>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</si>
  <si>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</si>
  <si>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</si>
  <si>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</si>
  <si>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</si>
  <si>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</si>
  <si>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</si>
  <si>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</si>
  <si>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</si>
  <si>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</si>
  <si>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</si>
  <si>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</si>
  <si>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</si>
  <si>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</si>
  <si>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</si>
  <si>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</si>
  <si>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</si>
  <si>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</si>
  <si>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</si>
  <si>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</si>
  <si>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</si>
  <si>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</si>
  <si>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</si>
  <si>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</si>
  <si>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</si>
  <si>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</si>
  <si>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</si>
  <si>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</si>
  <si>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</si>
  <si>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</si>
  <si>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</si>
  <si>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</si>
  <si>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</si>
  <si>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</si>
  <si>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</si>
  <si>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</si>
  <si>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</si>
  <si>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</si>
  <si>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</si>
  <si>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</si>
  <si>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</si>
  <si>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</si>
  <si>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</si>
  <si>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</si>
  <si>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</si>
  <si>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</si>
  <si>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</si>
  <si>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</si>
  <si>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</si>
  <si>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</si>
  <si>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</si>
  <si>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</si>
  <si>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</si>
  <si>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</si>
  <si>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</si>
  <si>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</si>
  <si>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</si>
  <si>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</si>
  <si>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</si>
  <si>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</si>
  <si>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</si>
  <si>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</si>
  <si>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</si>
  <si>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</si>
  <si>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</si>
  <si>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</si>
  <si>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</si>
  <si>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</si>
  <si>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</si>
  <si>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</si>
  <si>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</si>
  <si>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</si>
  <si>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</si>
  <si>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</si>
  <si>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</si>
  <si>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</si>
  <si>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</si>
  <si>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</si>
  <si>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</si>
  <si>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</si>
  <si>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</si>
  <si>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</si>
  <si>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</si>
  <si>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</si>
  <si>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</si>
  <si>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</si>
  <si>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</si>
  <si>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</si>
  <si>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</si>
  <si>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</si>
  <si>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</si>
  <si>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</si>
  <si>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</si>
  <si>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</si>
  <si>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</si>
  <si>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</si>
  <si>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</si>
  <si>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</si>
  <si>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</si>
  <si>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</si>
  <si>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</si>
  <si>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</si>
  <si>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</si>
  <si>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</si>
  <si>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</si>
  <si>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</si>
  <si>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</si>
  <si>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</si>
  <si>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</si>
  <si>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</si>
  <si>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</si>
  <si>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</si>
  <si>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</si>
  <si>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</si>
  <si>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</si>
  <si>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</si>
  <si>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</si>
  <si>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</si>
  <si>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</si>
  <si>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</si>
  <si>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</si>
  <si>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</si>
  <si>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</si>
  <si>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</si>
  <si>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</si>
  <si>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</si>
  <si>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</si>
  <si>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</si>
  <si>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</si>
  <si>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</si>
  <si>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</si>
  <si>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</si>
  <si>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</si>
  <si>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</si>
  <si>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</si>
  <si>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</si>
  <si>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</si>
  <si>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</si>
  <si>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</si>
  <si>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</si>
  <si>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</si>
  <si>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</si>
  <si>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</si>
  <si>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</si>
  <si>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</si>
  <si>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</si>
  <si>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</si>
  <si>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</si>
  <si>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</si>
  <si>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</si>
  <si>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</si>
  <si>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</si>
  <si>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</si>
  <si>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</si>
  <si>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</si>
  <si>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</si>
  <si>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</si>
  <si>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</si>
  <si>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</si>
  <si>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</si>
  <si>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</si>
  <si>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</si>
  <si>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</si>
  <si>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</si>
  <si>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</si>
  <si>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</si>
  <si>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</si>
  <si>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</si>
  <si>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</si>
  <si>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</si>
  <si>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</si>
  <si>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</si>
  <si>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</si>
  <si>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</si>
  <si>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</si>
  <si>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</si>
  <si>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</si>
  <si>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</si>
  <si>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</si>
  <si>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</si>
  <si>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</si>
  <si>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</si>
  <si>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</si>
  <si>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</si>
  <si>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</si>
  <si>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</si>
  <si>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</si>
  <si>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</si>
  <si>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</si>
  <si>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</si>
  <si>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</si>
  <si>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</si>
  <si>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</si>
  <si>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</si>
  <si>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</si>
  <si>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</si>
  <si>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</si>
  <si>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</si>
  <si>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</si>
  <si>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</si>
  <si>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</si>
  <si>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</si>
  <si>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</si>
  <si>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</si>
  <si>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</si>
  <si>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</si>
  <si>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</si>
  <si>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</si>
  <si>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</si>
  <si>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</si>
  <si>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</si>
  <si>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</si>
  <si>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</si>
  <si>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</si>
  <si>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</si>
  <si>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</si>
  <si>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</si>
  <si>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</si>
  <si>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</si>
  <si>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</si>
  <si>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</si>
  <si>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</si>
  <si>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</si>
  <si>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</si>
  <si>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</si>
  <si>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</si>
  <si>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</si>
  <si>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</si>
  <si>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</si>
  <si>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</si>
  <si>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</si>
  <si>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</si>
  <si>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</si>
  <si>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</si>
  <si>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</si>
  <si>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</si>
  <si>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</si>
  <si>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</si>
  <si>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</si>
  <si>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</si>
  <si>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</si>
  <si>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</si>
  <si>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</si>
  <si>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</si>
  <si>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</si>
  <si>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</si>
  <si>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</si>
  <si>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</si>
  <si>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</si>
  <si>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</si>
  <si>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</si>
  <si>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</si>
  <si>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</si>
  <si>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</si>
  <si>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</si>
  <si>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</si>
  <si>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</si>
  <si>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</si>
  <si>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</si>
  <si>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</si>
  <si>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</si>
  <si>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</si>
  <si>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</si>
  <si>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</si>
  <si>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</si>
  <si>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</si>
  <si>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</si>
  <si>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</si>
  <si>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</si>
  <si>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</si>
  <si>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</si>
  <si>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</si>
  <si>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</si>
  <si>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</si>
  <si>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</si>
  <si>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</si>
  <si>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</si>
  <si>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</si>
  <si>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</si>
  <si>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</si>
  <si>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</si>
  <si>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</si>
  <si>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</si>
  <si>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</si>
  <si>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</si>
  <si>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</si>
  <si>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</si>
  <si>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</si>
  <si>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</si>
  <si>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</si>
  <si>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</si>
  <si>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</si>
  <si>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</si>
  <si>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</si>
  <si>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</si>
  <si>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</si>
  <si>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</si>
  <si>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</si>
  <si>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</si>
  <si>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</si>
  <si>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</si>
  <si>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</si>
  <si>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</si>
  <si>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</si>
  <si>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</si>
  <si>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</si>
  <si>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</si>
  <si>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</si>
  <si>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</si>
  <si>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</si>
  <si>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</si>
  <si>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</si>
  <si>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</si>
  <si>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</si>
  <si>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</si>
  <si>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</si>
  <si>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</si>
  <si>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</si>
  <si>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</si>
  <si>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</si>
  <si>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</si>
  <si>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</si>
  <si>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</si>
  <si>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</si>
  <si>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</si>
  <si>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</si>
  <si>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</si>
  <si>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</si>
  <si>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</si>
  <si>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</si>
  <si>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</si>
  <si>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</si>
  <si>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</si>
  <si>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</si>
  <si>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</si>
  <si>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</si>
  <si>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</si>
  <si>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</si>
  <si>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</si>
  <si>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</si>
  <si>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</si>
  <si>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</si>
  <si>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</si>
  <si>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</si>
  <si>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</si>
  <si>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</si>
  <si>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</si>
  <si>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</si>
  <si>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</si>
  <si>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</si>
  <si>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</si>
  <si>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</si>
  <si>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</si>
  <si>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</si>
  <si>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</si>
  <si>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</si>
  <si>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</si>
  <si>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</si>
  <si>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</si>
  <si>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</si>
  <si>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</si>
  <si>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</si>
  <si>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</si>
  <si>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</si>
  <si>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</si>
  <si>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</si>
  <si>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</si>
  <si>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</si>
  <si>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</si>
  <si>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</si>
  <si>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</si>
  <si>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</si>
  <si>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</si>
  <si>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</si>
  <si>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</si>
  <si>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</si>
  <si>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</si>
  <si>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</si>
  <si>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</si>
  <si>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</si>
  <si>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</si>
  <si>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</si>
  <si>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</si>
  <si>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</si>
  <si>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</si>
  <si>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</si>
  <si>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</si>
  <si>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</si>
  <si>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</si>
  <si>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</si>
  <si>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</si>
  <si>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</si>
  <si>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</si>
  <si>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</si>
  <si>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</si>
  <si>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</si>
  <si>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</si>
  <si>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</si>
  <si>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</si>
  <si>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</si>
  <si>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</si>
  <si>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</si>
  <si>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</si>
  <si>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</si>
  <si>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</si>
  <si>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</si>
  <si>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</si>
  <si>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</si>
  <si>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</si>
  <si>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</si>
  <si>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</si>
  <si>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</si>
  <si>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</si>
  <si>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</si>
  <si>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</si>
  <si>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</si>
  <si>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</si>
  <si>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</si>
  <si>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</si>
  <si>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</si>
  <si>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</si>
  <si>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</si>
  <si>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</si>
  <si>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</si>
  <si>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</si>
  <si>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</si>
  <si>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</si>
  <si>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</si>
  <si>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</si>
  <si>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</si>
  <si>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</si>
  <si>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</si>
  <si>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</si>
  <si>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</si>
  <si>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</si>
  <si>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</si>
  <si>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</si>
  <si>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</si>
  <si>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</si>
  <si>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</si>
  <si>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</si>
  <si>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</si>
  <si>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</si>
  <si>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</si>
  <si>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</si>
  <si>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</si>
  <si>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</si>
  <si>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</si>
  <si>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</si>
  <si>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</si>
  <si>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</si>
  <si>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</si>
  <si>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</si>
  <si>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</si>
  <si>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</si>
  <si>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</si>
  <si>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</si>
  <si>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</si>
  <si>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</si>
  <si>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</si>
  <si>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</si>
  <si>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</si>
  <si>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</si>
  <si>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</si>
  <si>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</si>
  <si>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</si>
  <si>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</si>
  <si>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</si>
  <si>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</si>
  <si>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</si>
  <si>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</si>
  <si>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</si>
  <si>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</si>
  <si>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</si>
  <si>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</si>
  <si>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</si>
  <si>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</si>
  <si>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</si>
  <si>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</si>
  <si>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</si>
  <si>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</si>
  <si>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</si>
  <si>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</si>
  <si>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</si>
  <si>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</si>
  <si>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</si>
  <si>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</si>
  <si>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</si>
  <si>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</si>
  <si>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</si>
  <si>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</si>
  <si>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</si>
  <si>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</si>
  <si>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</si>
  <si>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</si>
  <si>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</si>
  <si>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</si>
  <si>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</si>
  <si>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</si>
  <si>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</si>
  <si>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</si>
  <si>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</si>
  <si>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</si>
  <si>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</si>
  <si>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</si>
  <si>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</si>
  <si>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</si>
  <si>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</si>
  <si>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</si>
  <si>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</si>
  <si>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</si>
  <si>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</si>
  <si>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</si>
  <si>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</si>
  <si>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</si>
  <si>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</si>
  <si>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</si>
  <si>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</si>
  <si>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</si>
  <si>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</si>
  <si>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</si>
  <si>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</si>
  <si>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</si>
  <si>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</si>
  <si>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</si>
  <si>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</si>
  <si>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</si>
  <si>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</si>
  <si>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</si>
  <si>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</si>
  <si>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</si>
  <si>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</si>
  <si>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</si>
  <si>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</si>
  <si>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</si>
  <si>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</si>
  <si>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</si>
  <si>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</si>
  <si>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</si>
  <si>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</si>
  <si>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</si>
  <si>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</si>
  <si>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</si>
  <si>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</si>
  <si>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</si>
  <si>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</si>
  <si>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</si>
  <si>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</si>
  <si>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</si>
  <si>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</si>
  <si>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</si>
  <si>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</si>
  <si>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</si>
  <si>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</si>
  <si>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</si>
  <si>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</si>
  <si>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</si>
  <si>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</si>
  <si>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</si>
  <si>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</si>
  <si>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</si>
  <si>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</si>
  <si>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</si>
  <si>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</si>
  <si>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</si>
  <si>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</si>
  <si>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</si>
  <si>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</si>
  <si>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</si>
  <si>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</si>
  <si>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</si>
  <si>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</si>
  <si>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</si>
  <si>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</si>
  <si>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</si>
  <si>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</si>
  <si>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</si>
  <si>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</si>
  <si>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</si>
  <si>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</si>
  <si>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</si>
  <si>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</si>
  <si>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</si>
  <si>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</si>
  <si>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</si>
  <si>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</si>
  <si>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</si>
  <si>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</si>
  <si>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</si>
  <si>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</si>
  <si>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</si>
  <si>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</si>
  <si>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</si>
  <si>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</si>
  <si>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</si>
  <si>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</si>
  <si>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</si>
  <si>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</si>
  <si>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</si>
  <si>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</si>
  <si>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</si>
  <si>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</si>
  <si>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</si>
  <si>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</si>
  <si>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</si>
  <si>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</si>
  <si>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</si>
  <si>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</si>
  <si>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</si>
  <si>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</si>
  <si>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</si>
  <si>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</si>
  <si>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</si>
  <si>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</si>
  <si>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</si>
  <si>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</si>
  <si>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</si>
  <si>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</si>
  <si>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</si>
  <si>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</si>
  <si>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</si>
  <si>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</si>
  <si>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</si>
  <si>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</si>
  <si>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</si>
  <si>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</si>
  <si>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</si>
  <si>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</si>
  <si>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</si>
  <si>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</si>
  <si>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</si>
  <si>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</si>
  <si>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</si>
  <si>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</si>
  <si>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</si>
  <si>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</si>
  <si>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</si>
  <si>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</si>
  <si>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</si>
  <si>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</si>
  <si>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</si>
  <si>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</si>
  <si>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</si>
  <si>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</si>
  <si>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</si>
  <si>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</si>
  <si>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</si>
  <si>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</si>
  <si>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</si>
  <si>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</si>
  <si>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</si>
  <si>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</si>
  <si>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</si>
  <si>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</si>
  <si>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</si>
  <si>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</si>
  <si>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</si>
  <si>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</si>
  <si>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</si>
  <si>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</si>
  <si>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</si>
  <si>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</si>
  <si>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</si>
  <si>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</si>
  <si>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</si>
  <si>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</si>
  <si>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</si>
  <si>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</si>
  <si>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</si>
  <si>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</si>
  <si>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</si>
  <si>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</si>
  <si>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</si>
  <si>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</si>
  <si>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</si>
  <si>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</si>
  <si>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</si>
  <si>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</si>
  <si>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</si>
  <si>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</si>
  <si>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</si>
  <si>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</si>
  <si>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</si>
  <si>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</si>
  <si>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</si>
  <si>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</si>
  <si>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</si>
  <si>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</si>
  <si>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</si>
  <si>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</si>
  <si>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</si>
  <si>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</si>
  <si>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</si>
  <si>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</si>
  <si>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</si>
  <si>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</si>
  <si>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</si>
  <si>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</si>
  <si>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</si>
  <si>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</si>
  <si>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</si>
  <si>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</si>
  <si>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</si>
  <si>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</si>
  <si>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</si>
  <si>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</si>
  <si>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</si>
  <si>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</si>
  <si>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</si>
  <si>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</si>
  <si>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</si>
  <si>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</si>
  <si>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</si>
  <si>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</si>
  <si>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</si>
  <si>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</si>
  <si>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</si>
  <si>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</si>
  <si>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</si>
  <si>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</si>
  <si>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</si>
  <si>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</si>
  <si>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</si>
  <si>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</si>
  <si>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</si>
  <si>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</si>
  <si>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</si>
  <si>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</si>
  <si>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</si>
  <si>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</si>
  <si>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</si>
  <si>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</si>
  <si>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</si>
  <si>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</si>
  <si>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</si>
  <si>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</si>
  <si>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</si>
  <si>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</si>
  <si>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</si>
  <si>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</si>
  <si>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</si>
  <si>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</si>
  <si>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</si>
  <si>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</si>
  <si>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</si>
  <si>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</si>
  <si>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</si>
  <si>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</si>
  <si>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</si>
  <si>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</si>
  <si>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</si>
  <si>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</si>
  <si>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</si>
  <si>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</si>
  <si>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</si>
  <si>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</si>
  <si>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</si>
  <si>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</si>
  <si>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</si>
  <si>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</si>
  <si>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</si>
  <si>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</si>
  <si>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</si>
  <si>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</si>
  <si>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</si>
  <si>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</si>
  <si>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</si>
  <si>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</si>
  <si>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</si>
  <si>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</si>
  <si>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</si>
  <si>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</si>
  <si>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</si>
  <si>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</si>
  <si>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</si>
  <si>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</si>
  <si>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</si>
  <si>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</si>
  <si>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</si>
  <si>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</si>
  <si>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</si>
  <si>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</si>
  <si>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</si>
  <si>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</si>
  <si>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</si>
  <si>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</si>
  <si>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</si>
  <si>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</si>
  <si>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</si>
  <si>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</si>
  <si>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</si>
  <si>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</si>
  <si>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</si>
  <si>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</si>
  <si>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</si>
  <si>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</si>
  <si>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</si>
  <si>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</si>
  <si>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</si>
  <si>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</si>
  <si>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</si>
  <si>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</si>
  <si>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</si>
  <si>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</si>
  <si>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</si>
  <si>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</si>
  <si>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</si>
  <si>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</si>
  <si>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</si>
  <si>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</si>
  <si>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</si>
  <si>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</si>
  <si>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</si>
  <si>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</si>
  <si>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</si>
  <si>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</si>
  <si>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</si>
  <si>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</si>
  <si>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</si>
  <si>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</si>
  <si>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</si>
  <si>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</si>
  <si>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</si>
  <si>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</si>
  <si>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</si>
  <si>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</si>
  <si>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</si>
  <si>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</si>
  <si>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</si>
  <si>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</si>
  <si>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</si>
  <si>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</si>
  <si>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</si>
  <si>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</si>
  <si>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</si>
  <si>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</si>
  <si>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</si>
  <si>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</si>
  <si>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</si>
  <si>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</si>
  <si>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</si>
  <si>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</si>
  <si>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</si>
  <si>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</si>
  <si>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</si>
  <si>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</si>
  <si>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</si>
  <si>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</si>
  <si>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</si>
  <si>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</si>
  <si>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</si>
  <si>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</si>
  <si>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</si>
  <si>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</si>
  <si>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</si>
  <si>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</si>
  <si>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</si>
  <si>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</si>
  <si>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</si>
  <si>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</si>
  <si>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</si>
  <si>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</si>
  <si>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</si>
  <si>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</si>
  <si>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</si>
  <si>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</si>
  <si>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</si>
  <si>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</si>
  <si>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</si>
  <si>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</si>
  <si>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</si>
  <si>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</si>
  <si>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</si>
  <si>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</si>
  <si>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</si>
  <si>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</si>
  <si>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</si>
  <si>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</si>
  <si>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</si>
  <si>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</si>
  <si>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</si>
  <si>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</si>
  <si>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</si>
  <si>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</si>
  <si>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</si>
  <si>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</si>
  <si>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</si>
  <si>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</si>
  <si>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</si>
  <si>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</si>
  <si>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</si>
  <si>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</si>
  <si>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</si>
  <si>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</si>
  <si>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</si>
  <si>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</si>
  <si>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</si>
  <si>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</si>
  <si>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</si>
  <si>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</si>
  <si>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</si>
  <si>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</si>
  <si>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</si>
  <si>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</si>
  <si>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</si>
  <si>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</si>
  <si>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</si>
  <si>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</si>
  <si>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</si>
  <si>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</si>
  <si>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</si>
  <si>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</si>
  <si>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</si>
  <si>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</si>
  <si>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</si>
  <si>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</si>
  <si>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</si>
  <si>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</si>
  <si>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</si>
  <si>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</si>
  <si>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</si>
  <si>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</si>
  <si>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</si>
  <si>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</si>
  <si>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</si>
  <si>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</si>
  <si>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</si>
  <si>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</si>
  <si>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</si>
  <si>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</si>
  <si>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</si>
  <si>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</si>
  <si>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</si>
  <si>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</si>
  <si>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</si>
  <si>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</si>
  <si>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</si>
  <si>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</si>
  <si>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</si>
  <si>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</si>
  <si>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</si>
  <si>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</si>
  <si>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</si>
  <si>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</si>
  <si>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</si>
  <si>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</si>
  <si>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</si>
  <si>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</si>
  <si>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</si>
  <si>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</si>
  <si>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</si>
  <si>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</si>
  <si>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</si>
  <si>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</si>
  <si>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</si>
  <si>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</si>
  <si>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</si>
  <si>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</si>
  <si>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</si>
  <si>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</si>
  <si>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</si>
  <si>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</si>
  <si>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</si>
  <si>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</si>
  <si>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</si>
  <si>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</si>
  <si>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</si>
  <si>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</si>
  <si>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</si>
  <si>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</si>
  <si>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</si>
  <si>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</si>
  <si>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</si>
  <si>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</si>
  <si>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</si>
  <si>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</si>
  <si>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</si>
  <si>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</si>
  <si>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</si>
  <si>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</si>
  <si>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</si>
  <si>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</si>
  <si>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</si>
  <si>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</si>
  <si>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</si>
  <si>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</si>
  <si>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</si>
  <si>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</si>
  <si>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</si>
  <si>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</si>
  <si>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</si>
  <si>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</si>
  <si>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</si>
  <si>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</si>
  <si>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</si>
  <si>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</si>
  <si>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</si>
  <si>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</si>
  <si>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</si>
  <si>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</si>
  <si>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</si>
  <si>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</si>
  <si>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</si>
  <si>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</si>
  <si>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</si>
  <si>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</si>
  <si>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</si>
  <si>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</si>
  <si>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</si>
  <si>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</si>
  <si>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</si>
  <si>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</si>
  <si>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</si>
  <si>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</si>
  <si>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</si>
  <si>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</si>
  <si>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</si>
  <si>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</si>
  <si>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</si>
  <si>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</si>
  <si>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</si>
  <si>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</si>
  <si>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</si>
  <si>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</si>
  <si>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</si>
  <si>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</si>
  <si>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</si>
  <si>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</si>
  <si>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</si>
  <si>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</si>
  <si>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</si>
  <si>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</si>
  <si>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</si>
  <si>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</si>
  <si>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</si>
  <si>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</si>
  <si>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</si>
  <si>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</si>
  <si>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</si>
  <si>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</si>
  <si>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</si>
  <si>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</si>
  <si>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</si>
  <si>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</si>
  <si>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</si>
  <si>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</si>
  <si>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</si>
  <si>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</si>
  <si>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</si>
  <si>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</si>
  <si>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</si>
  <si>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</si>
  <si>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</si>
  <si>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</si>
  <si>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</si>
  <si>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</si>
  <si>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</si>
  <si>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</si>
  <si>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</si>
  <si>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</si>
  <si>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</si>
  <si>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</si>
  <si>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</si>
  <si>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</si>
  <si>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</si>
  <si>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</si>
  <si>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</si>
  <si>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</si>
  <si>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</si>
  <si>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</si>
  <si>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</si>
  <si>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</si>
  <si>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</si>
  <si>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</si>
  <si>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</si>
  <si>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</si>
  <si>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</si>
  <si>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</si>
  <si>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</si>
  <si>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</si>
  <si>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</si>
  <si>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</si>
  <si>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</si>
  <si>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</si>
  <si>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</si>
  <si>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</si>
  <si>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</si>
  <si>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</si>
  <si>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</si>
  <si>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</si>
  <si>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</si>
  <si>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</si>
  <si>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</si>
  <si>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</si>
  <si>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</si>
  <si>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</si>
  <si>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</si>
  <si>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</si>
  <si>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</si>
  <si>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</si>
  <si>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</si>
  <si>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</si>
  <si>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</si>
  <si>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</si>
  <si>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</si>
  <si>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</si>
  <si>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</si>
  <si>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</si>
  <si>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</si>
  <si>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</si>
  <si>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</si>
  <si>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</si>
  <si>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</si>
  <si>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</si>
  <si>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</si>
  <si>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</si>
  <si>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</si>
  <si>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</si>
  <si>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</si>
  <si>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</si>
  <si>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</si>
  <si>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</si>
  <si>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</si>
  <si>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</si>
  <si>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</si>
  <si>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</si>
  <si>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</si>
  <si>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</si>
  <si>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</si>
  <si>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</si>
  <si>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</si>
  <si>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</si>
  <si>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</si>
  <si>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</si>
  <si>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</si>
  <si>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</si>
  <si>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</si>
  <si>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</si>
  <si>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</si>
  <si>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</si>
  <si>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</si>
  <si>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</si>
  <si>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</si>
  <si>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</si>
  <si>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</si>
  <si>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</si>
  <si>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</si>
  <si>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</si>
  <si>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</si>
  <si>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</si>
  <si>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</si>
  <si>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</si>
  <si>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</si>
  <si>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</si>
  <si>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</si>
  <si>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</si>
  <si>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</si>
  <si>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</si>
  <si>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</si>
  <si>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</si>
  <si>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</si>
  <si>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</si>
  <si>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</si>
  <si>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</si>
  <si>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</si>
  <si>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</si>
  <si>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</si>
  <si>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</si>
  <si>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</si>
  <si>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</si>
  <si>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</si>
  <si>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</si>
  <si>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</si>
  <si>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</si>
  <si>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</si>
  <si>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</si>
  <si>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</si>
  <si>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</si>
  <si>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</si>
  <si>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</si>
  <si>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</si>
  <si>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</si>
  <si>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</si>
  <si>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</si>
  <si>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</si>
  <si>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</si>
  <si>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</si>
  <si>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</si>
  <si>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</si>
  <si>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</si>
  <si>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</si>
  <si>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</si>
  <si>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</si>
  <si>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</si>
  <si>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</si>
  <si>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</si>
  <si>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</si>
  <si>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</si>
  <si>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</si>
  <si>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</si>
  <si>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</si>
  <si>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</si>
  <si>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</si>
  <si>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</si>
  <si>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</si>
  <si>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</si>
  <si>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</si>
  <si>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</si>
  <si>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</si>
  <si>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</si>
  <si>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</si>
  <si>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</si>
  <si>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</si>
  <si>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</si>
  <si>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</si>
  <si>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</si>
  <si>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</si>
  <si>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</si>
  <si>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</si>
  <si>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</si>
  <si>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</si>
  <si>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</si>
  <si>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</si>
  <si>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</si>
  <si>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</si>
  <si>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</si>
  <si>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</si>
  <si>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</si>
  <si>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</si>
  <si>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</si>
  <si>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</si>
  <si>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</si>
  <si>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</si>
  <si>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</si>
  <si>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</si>
  <si>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</si>
  <si>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</si>
  <si>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</si>
  <si>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</si>
  <si>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</si>
  <si>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</si>
  <si>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</si>
  <si>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</si>
  <si>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</si>
  <si>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</si>
  <si>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</si>
  <si>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</si>
  <si>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</si>
  <si>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</si>
  <si>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</si>
  <si>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</si>
  <si>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</si>
  <si>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</si>
  <si>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</si>
  <si>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</si>
  <si>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</si>
  <si>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</si>
  <si>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</si>
  <si>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</si>
  <si>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</si>
  <si>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</si>
  <si>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</si>
  <si>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</si>
  <si>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</si>
  <si>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</si>
  <si>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</si>
  <si>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</si>
  <si>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</si>
  <si>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</si>
  <si>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</si>
  <si>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</si>
  <si>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</si>
  <si>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</si>
  <si>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</si>
  <si>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</si>
  <si>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</si>
  <si>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</si>
  <si>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</si>
  <si>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</si>
  <si>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</si>
  <si>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</si>
  <si>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</si>
  <si>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</si>
  <si>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</si>
  <si>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</si>
  <si>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</si>
  <si>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</si>
  <si>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</si>
  <si>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</si>
  <si>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</si>
  <si>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</si>
  <si>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</si>
  <si>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</si>
  <si>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</si>
  <si>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</si>
  <si>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</si>
  <si>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</si>
  <si>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</si>
  <si>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</si>
  <si>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</si>
  <si>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</si>
  <si>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</si>
  <si>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</si>
  <si>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</si>
  <si>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</si>
  <si>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</si>
  <si>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</si>
  <si>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</si>
  <si>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</si>
  <si>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</si>
  <si>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</si>
  <si>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</si>
  <si>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</si>
  <si>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</si>
  <si>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</si>
  <si>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</si>
  <si>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</si>
  <si>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</si>
  <si>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</si>
  <si>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</si>
  <si>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</si>
  <si>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</si>
  <si>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</si>
  <si>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</si>
  <si>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</si>
  <si>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</si>
  <si>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</si>
  <si>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</si>
  <si>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</si>
  <si>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</si>
  <si>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</si>
  <si>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</si>
  <si>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</si>
  <si>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</si>
  <si>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</si>
  <si>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</si>
  <si>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</si>
  <si>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</si>
  <si>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</si>
  <si>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</si>
  <si>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</si>
  <si>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</si>
  <si>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</si>
  <si>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</si>
  <si>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</si>
  <si>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</si>
  <si>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</si>
  <si>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</si>
  <si>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</si>
  <si>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</si>
  <si>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</si>
  <si>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</si>
  <si>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</si>
  <si>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</si>
  <si>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</si>
  <si>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</si>
  <si>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</si>
  <si>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</si>
  <si>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</si>
  <si>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</si>
  <si>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</si>
  <si>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</si>
  <si>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</si>
  <si>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</si>
  <si>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</si>
  <si>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</si>
  <si>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</si>
  <si>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</si>
  <si>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</si>
  <si>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</si>
  <si>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</si>
  <si>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</si>
  <si>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</si>
  <si>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</si>
  <si>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</si>
  <si>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</si>
  <si>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</si>
  <si>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</si>
  <si>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</si>
  <si>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</si>
  <si>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</si>
  <si>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</si>
  <si>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</si>
  <si>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</si>
  <si>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</si>
  <si>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</si>
  <si>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</si>
  <si>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</si>
  <si>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</si>
  <si>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</si>
  <si>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</si>
  <si>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</si>
  <si>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</si>
  <si>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</si>
  <si>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</si>
  <si>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</si>
  <si>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</si>
  <si>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</si>
  <si>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</si>
  <si>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</si>
  <si>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</si>
  <si>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</si>
  <si>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</si>
  <si>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</si>
  <si>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</si>
  <si>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</si>
  <si>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</si>
  <si>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</si>
  <si>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</si>
  <si>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</si>
  <si>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</si>
  <si>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</si>
  <si>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</si>
  <si>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</si>
  <si>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</si>
  <si>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</si>
  <si>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</si>
  <si>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</si>
  <si>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</si>
  <si>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</si>
  <si>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</si>
  <si>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</si>
  <si>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</si>
  <si>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</si>
  <si>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</si>
  <si>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</si>
  <si>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</si>
  <si>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</si>
  <si>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</si>
  <si>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</si>
  <si>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</si>
  <si>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</si>
  <si>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</si>
  <si>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</si>
  <si>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</si>
  <si>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</si>
  <si>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</si>
  <si>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</si>
  <si>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</si>
  <si>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</si>
  <si>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</si>
  <si>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</si>
  <si>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</si>
  <si>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</si>
  <si>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</si>
  <si>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</si>
  <si>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</si>
  <si>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</si>
  <si>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</si>
  <si>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</si>
  <si>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</si>
  <si>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</si>
  <si>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</si>
  <si>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</si>
  <si>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</si>
  <si>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</si>
  <si>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</si>
  <si>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</si>
  <si>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</si>
  <si>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</si>
  <si>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</si>
  <si>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</si>
  <si>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</si>
  <si>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</si>
  <si>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</si>
  <si>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</si>
  <si>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</si>
  <si>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</si>
  <si>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</si>
  <si>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</si>
  <si>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</si>
  <si>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</si>
  <si>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</si>
  <si>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</si>
  <si>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</si>
  <si>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</si>
  <si>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</si>
  <si>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</si>
  <si>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</si>
  <si>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</si>
  <si>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</si>
  <si>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</si>
  <si>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</si>
  <si>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</si>
  <si>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</si>
  <si>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</si>
  <si>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</si>
  <si>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</si>
  <si>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</si>
  <si>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</si>
  <si>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</si>
  <si>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</si>
  <si>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</si>
  <si>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</si>
  <si>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</si>
  <si>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</si>
  <si>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</si>
  <si>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</si>
  <si>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</si>
  <si>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</si>
  <si>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</si>
  <si>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</si>
  <si>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</si>
  <si>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</si>
  <si>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</si>
  <si>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</si>
  <si>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</si>
  <si>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</si>
  <si>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</si>
  <si>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</si>
  <si>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</si>
  <si>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</si>
  <si>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</si>
  <si>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</si>
  <si>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</si>
  <si>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</si>
  <si>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</si>
  <si>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</si>
  <si>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</si>
  <si>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</si>
  <si>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</si>
  <si>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</si>
  <si>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</si>
  <si>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</si>
  <si>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</si>
  <si>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</si>
  <si>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</si>
  <si>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</si>
  <si>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</si>
  <si>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</si>
  <si>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</si>
  <si>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</si>
  <si>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</si>
  <si>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</si>
  <si>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</si>
  <si>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</si>
  <si>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</si>
  <si>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</si>
  <si>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</si>
  <si>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</si>
  <si>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</si>
  <si>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</si>
  <si>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</si>
  <si>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</si>
  <si>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</si>
  <si>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</si>
  <si>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</si>
  <si>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</si>
  <si>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</si>
  <si>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</si>
  <si>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</si>
  <si>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</si>
  <si>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</si>
  <si>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</si>
  <si>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</si>
  <si>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</si>
  <si>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</si>
  <si>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</si>
  <si>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</si>
  <si>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</si>
  <si>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</si>
  <si>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</si>
  <si>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</si>
  <si>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</si>
  <si>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</si>
  <si>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</si>
  <si>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</si>
  <si>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</si>
  <si>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</si>
  <si>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</si>
  <si>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</si>
  <si>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</si>
  <si>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</si>
  <si>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</si>
  <si>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</si>
  <si>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</si>
  <si>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</si>
  <si>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</si>
  <si>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</si>
  <si>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</si>
  <si>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</si>
  <si>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</si>
  <si>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</si>
  <si>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</si>
  <si>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</si>
  <si>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</si>
  <si>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</si>
  <si>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</si>
  <si>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</si>
  <si>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</si>
  <si>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</si>
  <si>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</si>
  <si>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</si>
  <si>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</si>
  <si>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</si>
  <si>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</si>
  <si>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</si>
  <si>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</si>
  <si>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</si>
  <si>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</si>
  <si>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</si>
  <si>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</si>
  <si>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</si>
  <si>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</si>
  <si>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</si>
  <si>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</si>
  <si>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</si>
  <si>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</si>
  <si>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</si>
  <si>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</si>
  <si>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</si>
  <si>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</si>
  <si>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</si>
  <si>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</si>
  <si>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</si>
  <si>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</si>
  <si>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</si>
  <si>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</si>
  <si>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</si>
  <si>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</si>
  <si>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</si>
  <si>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</si>
  <si>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</si>
  <si>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</si>
  <si>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</si>
  <si>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</si>
  <si>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</si>
  <si>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</si>
  <si>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</si>
  <si>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</si>
  <si>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</si>
  <si>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</si>
  <si>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</si>
  <si>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</si>
  <si>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</si>
  <si>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</si>
  <si>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</si>
  <si>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</si>
  <si>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</si>
  <si>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</si>
  <si>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</si>
  <si>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</si>
  <si>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</si>
  <si>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</si>
  <si>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</si>
  <si>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</si>
  <si>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</si>
  <si>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</si>
  <si>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</si>
  <si>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</si>
  <si>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</si>
  <si>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</si>
  <si>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</si>
  <si>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</si>
  <si>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</si>
  <si>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</si>
  <si>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</si>
  <si>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</si>
  <si>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</si>
  <si>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</si>
  <si>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</si>
  <si>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</si>
  <si>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</si>
  <si>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</si>
  <si>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</si>
  <si>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</si>
  <si>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</si>
  <si>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</si>
  <si>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</si>
  <si>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</si>
  <si>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</si>
  <si>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</si>
  <si>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</si>
  <si>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</si>
  <si>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</si>
  <si>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</si>
  <si>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</si>
  <si>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</si>
  <si>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</si>
  <si>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</si>
  <si>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</si>
  <si>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</si>
  <si>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</si>
  <si>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</si>
  <si>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</si>
  <si>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</si>
  <si>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</si>
  <si>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</si>
  <si>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</si>
  <si>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</si>
  <si>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</si>
  <si>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</si>
  <si>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</si>
  <si>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</si>
  <si>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</si>
  <si>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</si>
  <si>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</si>
  <si>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</si>
  <si>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</si>
  <si>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</si>
  <si>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</si>
  <si>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</si>
  <si>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</si>
  <si>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</si>
  <si>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</si>
  <si>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</si>
  <si>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</si>
  <si>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</si>
  <si>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</si>
  <si>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</si>
  <si>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</si>
  <si>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</si>
  <si>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</si>
  <si>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</si>
  <si>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</si>
  <si>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</si>
  <si>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</si>
  <si>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</si>
  <si>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</si>
  <si>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</si>
  <si>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</si>
  <si>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</si>
  <si>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</si>
  <si>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</si>
  <si>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</si>
  <si>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</si>
  <si>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</si>
  <si>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</si>
  <si>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</si>
  <si>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</si>
  <si>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</si>
  <si>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</si>
  <si>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</si>
  <si>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</si>
  <si>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</si>
  <si>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</si>
  <si>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</si>
  <si>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</si>
  <si>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</si>
  <si>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</si>
  <si>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</si>
  <si>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</si>
  <si>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</si>
  <si>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</si>
  <si>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</si>
  <si>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</si>
  <si>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</si>
  <si>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</si>
  <si>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</si>
  <si>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</si>
  <si>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</si>
  <si>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</si>
  <si>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</si>
  <si>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</si>
  <si>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</si>
  <si>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</si>
  <si>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</si>
  <si>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</si>
  <si>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</si>
  <si>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</si>
  <si>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</si>
  <si>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</si>
  <si>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</si>
  <si>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</si>
  <si>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</si>
  <si>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</si>
  <si>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</si>
  <si>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</si>
  <si>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</si>
  <si>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</si>
  <si>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</si>
  <si>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</si>
  <si>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</si>
  <si>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</si>
  <si>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</si>
  <si>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</si>
  <si>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</si>
  <si>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 xml:space="preserve">Gil Carrera, Santiago </t>
  </si>
  <si>
    <t>GAVETA DE DEPOSITOS LLENA</t>
  </si>
  <si>
    <t>14 Junio de 2021</t>
  </si>
  <si>
    <t>3335918451</t>
  </si>
  <si>
    <t>3335918450</t>
  </si>
  <si>
    <t>3335918444</t>
  </si>
  <si>
    <t>3335918440</t>
  </si>
  <si>
    <t>3335918414</t>
  </si>
  <si>
    <t>3335918395</t>
  </si>
  <si>
    <t>3335918450 </t>
  </si>
  <si>
    <t>3335918904</t>
  </si>
  <si>
    <t>3335918887</t>
  </si>
  <si>
    <t>3335918884</t>
  </si>
  <si>
    <t>3335918862</t>
  </si>
  <si>
    <t>3335918801</t>
  </si>
  <si>
    <t>3335918796</t>
  </si>
  <si>
    <t>3335918772</t>
  </si>
  <si>
    <t>3335918741</t>
  </si>
  <si>
    <t>3335918625</t>
  </si>
  <si>
    <t>3335918507</t>
  </si>
  <si>
    <t>TARJETA TREABADA</t>
  </si>
  <si>
    <t>GAVETA DE DEPÓSITOS LLENA</t>
  </si>
  <si>
    <t>3335918282</t>
  </si>
  <si>
    <t>Closed</t>
  </si>
  <si>
    <t>3335918772 </t>
  </si>
  <si>
    <t>3335918625 </t>
  </si>
  <si>
    <t>3335918796 </t>
  </si>
  <si>
    <t>3335918507 </t>
  </si>
  <si>
    <t>3335919392</t>
  </si>
  <si>
    <t>3335919277</t>
  </si>
  <si>
    <t>3335919245</t>
  </si>
  <si>
    <t>3335919230</t>
  </si>
  <si>
    <t>3335919174</t>
  </si>
  <si>
    <t>3335919162</t>
  </si>
  <si>
    <t>3335919155</t>
  </si>
  <si>
    <t>3335919351</t>
  </si>
  <si>
    <t>3335919337</t>
  </si>
  <si>
    <t>3335918824</t>
  </si>
  <si>
    <t>VANDALIZADO</t>
  </si>
  <si>
    <t xml:space="preserve">Reyes Paulino, Juan </t>
  </si>
  <si>
    <t>De Leon Gonzalez, Jose Ciprian</t>
  </si>
  <si>
    <t>3335919230 </t>
  </si>
  <si>
    <t>3335919603</t>
  </si>
  <si>
    <t>3335919598</t>
  </si>
  <si>
    <t>3335919589</t>
  </si>
  <si>
    <t>3335919583</t>
  </si>
  <si>
    <t>3335919580</t>
  </si>
  <si>
    <t>3335919576</t>
  </si>
  <si>
    <t>3335919561</t>
  </si>
  <si>
    <t>3335919555</t>
  </si>
  <si>
    <t>3335919550</t>
  </si>
  <si>
    <t>3335919548</t>
  </si>
  <si>
    <t>3335919541</t>
  </si>
  <si>
    <t>3335919534</t>
  </si>
  <si>
    <t>3335919531</t>
  </si>
  <si>
    <t>3335919530</t>
  </si>
  <si>
    <t>ReservaC Norte</t>
  </si>
  <si>
    <t>3335919526</t>
  </si>
  <si>
    <t>3335919522</t>
  </si>
  <si>
    <t>3335919520</t>
  </si>
  <si>
    <t>3335919514</t>
  </si>
  <si>
    <t>3335919506</t>
  </si>
  <si>
    <t>GAVETAS VACIAS + GAVETAS FALLANDONDO</t>
  </si>
  <si>
    <t>GAVETAS VACIAS + GAVETAS FALLLANDONDO</t>
  </si>
  <si>
    <t>Aybar Villa, Guillermo Emigdio</t>
  </si>
  <si>
    <t>3335919514 </t>
  </si>
  <si>
    <t>3335919530 </t>
  </si>
  <si>
    <t>3335919541 </t>
  </si>
  <si>
    <t>3335919550 </t>
  </si>
  <si>
    <t>3335919561 </t>
  </si>
  <si>
    <t>3335919506 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</si>
</sst>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0"/>
      <tableStyleElement type="headerRow" dxfId="139"/>
      <tableStyleElement type="totalRow" dxfId="138"/>
      <tableStyleElement type="firstColumn" dxfId="137"/>
      <tableStyleElement type="lastColumn" dxfId="136"/>
      <tableStyleElement type="firstRowStripe" dxfId="135"/>
      <tableStyleElement type="firstColumnStripe" dxfId="1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35.8324421296275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3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5"/>
  <sheetViews>
    <sheetView tabSelected="1" zoomScale="85" zoomScaleNormal="85" workbookViewId="0">
      <pane ySplit="4" topLeftCell="A5" activePane="bottomLeft" state="frozen"/>
      <selection pane="bottomLeft" activeCell="C10" sqref="C10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106" bestFit="1" customWidth="1"/>
    <col min="3" max="3" width="17.7109375" style="44" bestFit="1" customWidth="1"/>
    <col min="4" max="4" width="29.28515625" style="87" customWidth="1"/>
    <col min="5" max="5" width="12.140625" style="82" bestFit="1" customWidth="1"/>
    <col min="6" max="6" width="11.85546875" style="45" customWidth="1"/>
    <col min="7" max="7" width="64.2851562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2.42578125" style="89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2573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>
        <v>3335917101</v>
      </c>
      <c r="C5" s="132">
        <v>44358.462951388887</v>
      </c>
      <c r="D5" s="132" t="s">
        <v>2180</v>
      </c>
      <c r="E5" s="121">
        <v>845</v>
      </c>
      <c r="F5" s="147" t="str">
        <f>VLOOKUP(E5,VIP!$A$2:$O13729,2,0)</f>
        <v>DRBR845</v>
      </c>
      <c r="G5" s="147" t="str">
        <f>VLOOKUP(E5,'LISTADO ATM'!$A$2:$B$897,2,0)</f>
        <v xml:space="preserve">ATM CERTV (Canal 4) </v>
      </c>
      <c r="H5" s="147" t="str">
        <f>VLOOKUP(E5,VIP!$A$2:$O18592,7,FALSE)</f>
        <v>Si</v>
      </c>
      <c r="I5" s="147" t="str">
        <f>VLOOKUP(E5,VIP!$A$2:$O10557,8,FALSE)</f>
        <v>Si</v>
      </c>
      <c r="J5" s="147" t="str">
        <f>VLOOKUP(E5,VIP!$A$2:$O10507,8,FALSE)</f>
        <v>Si</v>
      </c>
      <c r="K5" s="147" t="str">
        <f>VLOOKUP(E5,VIP!$A$2:$O14081,6,0)</f>
        <v>NO</v>
      </c>
      <c r="L5" s="122" t="s">
        <v>2219</v>
      </c>
      <c r="M5" s="197" t="s">
        <v>2552</v>
      </c>
      <c r="N5" s="131" t="s">
        <v>2560</v>
      </c>
      <c r="O5" s="147" t="s">
        <v>2455</v>
      </c>
      <c r="P5" s="147"/>
      <c r="Q5" s="196">
        <v>44361.593009259261</v>
      </c>
    </row>
    <row r="6" spans="1:17" s="93" customFormat="1" ht="18" x14ac:dyDescent="0.25">
      <c r="A6" s="147" t="str">
        <f>VLOOKUP(E6,'LISTADO ATM'!$A$2:$C$898,3,0)</f>
        <v>DISTRITO NACIONAL</v>
      </c>
      <c r="B6" s="126">
        <v>3335917861</v>
      </c>
      <c r="C6" s="132">
        <v>44358.782476851855</v>
      </c>
      <c r="D6" s="132" t="s">
        <v>2180</v>
      </c>
      <c r="E6" s="121">
        <v>686</v>
      </c>
      <c r="F6" s="147" t="str">
        <f>VLOOKUP(E6,VIP!$A$2:$O13725,2,0)</f>
        <v>DRBR686</v>
      </c>
      <c r="G6" s="147" t="str">
        <f>VLOOKUP(E6,'LISTADO ATM'!$A$2:$B$897,2,0)</f>
        <v>ATM Autoservicio Oficina Máximo Gómez</v>
      </c>
      <c r="H6" s="147" t="str">
        <f>VLOOKUP(E6,VIP!$A$2:$O18588,7,FALSE)</f>
        <v>Si</v>
      </c>
      <c r="I6" s="147" t="str">
        <f>VLOOKUP(E6,VIP!$A$2:$O10553,8,FALSE)</f>
        <v>Si</v>
      </c>
      <c r="J6" s="147" t="str">
        <f>VLOOKUP(E6,VIP!$A$2:$O10503,8,FALSE)</f>
        <v>Si</v>
      </c>
      <c r="K6" s="147" t="str">
        <f>VLOOKUP(E6,VIP!$A$2:$O14077,6,0)</f>
        <v>NO</v>
      </c>
      <c r="L6" s="122" t="s">
        <v>2219</v>
      </c>
      <c r="M6" s="197" t="s">
        <v>2552</v>
      </c>
      <c r="N6" s="131" t="s">
        <v>2453</v>
      </c>
      <c r="O6" s="147" t="s">
        <v>2455</v>
      </c>
      <c r="P6" s="147"/>
      <c r="Q6" s="196">
        <v>44361.593009259261</v>
      </c>
    </row>
    <row r="7" spans="1:17" s="93" customFormat="1" ht="18" x14ac:dyDescent="0.25">
      <c r="A7" s="147" t="str">
        <f>VLOOKUP(E7,'LISTADO ATM'!$A$2:$C$898,3,0)</f>
        <v>DISTRITO NACIONAL</v>
      </c>
      <c r="B7" s="126">
        <v>3335918173</v>
      </c>
      <c r="C7" s="132">
        <v>44359.55605324074</v>
      </c>
      <c r="D7" s="132" t="s">
        <v>2180</v>
      </c>
      <c r="E7" s="121">
        <v>915</v>
      </c>
      <c r="F7" s="147" t="str">
        <f>VLOOKUP(E7,VIP!$A$2:$O13742,2,0)</f>
        <v>DRBR24F</v>
      </c>
      <c r="G7" s="147" t="str">
        <f>VLOOKUP(E7,'LISTADO ATM'!$A$2:$B$897,2,0)</f>
        <v xml:space="preserve">ATM Multicentro La Sirena Aut. Duarte </v>
      </c>
      <c r="H7" s="147" t="str">
        <f>VLOOKUP(E7,VIP!$A$2:$O18605,7,FALSE)</f>
        <v>Si</v>
      </c>
      <c r="I7" s="147" t="str">
        <f>VLOOKUP(E7,VIP!$A$2:$O10570,8,FALSE)</f>
        <v>Si</v>
      </c>
      <c r="J7" s="147" t="str">
        <f>VLOOKUP(E7,VIP!$A$2:$O10520,8,FALSE)</f>
        <v>Si</v>
      </c>
      <c r="K7" s="147" t="str">
        <f>VLOOKUP(E7,VIP!$A$2:$O14094,6,0)</f>
        <v>SI</v>
      </c>
      <c r="L7" s="122" t="s">
        <v>2219</v>
      </c>
      <c r="M7" s="197" t="s">
        <v>2552</v>
      </c>
      <c r="N7" s="131" t="s">
        <v>2453</v>
      </c>
      <c r="O7" s="147" t="s">
        <v>2455</v>
      </c>
      <c r="P7" s="147"/>
      <c r="Q7" s="196">
        <v>44361.593009259261</v>
      </c>
    </row>
    <row r="8" spans="1:17" s="93" customFormat="1" ht="18" x14ac:dyDescent="0.25">
      <c r="A8" s="147" t="str">
        <f>VLOOKUP(E8,'LISTADO ATM'!$A$2:$C$898,3,0)</f>
        <v>SUR</v>
      </c>
      <c r="B8" s="126">
        <v>3335918182</v>
      </c>
      <c r="C8" s="132">
        <v>44359.653124999997</v>
      </c>
      <c r="D8" s="132" t="s">
        <v>2180</v>
      </c>
      <c r="E8" s="121">
        <v>885</v>
      </c>
      <c r="F8" s="147" t="str">
        <f>VLOOKUP(E8,VIP!$A$2:$O13703,2,0)</f>
        <v>DRBR885</v>
      </c>
      <c r="G8" s="147" t="str">
        <f>VLOOKUP(E8,'LISTADO ATM'!$A$2:$B$897,2,0)</f>
        <v xml:space="preserve">ATM UNP Rancho Arriba </v>
      </c>
      <c r="H8" s="147" t="str">
        <f>VLOOKUP(E8,VIP!$A$2:$O18566,7,FALSE)</f>
        <v>Si</v>
      </c>
      <c r="I8" s="147" t="str">
        <f>VLOOKUP(E8,VIP!$A$2:$O10531,8,FALSE)</f>
        <v>Si</v>
      </c>
      <c r="J8" s="147" t="str">
        <f>VLOOKUP(E8,VIP!$A$2:$O10481,8,FALSE)</f>
        <v>Si</v>
      </c>
      <c r="K8" s="147" t="str">
        <f>VLOOKUP(E8,VIP!$A$2:$O14055,6,0)</f>
        <v>NO</v>
      </c>
      <c r="L8" s="122" t="s">
        <v>2219</v>
      </c>
      <c r="M8" s="197" t="s">
        <v>2552</v>
      </c>
      <c r="N8" s="131" t="s">
        <v>2453</v>
      </c>
      <c r="O8" s="147" t="s">
        <v>2455</v>
      </c>
      <c r="P8" s="131"/>
      <c r="Q8" s="196">
        <v>44361.593009259261</v>
      </c>
    </row>
    <row r="9" spans="1:17" s="93" customFormat="1" ht="18" x14ac:dyDescent="0.25">
      <c r="A9" s="147" t="str">
        <f>VLOOKUP(E9,'LISTADO ATM'!$A$2:$C$898,3,0)</f>
        <v>SUR</v>
      </c>
      <c r="B9" s="126">
        <v>3335918193</v>
      </c>
      <c r="C9" s="132">
        <v>44359.784710648149</v>
      </c>
      <c r="D9" s="132" t="s">
        <v>2180</v>
      </c>
      <c r="E9" s="121">
        <v>6</v>
      </c>
      <c r="F9" s="147" t="str">
        <f>VLOOKUP(E9,VIP!$A$2:$O13697,2,0)</f>
        <v>DRBR006</v>
      </c>
      <c r="G9" s="147" t="str">
        <f>VLOOKUP(E9,'LISTADO ATM'!$A$2:$B$897,2,0)</f>
        <v xml:space="preserve">ATM Plaza WAO San Juan </v>
      </c>
      <c r="H9" s="147" t="str">
        <f>VLOOKUP(E9,VIP!$A$2:$O18560,7,FALSE)</f>
        <v>N/A</v>
      </c>
      <c r="I9" s="147" t="str">
        <f>VLOOKUP(E9,VIP!$A$2:$O10525,8,FALSE)</f>
        <v>N/A</v>
      </c>
      <c r="J9" s="147" t="str">
        <f>VLOOKUP(E9,VIP!$A$2:$O10475,8,FALSE)</f>
        <v>N/A</v>
      </c>
      <c r="K9" s="147" t="str">
        <f>VLOOKUP(E9,VIP!$A$2:$O14049,6,0)</f>
        <v/>
      </c>
      <c r="L9" s="122" t="s">
        <v>2219</v>
      </c>
      <c r="M9" s="197" t="s">
        <v>2552</v>
      </c>
      <c r="N9" s="131" t="s">
        <v>2453</v>
      </c>
      <c r="O9" s="147" t="s">
        <v>2455</v>
      </c>
      <c r="P9" s="131"/>
      <c r="Q9" s="196">
        <v>44361.593009259261</v>
      </c>
    </row>
    <row r="10" spans="1:17" s="93" customFormat="1" ht="18" x14ac:dyDescent="0.25">
      <c r="A10" s="147" t="str">
        <f>VLOOKUP(E10,'LISTADO ATM'!$A$2:$C$898,3,0)</f>
        <v>DISTRITO NACIONAL</v>
      </c>
      <c r="B10" s="126">
        <v>3335918208</v>
      </c>
      <c r="C10" s="132">
        <v>44360.012662037036</v>
      </c>
      <c r="D10" s="132" t="s">
        <v>2180</v>
      </c>
      <c r="E10" s="121">
        <v>866</v>
      </c>
      <c r="F10" s="147" t="str">
        <f>VLOOKUP(E10,VIP!$A$2:$O13705,2,0)</f>
        <v>DRBR866</v>
      </c>
      <c r="G10" s="147" t="str">
        <f>VLOOKUP(E10,'LISTADO ATM'!$A$2:$B$897,2,0)</f>
        <v xml:space="preserve">ATM CARDNET </v>
      </c>
      <c r="H10" s="147" t="str">
        <f>VLOOKUP(E10,VIP!$A$2:$O18568,7,FALSE)</f>
        <v>Si</v>
      </c>
      <c r="I10" s="147" t="str">
        <f>VLOOKUP(E10,VIP!$A$2:$O10533,8,FALSE)</f>
        <v>No</v>
      </c>
      <c r="J10" s="147" t="str">
        <f>VLOOKUP(E10,VIP!$A$2:$O10483,8,FALSE)</f>
        <v>No</v>
      </c>
      <c r="K10" s="147" t="str">
        <f>VLOOKUP(E10,VIP!$A$2:$O14057,6,0)</f>
        <v>NO</v>
      </c>
      <c r="L10" s="122" t="s">
        <v>2219</v>
      </c>
      <c r="M10" s="197" t="s">
        <v>2552</v>
      </c>
      <c r="N10" s="131" t="s">
        <v>2453</v>
      </c>
      <c r="O10" s="147" t="s">
        <v>2455</v>
      </c>
      <c r="P10" s="131"/>
      <c r="Q10" s="196">
        <v>44361.593009259261</v>
      </c>
    </row>
    <row r="11" spans="1:17" s="93" customFormat="1" ht="18" x14ac:dyDescent="0.25">
      <c r="A11" s="147" t="str">
        <f>VLOOKUP(E11,'LISTADO ATM'!$A$2:$C$898,3,0)</f>
        <v>ESTE</v>
      </c>
      <c r="B11" s="126">
        <v>3335918220</v>
      </c>
      <c r="C11" s="132">
        <v>44360.413611111115</v>
      </c>
      <c r="D11" s="132" t="s">
        <v>2180</v>
      </c>
      <c r="E11" s="121">
        <v>480</v>
      </c>
      <c r="F11" s="147" t="str">
        <f>VLOOKUP(E11,VIP!$A$2:$O13696,2,0)</f>
        <v>DRBR480</v>
      </c>
      <c r="G11" s="147" t="str">
        <f>VLOOKUP(E11,'LISTADO ATM'!$A$2:$B$897,2,0)</f>
        <v>ATM UNP Farmaconal Higuey</v>
      </c>
      <c r="H11" s="147" t="str">
        <f>VLOOKUP(E11,VIP!$A$2:$O18559,7,FALSE)</f>
        <v>N/A</v>
      </c>
      <c r="I11" s="147" t="str">
        <f>VLOOKUP(E11,VIP!$A$2:$O10524,8,FALSE)</f>
        <v>N/A</v>
      </c>
      <c r="J11" s="147" t="str">
        <f>VLOOKUP(E11,VIP!$A$2:$O10474,8,FALSE)</f>
        <v>N/A</v>
      </c>
      <c r="K11" s="147" t="str">
        <f>VLOOKUP(E11,VIP!$A$2:$O14048,6,0)</f>
        <v>N/A</v>
      </c>
      <c r="L11" s="122" t="s">
        <v>2219</v>
      </c>
      <c r="M11" s="197" t="s">
        <v>2552</v>
      </c>
      <c r="N11" s="131" t="s">
        <v>2453</v>
      </c>
      <c r="O11" s="147" t="s">
        <v>2455</v>
      </c>
      <c r="P11" s="147"/>
      <c r="Q11" s="196">
        <v>44361.593009259261</v>
      </c>
    </row>
    <row r="12" spans="1:17" s="93" customFormat="1" ht="18" x14ac:dyDescent="0.25">
      <c r="A12" s="147" t="str">
        <f>VLOOKUP(E12,'LISTADO ATM'!$A$2:$C$898,3,0)</f>
        <v>SUR</v>
      </c>
      <c r="B12" s="126">
        <v>3335918261</v>
      </c>
      <c r="C12" s="132">
        <v>44360.838194444441</v>
      </c>
      <c r="D12" s="132" t="s">
        <v>2180</v>
      </c>
      <c r="E12" s="121">
        <v>677</v>
      </c>
      <c r="F12" s="147" t="str">
        <f>VLOOKUP(E12,VIP!$A$2:$O13701,2,0)</f>
        <v>DRBR677</v>
      </c>
      <c r="G12" s="147" t="str">
        <f>VLOOKUP(E12,'LISTADO ATM'!$A$2:$B$897,2,0)</f>
        <v>ATM PBG Villa Jaragua</v>
      </c>
      <c r="H12" s="147" t="str">
        <f>VLOOKUP(E12,VIP!$A$2:$O18564,7,FALSE)</f>
        <v>Si</v>
      </c>
      <c r="I12" s="147" t="str">
        <f>VLOOKUP(E12,VIP!$A$2:$O10529,8,FALSE)</f>
        <v>Si</v>
      </c>
      <c r="J12" s="147" t="str">
        <f>VLOOKUP(E12,VIP!$A$2:$O10479,8,FALSE)</f>
        <v>Si</v>
      </c>
      <c r="K12" s="147" t="str">
        <f>VLOOKUP(E12,VIP!$A$2:$O14053,6,0)</f>
        <v>SI</v>
      </c>
      <c r="L12" s="122" t="s">
        <v>2219</v>
      </c>
      <c r="M12" s="197" t="s">
        <v>2552</v>
      </c>
      <c r="N12" s="131" t="s">
        <v>2453</v>
      </c>
      <c r="O12" s="147" t="s">
        <v>2455</v>
      </c>
      <c r="P12" s="147"/>
      <c r="Q12" s="196">
        <v>44361.593009259261</v>
      </c>
    </row>
    <row r="13" spans="1:17" s="93" customFormat="1" ht="18" x14ac:dyDescent="0.25">
      <c r="A13" s="147" t="str">
        <f>VLOOKUP(E13,'LISTADO ATM'!$A$2:$C$898,3,0)</f>
        <v>DISTRITO NACIONAL</v>
      </c>
      <c r="B13" s="126">
        <v>3335918276</v>
      </c>
      <c r="C13" s="132">
        <v>44361.052395833336</v>
      </c>
      <c r="D13" s="132" t="s">
        <v>2180</v>
      </c>
      <c r="E13" s="121">
        <v>240</v>
      </c>
      <c r="F13" s="147" t="str">
        <f>VLOOKUP(E13,VIP!$A$2:$O13717,2,0)</f>
        <v>DRBR24D</v>
      </c>
      <c r="G13" s="147" t="str">
        <f>VLOOKUP(E13,'LISTADO ATM'!$A$2:$B$897,2,0)</f>
        <v xml:space="preserve">ATM Oficina Carrefour I </v>
      </c>
      <c r="H13" s="147" t="str">
        <f>VLOOKUP(E13,VIP!$A$2:$O18580,7,FALSE)</f>
        <v>Si</v>
      </c>
      <c r="I13" s="147" t="str">
        <f>VLOOKUP(E13,VIP!$A$2:$O10545,8,FALSE)</f>
        <v>Si</v>
      </c>
      <c r="J13" s="147" t="str">
        <f>VLOOKUP(E13,VIP!$A$2:$O10495,8,FALSE)</f>
        <v>Si</v>
      </c>
      <c r="K13" s="147" t="str">
        <f>VLOOKUP(E13,VIP!$A$2:$O14069,6,0)</f>
        <v>SI</v>
      </c>
      <c r="L13" s="122" t="s">
        <v>2219</v>
      </c>
      <c r="M13" s="197" t="s">
        <v>2552</v>
      </c>
      <c r="N13" s="131" t="s">
        <v>2453</v>
      </c>
      <c r="O13" s="147" t="s">
        <v>2455</v>
      </c>
      <c r="P13" s="147"/>
      <c r="Q13" s="196">
        <v>44361.593009259261</v>
      </c>
    </row>
    <row r="14" spans="1:17" s="93" customFormat="1" ht="18" x14ac:dyDescent="0.25">
      <c r="A14" s="147" t="str">
        <f>VLOOKUP(E14,'LISTADO ATM'!$A$2:$C$898,3,0)</f>
        <v>NORTE</v>
      </c>
      <c r="B14" s="126">
        <v>3335918283</v>
      </c>
      <c r="C14" s="132">
        <v>44361.138842592591</v>
      </c>
      <c r="D14" s="132" t="s">
        <v>2181</v>
      </c>
      <c r="E14" s="121">
        <v>854</v>
      </c>
      <c r="F14" s="147" t="str">
        <f>VLOOKUP(E14,VIP!$A$2:$O13711,2,0)</f>
        <v>DRBR854</v>
      </c>
      <c r="G14" s="147" t="str">
        <f>VLOOKUP(E14,'LISTADO ATM'!$A$2:$B$897,2,0)</f>
        <v xml:space="preserve">ATM Centro Comercial Blanco Batista </v>
      </c>
      <c r="H14" s="147" t="str">
        <f>VLOOKUP(E14,VIP!$A$2:$O18574,7,FALSE)</f>
        <v>Si</v>
      </c>
      <c r="I14" s="147" t="str">
        <f>VLOOKUP(E14,VIP!$A$2:$O10539,8,FALSE)</f>
        <v>Si</v>
      </c>
      <c r="J14" s="147" t="str">
        <f>VLOOKUP(E14,VIP!$A$2:$O10489,8,FALSE)</f>
        <v>Si</v>
      </c>
      <c r="K14" s="147" t="str">
        <f>VLOOKUP(E14,VIP!$A$2:$O14063,6,0)</f>
        <v>NO</v>
      </c>
      <c r="L14" s="122" t="s">
        <v>2219</v>
      </c>
      <c r="M14" s="197" t="s">
        <v>2552</v>
      </c>
      <c r="N14" s="131" t="s">
        <v>2453</v>
      </c>
      <c r="O14" s="147" t="s">
        <v>2549</v>
      </c>
      <c r="P14" s="147"/>
      <c r="Q14" s="196">
        <v>44361.593009259261</v>
      </c>
    </row>
    <row r="15" spans="1:17" s="93" customFormat="1" ht="18" x14ac:dyDescent="0.25">
      <c r="A15" s="147" t="str">
        <f>VLOOKUP(E15,'LISTADO ATM'!$A$2:$C$898,3,0)</f>
        <v>DISTRITO NACIONAL</v>
      </c>
      <c r="B15" s="126">
        <v>3335918284</v>
      </c>
      <c r="C15" s="132">
        <v>44361.242777777778</v>
      </c>
      <c r="D15" s="132" t="s">
        <v>2180</v>
      </c>
      <c r="E15" s="121">
        <v>858</v>
      </c>
      <c r="F15" s="147" t="str">
        <f>VLOOKUP(E15,VIP!$A$2:$O13710,2,0)</f>
        <v>DRBR858</v>
      </c>
      <c r="G15" s="147" t="str">
        <f>VLOOKUP(E15,'LISTADO ATM'!$A$2:$B$897,2,0)</f>
        <v xml:space="preserve">ATM Cooperativa Maestros (COOPNAMA) </v>
      </c>
      <c r="H15" s="147" t="str">
        <f>VLOOKUP(E15,VIP!$A$2:$O18573,7,FALSE)</f>
        <v>Si</v>
      </c>
      <c r="I15" s="147" t="str">
        <f>VLOOKUP(E15,VIP!$A$2:$O10538,8,FALSE)</f>
        <v>No</v>
      </c>
      <c r="J15" s="147" t="str">
        <f>VLOOKUP(E15,VIP!$A$2:$O10488,8,FALSE)</f>
        <v>No</v>
      </c>
      <c r="K15" s="147" t="str">
        <f>VLOOKUP(E15,VIP!$A$2:$O14062,6,0)</f>
        <v>NO</v>
      </c>
      <c r="L15" s="122" t="s">
        <v>2219</v>
      </c>
      <c r="M15" s="197" t="s">
        <v>2552</v>
      </c>
      <c r="N15" s="131" t="s">
        <v>2453</v>
      </c>
      <c r="O15" s="147" t="s">
        <v>2455</v>
      </c>
      <c r="P15" s="147"/>
      <c r="Q15" s="196">
        <v>44361.43608796296</v>
      </c>
    </row>
    <row r="16" spans="1:17" s="93" customFormat="1" ht="18" x14ac:dyDescent="0.25">
      <c r="A16" s="147" t="str">
        <f>VLOOKUP(E16,'LISTADO ATM'!$A$2:$C$898,3,0)</f>
        <v>DISTRITO NACIONAL</v>
      </c>
      <c r="B16" s="126">
        <v>3335917420</v>
      </c>
      <c r="C16" s="132">
        <v>44358.568090277775</v>
      </c>
      <c r="D16" s="132" t="s">
        <v>2180</v>
      </c>
      <c r="E16" s="121">
        <v>688</v>
      </c>
      <c r="F16" s="147" t="str">
        <f>VLOOKUP(E16,VIP!$A$2:$O13722,2,0)</f>
        <v>DRBR688</v>
      </c>
      <c r="G16" s="147" t="str">
        <f>VLOOKUP(E16,'LISTADO ATM'!$A$2:$B$897,2,0)</f>
        <v>ATM Innova Centro Ave. Kennedy</v>
      </c>
      <c r="H16" s="147" t="str">
        <f>VLOOKUP(E16,VIP!$A$2:$O18585,7,FALSE)</f>
        <v>Si</v>
      </c>
      <c r="I16" s="147" t="str">
        <f>VLOOKUP(E16,VIP!$A$2:$O10550,8,FALSE)</f>
        <v>Si</v>
      </c>
      <c r="J16" s="147" t="str">
        <f>VLOOKUP(E16,VIP!$A$2:$O10500,8,FALSE)</f>
        <v>Si</v>
      </c>
      <c r="K16" s="147" t="str">
        <f>VLOOKUP(E16,VIP!$A$2:$O14074,6,0)</f>
        <v>NO</v>
      </c>
      <c r="L16" s="122" t="s">
        <v>2245</v>
      </c>
      <c r="M16" s="197" t="s">
        <v>2552</v>
      </c>
      <c r="N16" s="131" t="s">
        <v>2453</v>
      </c>
      <c r="O16" s="147" t="s">
        <v>2455</v>
      </c>
      <c r="P16" s="147"/>
      <c r="Q16" s="196">
        <v>44361.593009259261</v>
      </c>
    </row>
    <row r="17" spans="1:17" s="93" customFormat="1" ht="18" x14ac:dyDescent="0.25">
      <c r="A17" s="147" t="str">
        <f>VLOOKUP(E17,'LISTADO ATM'!$A$2:$C$898,3,0)</f>
        <v>SUR</v>
      </c>
      <c r="B17" s="126">
        <v>3335917837</v>
      </c>
      <c r="C17" s="132">
        <v>44358.736331018517</v>
      </c>
      <c r="D17" s="132" t="s">
        <v>2180</v>
      </c>
      <c r="E17" s="121">
        <v>890</v>
      </c>
      <c r="F17" s="147" t="str">
        <f>VLOOKUP(E17,VIP!$A$2:$O13728,2,0)</f>
        <v>DRBR890</v>
      </c>
      <c r="G17" s="147" t="str">
        <f>VLOOKUP(E17,'LISTADO ATM'!$A$2:$B$897,2,0)</f>
        <v xml:space="preserve">ATM Escuela Penitenciaria (San Cristóbal) </v>
      </c>
      <c r="H17" s="147" t="str">
        <f>VLOOKUP(E17,VIP!$A$2:$O18591,7,FALSE)</f>
        <v>Si</v>
      </c>
      <c r="I17" s="147" t="str">
        <f>VLOOKUP(E17,VIP!$A$2:$O10556,8,FALSE)</f>
        <v>Si</v>
      </c>
      <c r="J17" s="147" t="str">
        <f>VLOOKUP(E17,VIP!$A$2:$O10506,8,FALSE)</f>
        <v>Si</v>
      </c>
      <c r="K17" s="147" t="str">
        <f>VLOOKUP(E17,VIP!$A$2:$O14080,6,0)</f>
        <v>NO</v>
      </c>
      <c r="L17" s="122" t="s">
        <v>2245</v>
      </c>
      <c r="M17" s="197" t="s">
        <v>2552</v>
      </c>
      <c r="N17" s="131" t="s">
        <v>2453</v>
      </c>
      <c r="O17" s="147" t="s">
        <v>2455</v>
      </c>
      <c r="P17" s="147"/>
      <c r="Q17" s="196">
        <v>44361.593009259261</v>
      </c>
    </row>
    <row r="18" spans="1:17" s="93" customFormat="1" ht="18" x14ac:dyDescent="0.25">
      <c r="A18" s="147" t="str">
        <f>VLOOKUP(E18,'LISTADO ATM'!$A$2:$C$898,3,0)</f>
        <v>DISTRITO NACIONAL</v>
      </c>
      <c r="B18" s="126">
        <v>3335918130</v>
      </c>
      <c r="C18" s="132">
        <v>44359.528969907406</v>
      </c>
      <c r="D18" s="132" t="s">
        <v>2180</v>
      </c>
      <c r="E18" s="121">
        <v>818</v>
      </c>
      <c r="F18" s="147" t="str">
        <f>VLOOKUP(E18,VIP!$A$2:$O13751,2,0)</f>
        <v>DRBR818</v>
      </c>
      <c r="G18" s="147" t="str">
        <f>VLOOKUP(E18,'LISTADO ATM'!$A$2:$B$897,2,0)</f>
        <v xml:space="preserve">ATM Juridicción Inmobiliaria </v>
      </c>
      <c r="H18" s="147" t="str">
        <f>VLOOKUP(E18,VIP!$A$2:$O18614,7,FALSE)</f>
        <v>No</v>
      </c>
      <c r="I18" s="147" t="str">
        <f>VLOOKUP(E18,VIP!$A$2:$O10579,8,FALSE)</f>
        <v>No</v>
      </c>
      <c r="J18" s="147" t="str">
        <f>VLOOKUP(E18,VIP!$A$2:$O10529,8,FALSE)</f>
        <v>No</v>
      </c>
      <c r="K18" s="147" t="str">
        <f>VLOOKUP(E18,VIP!$A$2:$O14103,6,0)</f>
        <v>NO</v>
      </c>
      <c r="L18" s="122" t="s">
        <v>2245</v>
      </c>
      <c r="M18" s="197" t="s">
        <v>2552</v>
      </c>
      <c r="N18" s="131" t="s">
        <v>2453</v>
      </c>
      <c r="O18" s="147" t="s">
        <v>2455</v>
      </c>
      <c r="P18" s="147"/>
      <c r="Q18" s="196">
        <v>44361.43608796296</v>
      </c>
    </row>
    <row r="19" spans="1:17" s="93" customFormat="1" ht="18" x14ac:dyDescent="0.25">
      <c r="A19" s="147" t="str">
        <f>VLOOKUP(E19,'LISTADO ATM'!$A$2:$C$898,3,0)</f>
        <v>DISTRITO NACIONAL</v>
      </c>
      <c r="B19" s="126">
        <v>3335918137</v>
      </c>
      <c r="C19" s="132">
        <v>44359.530995370369</v>
      </c>
      <c r="D19" s="132" t="s">
        <v>2180</v>
      </c>
      <c r="E19" s="121">
        <v>971</v>
      </c>
      <c r="F19" s="147" t="str">
        <f>VLOOKUP(E19,VIP!$A$2:$O13748,2,0)</f>
        <v>DRBR24U</v>
      </c>
      <c r="G19" s="147" t="str">
        <f>VLOOKUP(E19,'LISTADO ATM'!$A$2:$B$897,2,0)</f>
        <v xml:space="preserve">ATM Club Banreservas I </v>
      </c>
      <c r="H19" s="147" t="str">
        <f>VLOOKUP(E19,VIP!$A$2:$O18611,7,FALSE)</f>
        <v>Si</v>
      </c>
      <c r="I19" s="147" t="str">
        <f>VLOOKUP(E19,VIP!$A$2:$O10576,8,FALSE)</f>
        <v>Si</v>
      </c>
      <c r="J19" s="147" t="str">
        <f>VLOOKUP(E19,VIP!$A$2:$O10526,8,FALSE)</f>
        <v>Si</v>
      </c>
      <c r="K19" s="147" t="str">
        <f>VLOOKUP(E19,VIP!$A$2:$O14100,6,0)</f>
        <v>NO</v>
      </c>
      <c r="L19" s="122" t="s">
        <v>2245</v>
      </c>
      <c r="M19" s="197" t="s">
        <v>2552</v>
      </c>
      <c r="N19" s="131" t="s">
        <v>2453</v>
      </c>
      <c r="O19" s="147" t="s">
        <v>2455</v>
      </c>
      <c r="P19" s="147"/>
      <c r="Q19" s="196">
        <v>44361.43608796296</v>
      </c>
    </row>
    <row r="20" spans="1:17" s="93" customFormat="1" ht="18" x14ac:dyDescent="0.25">
      <c r="A20" s="147" t="str">
        <f>VLOOKUP(E20,'LISTADO ATM'!$A$2:$C$898,3,0)</f>
        <v>DISTRITO NACIONAL</v>
      </c>
      <c r="B20" s="126">
        <v>3335918148</v>
      </c>
      <c r="C20" s="132">
        <v>44359.531944444447</v>
      </c>
      <c r="D20" s="132" t="s">
        <v>2180</v>
      </c>
      <c r="E20" s="121">
        <v>896</v>
      </c>
      <c r="F20" s="147" t="str">
        <f>VLOOKUP(E20,VIP!$A$2:$O13702,2,0)</f>
        <v>DRBR896</v>
      </c>
      <c r="G20" s="147" t="str">
        <f>VLOOKUP(E20,'LISTADO ATM'!$A$2:$B$897,2,0)</f>
        <v xml:space="preserve">ATM Campamento Militar 16 de Agosto I </v>
      </c>
      <c r="H20" s="147" t="str">
        <f>VLOOKUP(E20,VIP!$A$2:$O18565,7,FALSE)</f>
        <v>Si</v>
      </c>
      <c r="I20" s="147" t="str">
        <f>VLOOKUP(E20,VIP!$A$2:$O10530,8,FALSE)</f>
        <v>Si</v>
      </c>
      <c r="J20" s="147" t="str">
        <f>VLOOKUP(E20,VIP!$A$2:$O10480,8,FALSE)</f>
        <v>Si</v>
      </c>
      <c r="K20" s="147" t="str">
        <f>VLOOKUP(E20,VIP!$A$2:$O14054,6,0)</f>
        <v>NO</v>
      </c>
      <c r="L20" s="122" t="s">
        <v>2245</v>
      </c>
      <c r="M20" s="197" t="s">
        <v>2552</v>
      </c>
      <c r="N20" s="131" t="s">
        <v>2453</v>
      </c>
      <c r="O20" s="147" t="s">
        <v>2455</v>
      </c>
      <c r="P20" s="147"/>
      <c r="Q20" s="196">
        <v>44361.43608796296</v>
      </c>
    </row>
    <row r="21" spans="1:17" ht="18" x14ac:dyDescent="0.25">
      <c r="A21" s="147" t="str">
        <f>VLOOKUP(E21,'LISTADO ATM'!$A$2:$C$898,3,0)</f>
        <v>DISTRITO NACIONAL</v>
      </c>
      <c r="B21" s="126">
        <v>3335918200</v>
      </c>
      <c r="C21" s="132">
        <v>44359.894583333335</v>
      </c>
      <c r="D21" s="132" t="s">
        <v>2180</v>
      </c>
      <c r="E21" s="121">
        <v>953</v>
      </c>
      <c r="F21" s="147" t="str">
        <f>VLOOKUP(E21,VIP!$A$2:$O13697,2,0)</f>
        <v>DRBR01I</v>
      </c>
      <c r="G21" s="147" t="str">
        <f>VLOOKUP(E21,'LISTADO ATM'!$A$2:$B$897,2,0)</f>
        <v xml:space="preserve">ATM Estafeta Dirección General de Pasaportes/Migración </v>
      </c>
      <c r="H21" s="147" t="str">
        <f>VLOOKUP(E21,VIP!$A$2:$O18560,7,FALSE)</f>
        <v>Si</v>
      </c>
      <c r="I21" s="147" t="str">
        <f>VLOOKUP(E21,VIP!$A$2:$O10525,8,FALSE)</f>
        <v>Si</v>
      </c>
      <c r="J21" s="147" t="str">
        <f>VLOOKUP(E21,VIP!$A$2:$O10475,8,FALSE)</f>
        <v>Si</v>
      </c>
      <c r="K21" s="147" t="str">
        <f>VLOOKUP(E21,VIP!$A$2:$O14049,6,0)</f>
        <v>No</v>
      </c>
      <c r="L21" s="122" t="s">
        <v>2245</v>
      </c>
      <c r="M21" s="197" t="s">
        <v>2552</v>
      </c>
      <c r="N21" s="131" t="s">
        <v>2453</v>
      </c>
      <c r="O21" s="147" t="s">
        <v>2455</v>
      </c>
      <c r="P21" s="131"/>
      <c r="Q21" s="196">
        <v>44361.43608796296</v>
      </c>
    </row>
    <row r="22" spans="1:17" ht="18" x14ac:dyDescent="0.25">
      <c r="A22" s="147" t="str">
        <f>VLOOKUP(E22,'LISTADO ATM'!$A$2:$C$898,3,0)</f>
        <v>DISTRITO NACIONAL</v>
      </c>
      <c r="B22" s="126">
        <v>3335918201</v>
      </c>
      <c r="C22" s="132">
        <v>44359.895960648151</v>
      </c>
      <c r="D22" s="132" t="s">
        <v>2180</v>
      </c>
      <c r="E22" s="121">
        <v>622</v>
      </c>
      <c r="F22" s="147" t="str">
        <f>VLOOKUP(E22,VIP!$A$2:$O13696,2,0)</f>
        <v>DRBR622</v>
      </c>
      <c r="G22" s="147" t="str">
        <f>VLOOKUP(E22,'LISTADO ATM'!$A$2:$B$897,2,0)</f>
        <v xml:space="preserve">ATM Ayuntamiento D.N. </v>
      </c>
      <c r="H22" s="147" t="str">
        <f>VLOOKUP(E22,VIP!$A$2:$O18559,7,FALSE)</f>
        <v>Si</v>
      </c>
      <c r="I22" s="147" t="str">
        <f>VLOOKUP(E22,VIP!$A$2:$O10524,8,FALSE)</f>
        <v>Si</v>
      </c>
      <c r="J22" s="147" t="str">
        <f>VLOOKUP(E22,VIP!$A$2:$O10474,8,FALSE)</f>
        <v>Si</v>
      </c>
      <c r="K22" s="147" t="str">
        <f>VLOOKUP(E22,VIP!$A$2:$O14048,6,0)</f>
        <v>NO</v>
      </c>
      <c r="L22" s="122" t="s">
        <v>2245</v>
      </c>
      <c r="M22" s="197" t="s">
        <v>2552</v>
      </c>
      <c r="N22" s="131" t="s">
        <v>2453</v>
      </c>
      <c r="O22" s="147" t="s">
        <v>2455</v>
      </c>
      <c r="P22" s="131"/>
      <c r="Q22" s="196">
        <v>44361.43608796296</v>
      </c>
    </row>
    <row r="23" spans="1:17" ht="18" x14ac:dyDescent="0.25">
      <c r="A23" s="147" t="str">
        <f>VLOOKUP(E23,'LISTADO ATM'!$A$2:$C$898,3,0)</f>
        <v>DISTRITO NACIONAL</v>
      </c>
      <c r="B23" s="126">
        <v>3335918226</v>
      </c>
      <c r="C23" s="132">
        <v>44360.514999999999</v>
      </c>
      <c r="D23" s="132" t="s">
        <v>2180</v>
      </c>
      <c r="E23" s="121">
        <v>883</v>
      </c>
      <c r="F23" s="147" t="str">
        <f>VLOOKUP(E23,VIP!$A$2:$O13701,2,0)</f>
        <v>DRBR883</v>
      </c>
      <c r="G23" s="147" t="str">
        <f>VLOOKUP(E23,'LISTADO ATM'!$A$2:$B$897,2,0)</f>
        <v xml:space="preserve">ATM Oficina Filadelfia Plaza </v>
      </c>
      <c r="H23" s="147" t="str">
        <f>VLOOKUP(E23,VIP!$A$2:$O18564,7,FALSE)</f>
        <v>Si</v>
      </c>
      <c r="I23" s="147" t="str">
        <f>VLOOKUP(E23,VIP!$A$2:$O10529,8,FALSE)</f>
        <v>Si</v>
      </c>
      <c r="J23" s="147" t="str">
        <f>VLOOKUP(E23,VIP!$A$2:$O10479,8,FALSE)</f>
        <v>Si</v>
      </c>
      <c r="K23" s="147" t="str">
        <f>VLOOKUP(E23,VIP!$A$2:$O14053,6,0)</f>
        <v>NO</v>
      </c>
      <c r="L23" s="122" t="s">
        <v>2245</v>
      </c>
      <c r="M23" s="197" t="s">
        <v>2552</v>
      </c>
      <c r="N23" s="131" t="s">
        <v>2453</v>
      </c>
      <c r="O23" s="147" t="s">
        <v>2455</v>
      </c>
      <c r="P23" s="147"/>
      <c r="Q23" s="196">
        <v>44361.43608796296</v>
      </c>
    </row>
    <row r="24" spans="1:17" ht="18" x14ac:dyDescent="0.25">
      <c r="A24" s="147" t="str">
        <f>VLOOKUP(E24,'LISTADO ATM'!$A$2:$C$898,3,0)</f>
        <v>ESTE</v>
      </c>
      <c r="B24" s="126">
        <v>3335918263</v>
      </c>
      <c r="C24" s="132">
        <v>44360.885324074072</v>
      </c>
      <c r="D24" s="132" t="s">
        <v>2180</v>
      </c>
      <c r="E24" s="121">
        <v>822</v>
      </c>
      <c r="F24" s="147" t="str">
        <f>VLOOKUP(E24,VIP!$A$2:$O13707,2,0)</f>
        <v>DRBR822</v>
      </c>
      <c r="G24" s="147" t="str">
        <f>VLOOKUP(E24,'LISTADO ATM'!$A$2:$B$897,2,0)</f>
        <v xml:space="preserve">ATM INDUSPALMA </v>
      </c>
      <c r="H24" s="147" t="str">
        <f>VLOOKUP(E24,VIP!$A$2:$O18570,7,FALSE)</f>
        <v>Si</v>
      </c>
      <c r="I24" s="147" t="str">
        <f>VLOOKUP(E24,VIP!$A$2:$O10535,8,FALSE)</f>
        <v>Si</v>
      </c>
      <c r="J24" s="147" t="str">
        <f>VLOOKUP(E24,VIP!$A$2:$O10485,8,FALSE)</f>
        <v>Si</v>
      </c>
      <c r="K24" s="147" t="str">
        <f>VLOOKUP(E24,VIP!$A$2:$O14059,6,0)</f>
        <v>NO</v>
      </c>
      <c r="L24" s="122" t="s">
        <v>2245</v>
      </c>
      <c r="M24" s="197" t="s">
        <v>2552</v>
      </c>
      <c r="N24" s="131" t="s">
        <v>2453</v>
      </c>
      <c r="O24" s="147" t="s">
        <v>2455</v>
      </c>
      <c r="P24" s="147"/>
      <c r="Q24" s="196">
        <v>44361.43608796296</v>
      </c>
    </row>
    <row r="25" spans="1:17" ht="18" x14ac:dyDescent="0.25">
      <c r="A25" s="147" t="str">
        <f>VLOOKUP(E25,'LISTADO ATM'!$A$2:$C$898,3,0)</f>
        <v>DISTRITO NACIONAL</v>
      </c>
      <c r="B25" s="126">
        <v>3335918266</v>
      </c>
      <c r="C25" s="132">
        <v>44360.894583333335</v>
      </c>
      <c r="D25" s="132" t="s">
        <v>2180</v>
      </c>
      <c r="E25" s="121">
        <v>624</v>
      </c>
      <c r="F25" s="147" t="str">
        <f>VLOOKUP(E25,VIP!$A$2:$O13705,2,0)</f>
        <v>DRBR624</v>
      </c>
      <c r="G25" s="147" t="str">
        <f>VLOOKUP(E25,'LISTADO ATM'!$A$2:$B$897,2,0)</f>
        <v xml:space="preserve">ATM Policía Nacional I </v>
      </c>
      <c r="H25" s="147" t="str">
        <f>VLOOKUP(E25,VIP!$A$2:$O18568,7,FALSE)</f>
        <v>Si</v>
      </c>
      <c r="I25" s="147" t="str">
        <f>VLOOKUP(E25,VIP!$A$2:$O10533,8,FALSE)</f>
        <v>Si</v>
      </c>
      <c r="J25" s="147" t="str">
        <f>VLOOKUP(E25,VIP!$A$2:$O10483,8,FALSE)</f>
        <v>Si</v>
      </c>
      <c r="K25" s="147" t="str">
        <f>VLOOKUP(E25,VIP!$A$2:$O14057,6,0)</f>
        <v>NO</v>
      </c>
      <c r="L25" s="122" t="s">
        <v>2245</v>
      </c>
      <c r="M25" s="197" t="s">
        <v>2552</v>
      </c>
      <c r="N25" s="131" t="s">
        <v>2453</v>
      </c>
      <c r="O25" s="147" t="s">
        <v>2455</v>
      </c>
      <c r="P25" s="147"/>
      <c r="Q25" s="196">
        <v>44361.43608796296</v>
      </c>
    </row>
    <row r="26" spans="1:17" ht="18" x14ac:dyDescent="0.25">
      <c r="A26" s="147" t="str">
        <f>VLOOKUP(E26,'LISTADO ATM'!$A$2:$C$898,3,0)</f>
        <v>SUR</v>
      </c>
      <c r="B26" s="126">
        <v>3335918267</v>
      </c>
      <c r="C26" s="132">
        <v>44360.896122685182</v>
      </c>
      <c r="D26" s="132" t="s">
        <v>2180</v>
      </c>
      <c r="E26" s="121">
        <v>995</v>
      </c>
      <c r="F26" s="147" t="str">
        <f>VLOOKUP(E26,VIP!$A$2:$O13704,2,0)</f>
        <v>DRBR545</v>
      </c>
      <c r="G26" s="147" t="str">
        <f>VLOOKUP(E26,'LISTADO ATM'!$A$2:$B$897,2,0)</f>
        <v xml:space="preserve">ATM Oficina San Cristobal III (Lobby) </v>
      </c>
      <c r="H26" s="147" t="str">
        <f>VLOOKUP(E26,VIP!$A$2:$O18567,7,FALSE)</f>
        <v>Si</v>
      </c>
      <c r="I26" s="147" t="str">
        <f>VLOOKUP(E26,VIP!$A$2:$O10532,8,FALSE)</f>
        <v>No</v>
      </c>
      <c r="J26" s="147" t="str">
        <f>VLOOKUP(E26,VIP!$A$2:$O10482,8,FALSE)</f>
        <v>No</v>
      </c>
      <c r="K26" s="147" t="str">
        <f>VLOOKUP(E26,VIP!$A$2:$O14056,6,0)</f>
        <v>NO</v>
      </c>
      <c r="L26" s="122" t="s">
        <v>2245</v>
      </c>
      <c r="M26" s="197" t="s">
        <v>2552</v>
      </c>
      <c r="N26" s="131" t="s">
        <v>2453</v>
      </c>
      <c r="O26" s="147" t="s">
        <v>2455</v>
      </c>
      <c r="P26" s="147"/>
      <c r="Q26" s="196">
        <v>44361.43608796296</v>
      </c>
    </row>
    <row r="27" spans="1:17" ht="18" x14ac:dyDescent="0.25">
      <c r="A27" s="147" t="str">
        <f>VLOOKUP(E27,'LISTADO ATM'!$A$2:$C$898,3,0)</f>
        <v>SUR</v>
      </c>
      <c r="B27" s="126">
        <v>3335918268</v>
      </c>
      <c r="C27" s="132">
        <v>44360.897337962961</v>
      </c>
      <c r="D27" s="132" t="s">
        <v>2180</v>
      </c>
      <c r="E27" s="121">
        <v>584</v>
      </c>
      <c r="F27" s="147" t="str">
        <f>VLOOKUP(E27,VIP!$A$2:$O13703,2,0)</f>
        <v>DRBR404</v>
      </c>
      <c r="G27" s="147" t="str">
        <f>VLOOKUP(E27,'LISTADO ATM'!$A$2:$B$897,2,0)</f>
        <v xml:space="preserve">ATM Oficina San Cristóbal I </v>
      </c>
      <c r="H27" s="147" t="str">
        <f>VLOOKUP(E27,VIP!$A$2:$O18566,7,FALSE)</f>
        <v>Si</v>
      </c>
      <c r="I27" s="147" t="str">
        <f>VLOOKUP(E27,VIP!$A$2:$O10531,8,FALSE)</f>
        <v>Si</v>
      </c>
      <c r="J27" s="147" t="str">
        <f>VLOOKUP(E27,VIP!$A$2:$O10481,8,FALSE)</f>
        <v>Si</v>
      </c>
      <c r="K27" s="147" t="str">
        <f>VLOOKUP(E27,VIP!$A$2:$O14055,6,0)</f>
        <v>SI</v>
      </c>
      <c r="L27" s="122" t="s">
        <v>2245</v>
      </c>
      <c r="M27" s="197" t="s">
        <v>2552</v>
      </c>
      <c r="N27" s="131" t="s">
        <v>2453</v>
      </c>
      <c r="O27" s="147" t="s">
        <v>2455</v>
      </c>
      <c r="P27" s="147"/>
      <c r="Q27" s="196">
        <v>44361.43608796296</v>
      </c>
    </row>
    <row r="28" spans="1:17" ht="18" x14ac:dyDescent="0.25">
      <c r="A28" s="147" t="str">
        <f>VLOOKUP(E28,'LISTADO ATM'!$A$2:$C$898,3,0)</f>
        <v>SUR</v>
      </c>
      <c r="B28" s="126">
        <v>3335918270</v>
      </c>
      <c r="C28" s="132">
        <v>44360.932638888888</v>
      </c>
      <c r="D28" s="132" t="s">
        <v>2180</v>
      </c>
      <c r="E28" s="121">
        <v>619</v>
      </c>
      <c r="F28" s="147" t="str">
        <f>VLOOKUP(E28,VIP!$A$2:$O13708,2,0)</f>
        <v>DRBR619</v>
      </c>
      <c r="G28" s="147" t="str">
        <f>VLOOKUP(E28,'LISTADO ATM'!$A$2:$B$897,2,0)</f>
        <v xml:space="preserve">ATM Academia P.N. Hatillo (San Cristóbal) </v>
      </c>
      <c r="H28" s="147" t="str">
        <f>VLOOKUP(E28,VIP!$A$2:$O18571,7,FALSE)</f>
        <v>Si</v>
      </c>
      <c r="I28" s="147" t="str">
        <f>VLOOKUP(E28,VIP!$A$2:$O10536,8,FALSE)</f>
        <v>Si</v>
      </c>
      <c r="J28" s="147" t="str">
        <f>VLOOKUP(E28,VIP!$A$2:$O10486,8,FALSE)</f>
        <v>Si</v>
      </c>
      <c r="K28" s="147" t="str">
        <f>VLOOKUP(E28,VIP!$A$2:$O14060,6,0)</f>
        <v>NO</v>
      </c>
      <c r="L28" s="122" t="s">
        <v>2245</v>
      </c>
      <c r="M28" s="197" t="s">
        <v>2552</v>
      </c>
      <c r="N28" s="131" t="s">
        <v>2453</v>
      </c>
      <c r="O28" s="147" t="s">
        <v>2455</v>
      </c>
      <c r="P28" s="147"/>
      <c r="Q28" s="196">
        <v>44361.593009259261</v>
      </c>
    </row>
    <row r="29" spans="1:17" ht="18" x14ac:dyDescent="0.25">
      <c r="A29" s="147" t="str">
        <f>VLOOKUP(E29,'LISTADO ATM'!$A$2:$C$898,3,0)</f>
        <v>DISTRITO NACIONAL</v>
      </c>
      <c r="B29" s="126">
        <v>3335918271</v>
      </c>
      <c r="C29" s="132">
        <v>44360.982523148145</v>
      </c>
      <c r="D29" s="132" t="s">
        <v>2180</v>
      </c>
      <c r="E29" s="121">
        <v>655</v>
      </c>
      <c r="F29" s="147" t="str">
        <f>VLOOKUP(E29,VIP!$A$2:$O13712,2,0)</f>
        <v>DRBR655</v>
      </c>
      <c r="G29" s="147" t="str">
        <f>VLOOKUP(E29,'LISTADO ATM'!$A$2:$B$897,2,0)</f>
        <v>ATM Farmacia Sandra</v>
      </c>
      <c r="H29" s="147" t="str">
        <f>VLOOKUP(E29,VIP!$A$2:$O18575,7,FALSE)</f>
        <v>Si</v>
      </c>
      <c r="I29" s="147" t="str">
        <f>VLOOKUP(E29,VIP!$A$2:$O10540,8,FALSE)</f>
        <v>Si</v>
      </c>
      <c r="J29" s="147" t="str">
        <f>VLOOKUP(E29,VIP!$A$2:$O10490,8,FALSE)</f>
        <v>Si</v>
      </c>
      <c r="K29" s="147" t="str">
        <f>VLOOKUP(E29,VIP!$A$2:$O14064,6,0)</f>
        <v>NO</v>
      </c>
      <c r="L29" s="122" t="s">
        <v>2245</v>
      </c>
      <c r="M29" s="197" t="s">
        <v>2552</v>
      </c>
      <c r="N29" s="131" t="s">
        <v>2453</v>
      </c>
      <c r="O29" s="147" t="s">
        <v>2455</v>
      </c>
      <c r="P29" s="147"/>
      <c r="Q29" s="196">
        <v>44361.43608796296</v>
      </c>
    </row>
    <row r="30" spans="1:17" ht="18" x14ac:dyDescent="0.25">
      <c r="A30" s="147" t="str">
        <f>VLOOKUP(E30,'LISTADO ATM'!$A$2:$C$898,3,0)</f>
        <v>NORTE</v>
      </c>
      <c r="B30" s="126">
        <v>3335918272</v>
      </c>
      <c r="C30" s="132">
        <v>44360.983518518522</v>
      </c>
      <c r="D30" s="132" t="s">
        <v>2181</v>
      </c>
      <c r="E30" s="121">
        <v>64</v>
      </c>
      <c r="F30" s="147" t="str">
        <f>VLOOKUP(E30,VIP!$A$2:$O13711,2,0)</f>
        <v>DRBR064</v>
      </c>
      <c r="G30" s="147" t="str">
        <f>VLOOKUP(E30,'LISTADO ATM'!$A$2:$B$897,2,0)</f>
        <v xml:space="preserve">ATM COOPALINA (Cotuí) </v>
      </c>
      <c r="H30" s="147" t="str">
        <f>VLOOKUP(E30,VIP!$A$2:$O18574,7,FALSE)</f>
        <v>Si</v>
      </c>
      <c r="I30" s="147" t="str">
        <f>VLOOKUP(E30,VIP!$A$2:$O10539,8,FALSE)</f>
        <v>Si</v>
      </c>
      <c r="J30" s="147" t="str">
        <f>VLOOKUP(E30,VIP!$A$2:$O10489,8,FALSE)</f>
        <v>Si</v>
      </c>
      <c r="K30" s="147" t="str">
        <f>VLOOKUP(E30,VIP!$A$2:$O14063,6,0)</f>
        <v>NO</v>
      </c>
      <c r="L30" s="122" t="s">
        <v>2245</v>
      </c>
      <c r="M30" s="197" t="s">
        <v>2552</v>
      </c>
      <c r="N30" s="131" t="s">
        <v>2453</v>
      </c>
      <c r="O30" s="147" t="s">
        <v>2571</v>
      </c>
      <c r="P30" s="147"/>
      <c r="Q30" s="196">
        <v>44361.593009259261</v>
      </c>
    </row>
    <row r="31" spans="1:17" ht="18" x14ac:dyDescent="0.25">
      <c r="A31" s="147" t="str">
        <f>VLOOKUP(E31,'LISTADO ATM'!$A$2:$C$898,3,0)</f>
        <v>SUR</v>
      </c>
      <c r="B31" s="126">
        <v>3335918278</v>
      </c>
      <c r="C31" s="132">
        <v>44361.097534722219</v>
      </c>
      <c r="D31" s="132" t="s">
        <v>2180</v>
      </c>
      <c r="E31" s="121">
        <v>297</v>
      </c>
      <c r="F31" s="147" t="str">
        <f>VLOOKUP(E31,VIP!$A$2:$O13715,2,0)</f>
        <v>DRBR297</v>
      </c>
      <c r="G31" s="147" t="str">
        <f>VLOOKUP(E31,'LISTADO ATM'!$A$2:$B$897,2,0)</f>
        <v xml:space="preserve">ATM S/M Cadena Ocoa </v>
      </c>
      <c r="H31" s="147" t="str">
        <f>VLOOKUP(E31,VIP!$A$2:$O18578,7,FALSE)</f>
        <v>Si</v>
      </c>
      <c r="I31" s="147" t="str">
        <f>VLOOKUP(E31,VIP!$A$2:$O10543,8,FALSE)</f>
        <v>Si</v>
      </c>
      <c r="J31" s="147" t="str">
        <f>VLOOKUP(E31,VIP!$A$2:$O10493,8,FALSE)</f>
        <v>Si</v>
      </c>
      <c r="K31" s="147" t="str">
        <f>VLOOKUP(E31,VIP!$A$2:$O14067,6,0)</f>
        <v>NO</v>
      </c>
      <c r="L31" s="122" t="s">
        <v>2245</v>
      </c>
      <c r="M31" s="197" t="s">
        <v>2552</v>
      </c>
      <c r="N31" s="131" t="s">
        <v>2453</v>
      </c>
      <c r="O31" s="147" t="s">
        <v>2455</v>
      </c>
      <c r="P31" s="147"/>
      <c r="Q31" s="196">
        <v>44361.43608796296</v>
      </c>
    </row>
    <row r="32" spans="1:17" ht="18" x14ac:dyDescent="0.25">
      <c r="A32" s="147" t="str">
        <f>VLOOKUP(E32,'LISTADO ATM'!$A$2:$C$898,3,0)</f>
        <v>DISTRITO NACIONAL</v>
      </c>
      <c r="B32" s="126">
        <v>3335918281</v>
      </c>
      <c r="C32" s="132">
        <v>44361.137523148151</v>
      </c>
      <c r="D32" s="132" t="s">
        <v>2180</v>
      </c>
      <c r="E32" s="121">
        <v>577</v>
      </c>
      <c r="F32" s="147" t="str">
        <f>VLOOKUP(E32,VIP!$A$2:$O13713,2,0)</f>
        <v>DRBR173</v>
      </c>
      <c r="G32" s="147" t="str">
        <f>VLOOKUP(E32,'LISTADO ATM'!$A$2:$B$897,2,0)</f>
        <v xml:space="preserve">ATM Olé Ave. Duarte </v>
      </c>
      <c r="H32" s="147" t="str">
        <f>VLOOKUP(E32,VIP!$A$2:$O18576,7,FALSE)</f>
        <v>Si</v>
      </c>
      <c r="I32" s="147" t="str">
        <f>VLOOKUP(E32,VIP!$A$2:$O10541,8,FALSE)</f>
        <v>Si</v>
      </c>
      <c r="J32" s="147" t="str">
        <f>VLOOKUP(E32,VIP!$A$2:$O10491,8,FALSE)</f>
        <v>Si</v>
      </c>
      <c r="K32" s="147" t="str">
        <f>VLOOKUP(E32,VIP!$A$2:$O14065,6,0)</f>
        <v>SI</v>
      </c>
      <c r="L32" s="122" t="s">
        <v>2245</v>
      </c>
      <c r="M32" s="197" t="s">
        <v>2552</v>
      </c>
      <c r="N32" s="131" t="s">
        <v>2453</v>
      </c>
      <c r="O32" s="147" t="s">
        <v>2455</v>
      </c>
      <c r="P32" s="147"/>
      <c r="Q32" s="196">
        <v>44361.43608796296</v>
      </c>
    </row>
    <row r="33" spans="1:17" s="93" customFormat="1" ht="18" x14ac:dyDescent="0.25">
      <c r="A33" s="147" t="str">
        <f>VLOOKUP(E33,'LISTADO ATM'!$A$2:$C$898,3,0)</f>
        <v>SUR</v>
      </c>
      <c r="B33" s="126" t="s">
        <v>2593</v>
      </c>
      <c r="C33" s="132">
        <v>44361.138310185182</v>
      </c>
      <c r="D33" s="132" t="s">
        <v>2180</v>
      </c>
      <c r="E33" s="121">
        <v>297</v>
      </c>
      <c r="F33" s="147" t="str">
        <f>VLOOKUP(E33,VIP!$A$2:$O13722,2,0)</f>
        <v>DRBR297</v>
      </c>
      <c r="G33" s="147" t="str">
        <f>VLOOKUP(E33,'LISTADO ATM'!$A$2:$B$897,2,0)</f>
        <v xml:space="preserve">ATM S/M Cadena Ocoa </v>
      </c>
      <c r="H33" s="147" t="str">
        <f>VLOOKUP(E33,VIP!$A$2:$O18585,7,FALSE)</f>
        <v>Si</v>
      </c>
      <c r="I33" s="147" t="str">
        <f>VLOOKUP(E33,VIP!$A$2:$O10550,8,FALSE)</f>
        <v>Si</v>
      </c>
      <c r="J33" s="147" t="str">
        <f>VLOOKUP(E33,VIP!$A$2:$O10500,8,FALSE)</f>
        <v>Si</v>
      </c>
      <c r="K33" s="147" t="str">
        <f>VLOOKUP(E33,VIP!$A$2:$O14074,6,0)</f>
        <v>NO</v>
      </c>
      <c r="L33" s="122" t="s">
        <v>2245</v>
      </c>
      <c r="M33" s="197" t="s">
        <v>2552</v>
      </c>
      <c r="N33" s="131" t="s">
        <v>2594</v>
      </c>
      <c r="O33" s="147" t="s">
        <v>2455</v>
      </c>
      <c r="P33" s="147"/>
      <c r="Q33" s="196" t="s">
        <v>2245</v>
      </c>
    </row>
    <row r="34" spans="1:17" s="93" customFormat="1" ht="18" x14ac:dyDescent="0.25">
      <c r="A34" s="147" t="str">
        <f>VLOOKUP(E34,'LISTADO ATM'!$A$2:$C$898,3,0)</f>
        <v>DISTRITO NACIONAL</v>
      </c>
      <c r="B34" s="126">
        <v>3335918214</v>
      </c>
      <c r="C34" s="132">
        <v>44360.060416666667</v>
      </c>
      <c r="D34" s="132" t="s">
        <v>2449</v>
      </c>
      <c r="E34" s="121">
        <v>26</v>
      </c>
      <c r="F34" s="147" t="str">
        <f>VLOOKUP(E34,VIP!$A$2:$O13699,2,0)</f>
        <v>DRBR221</v>
      </c>
      <c r="G34" s="147" t="str">
        <f>VLOOKUP(E34,'LISTADO ATM'!$A$2:$B$897,2,0)</f>
        <v>ATM S/M Jumbo San Isidro</v>
      </c>
      <c r="H34" s="147" t="str">
        <f>VLOOKUP(E34,VIP!$A$2:$O18562,7,FALSE)</f>
        <v>Si</v>
      </c>
      <c r="I34" s="147" t="str">
        <f>VLOOKUP(E34,VIP!$A$2:$O10527,8,FALSE)</f>
        <v>Si</v>
      </c>
      <c r="J34" s="147" t="str">
        <f>VLOOKUP(E34,VIP!$A$2:$O10477,8,FALSE)</f>
        <v>Si</v>
      </c>
      <c r="K34" s="147" t="str">
        <f>VLOOKUP(E34,VIP!$A$2:$O14051,6,0)</f>
        <v>NO</v>
      </c>
      <c r="L34" s="122" t="s">
        <v>2548</v>
      </c>
      <c r="M34" s="197" t="s">
        <v>2552</v>
      </c>
      <c r="N34" s="131" t="s">
        <v>2453</v>
      </c>
      <c r="O34" s="147" t="s">
        <v>2454</v>
      </c>
      <c r="P34" s="131"/>
      <c r="Q34" s="196">
        <v>44361.593009259261</v>
      </c>
    </row>
    <row r="35" spans="1:17" s="93" customFormat="1" ht="18" x14ac:dyDescent="0.25">
      <c r="A35" s="147" t="str">
        <f>VLOOKUP(E35,'LISTADO ATM'!$A$2:$C$898,3,0)</f>
        <v>DISTRITO NACIONAL</v>
      </c>
      <c r="B35" s="126" t="s">
        <v>2576</v>
      </c>
      <c r="C35" s="132">
        <v>44361.347141203703</v>
      </c>
      <c r="D35" s="132" t="s">
        <v>2449</v>
      </c>
      <c r="E35" s="121">
        <v>494</v>
      </c>
      <c r="F35" s="147" t="str">
        <f>VLOOKUP(E35,VIP!$A$2:$O13713,2,0)</f>
        <v>DRBR494</v>
      </c>
      <c r="G35" s="147" t="str">
        <f>VLOOKUP(E35,'LISTADO ATM'!$A$2:$B$897,2,0)</f>
        <v xml:space="preserve">ATM Oficina Blue Mall </v>
      </c>
      <c r="H35" s="147" t="str">
        <f>VLOOKUP(E35,VIP!$A$2:$O18576,7,FALSE)</f>
        <v>Si</v>
      </c>
      <c r="I35" s="147" t="str">
        <f>VLOOKUP(E35,VIP!$A$2:$O10541,8,FALSE)</f>
        <v>Si</v>
      </c>
      <c r="J35" s="147" t="str">
        <f>VLOOKUP(E35,VIP!$A$2:$O10491,8,FALSE)</f>
        <v>Si</v>
      </c>
      <c r="K35" s="147" t="str">
        <f>VLOOKUP(E35,VIP!$A$2:$O14065,6,0)</f>
        <v>SI</v>
      </c>
      <c r="L35" s="122" t="s">
        <v>2548</v>
      </c>
      <c r="M35" s="197" t="s">
        <v>2552</v>
      </c>
      <c r="N35" s="131" t="s">
        <v>2453</v>
      </c>
      <c r="O35" s="147" t="s">
        <v>2454</v>
      </c>
      <c r="P35" s="147"/>
      <c r="Q35" s="196">
        <v>44361.593009259261</v>
      </c>
    </row>
    <row r="36" spans="1:17" s="93" customFormat="1" ht="18" x14ac:dyDescent="0.25">
      <c r="A36" s="147" t="str">
        <f>VLOOKUP(E36,'LISTADO ATM'!$A$2:$C$898,3,0)</f>
        <v>NORTE</v>
      </c>
      <c r="B36" s="126">
        <v>3335918274</v>
      </c>
      <c r="C36" s="132">
        <v>44361.024189814816</v>
      </c>
      <c r="D36" s="132" t="s">
        <v>2470</v>
      </c>
      <c r="E36" s="121">
        <v>654</v>
      </c>
      <c r="F36" s="147" t="str">
        <f>VLOOKUP(E36,VIP!$A$2:$O13710,2,0)</f>
        <v>DRBR654</v>
      </c>
      <c r="G36" s="147" t="str">
        <f>VLOOKUP(E36,'LISTADO ATM'!$A$2:$B$897,2,0)</f>
        <v>ATM Autoservicio S/M Jumbo Puerto Plata</v>
      </c>
      <c r="H36" s="147" t="str">
        <f>VLOOKUP(E36,VIP!$A$2:$O18573,7,FALSE)</f>
        <v>Si</v>
      </c>
      <c r="I36" s="147" t="str">
        <f>VLOOKUP(E36,VIP!$A$2:$O10538,8,FALSE)</f>
        <v>Si</v>
      </c>
      <c r="J36" s="147" t="str">
        <f>VLOOKUP(E36,VIP!$A$2:$O10488,8,FALSE)</f>
        <v>Si</v>
      </c>
      <c r="K36" s="147" t="str">
        <f>VLOOKUP(E36,VIP!$A$2:$O14062,6,0)</f>
        <v>NO</v>
      </c>
      <c r="L36" s="122" t="s">
        <v>2572</v>
      </c>
      <c r="M36" s="197" t="s">
        <v>2552</v>
      </c>
      <c r="N36" s="131" t="s">
        <v>2453</v>
      </c>
      <c r="O36" s="147" t="s">
        <v>2471</v>
      </c>
      <c r="P36" s="147"/>
      <c r="Q36" s="196">
        <v>44361.43608796296</v>
      </c>
    </row>
    <row r="37" spans="1:17" s="93" customFormat="1" ht="18" x14ac:dyDescent="0.25">
      <c r="A37" s="147" t="str">
        <f>VLOOKUP(E37,'LISTADO ATM'!$A$2:$C$898,3,0)</f>
        <v>SUR</v>
      </c>
      <c r="B37" s="126" t="s">
        <v>2581</v>
      </c>
      <c r="C37" s="132">
        <v>44361.43818287037</v>
      </c>
      <c r="D37" s="132" t="s">
        <v>2470</v>
      </c>
      <c r="E37" s="121">
        <v>5</v>
      </c>
      <c r="F37" s="147" t="str">
        <f>VLOOKUP(E37,VIP!$A$2:$O13712,2,0)</f>
        <v>DRBR005</v>
      </c>
      <c r="G37" s="147" t="str">
        <f>VLOOKUP(E37,'LISTADO ATM'!$A$2:$B$897,2,0)</f>
        <v>ATM Oficina Autoservicio Villa Ofelia (San Juan)</v>
      </c>
      <c r="H37" s="147" t="str">
        <f>VLOOKUP(E37,VIP!$A$2:$O18575,7,FALSE)</f>
        <v>Si</v>
      </c>
      <c r="I37" s="147" t="str">
        <f>VLOOKUP(E37,VIP!$A$2:$O10540,8,FALSE)</f>
        <v>Si</v>
      </c>
      <c r="J37" s="147" t="str">
        <f>VLOOKUP(E37,VIP!$A$2:$O10490,8,FALSE)</f>
        <v>Si</v>
      </c>
      <c r="K37" s="147" t="str">
        <f>VLOOKUP(E37,VIP!$A$2:$O14064,6,0)</f>
        <v>NO</v>
      </c>
      <c r="L37" s="122" t="s">
        <v>2569</v>
      </c>
      <c r="M37" s="197" t="s">
        <v>2552</v>
      </c>
      <c r="N37" s="131" t="s">
        <v>2453</v>
      </c>
      <c r="O37" s="147" t="s">
        <v>2471</v>
      </c>
      <c r="P37" s="147"/>
      <c r="Q37" s="196">
        <v>44361.593009259261</v>
      </c>
    </row>
    <row r="38" spans="1:17" s="93" customFormat="1" ht="18" x14ac:dyDescent="0.25">
      <c r="A38" s="147" t="str">
        <f>VLOOKUP(E38,'LISTADO ATM'!$A$2:$C$898,3,0)</f>
        <v>SUR</v>
      </c>
      <c r="B38" s="126">
        <v>3335917997</v>
      </c>
      <c r="C38" s="132">
        <v>44359.431250000001</v>
      </c>
      <c r="D38" s="132" t="s">
        <v>2470</v>
      </c>
      <c r="E38" s="121">
        <v>870</v>
      </c>
      <c r="F38" s="147" t="str">
        <f>VLOOKUP(E38,VIP!$A$2:$O13701,2,0)</f>
        <v>DRBR870</v>
      </c>
      <c r="G38" s="147" t="str">
        <f>VLOOKUP(E38,'LISTADO ATM'!$A$2:$B$897,2,0)</f>
        <v xml:space="preserve">ATM Willbes Dominicana (Barahona) </v>
      </c>
      <c r="H38" s="147" t="str">
        <f>VLOOKUP(E38,VIP!$A$2:$O18564,7,FALSE)</f>
        <v>Si</v>
      </c>
      <c r="I38" s="147" t="str">
        <f>VLOOKUP(E38,VIP!$A$2:$O10529,8,FALSE)</f>
        <v>Si</v>
      </c>
      <c r="J38" s="147" t="str">
        <f>VLOOKUP(E38,VIP!$A$2:$O10479,8,FALSE)</f>
        <v>Si</v>
      </c>
      <c r="K38" s="147" t="str">
        <f>VLOOKUP(E38,VIP!$A$2:$O14053,6,0)</f>
        <v>NO</v>
      </c>
      <c r="L38" s="122" t="s">
        <v>2442</v>
      </c>
      <c r="M38" s="197" t="s">
        <v>2552</v>
      </c>
      <c r="N38" s="131" t="s">
        <v>2453</v>
      </c>
      <c r="O38" s="147" t="s">
        <v>2471</v>
      </c>
      <c r="P38" s="131"/>
      <c r="Q38" s="196">
        <v>44361.43608796296</v>
      </c>
    </row>
    <row r="39" spans="1:17" s="93" customFormat="1" ht="18" x14ac:dyDescent="0.25">
      <c r="A39" s="147" t="str">
        <f>VLOOKUP(E39,'LISTADO ATM'!$A$2:$C$898,3,0)</f>
        <v>DISTRITO NACIONAL</v>
      </c>
      <c r="B39" s="126">
        <v>3335918029</v>
      </c>
      <c r="C39" s="132">
        <v>44359.448784722219</v>
      </c>
      <c r="D39" s="132" t="s">
        <v>2449</v>
      </c>
      <c r="E39" s="121">
        <v>60</v>
      </c>
      <c r="F39" s="147" t="str">
        <f>VLOOKUP(E39,VIP!$A$2:$O13736,2,0)</f>
        <v>DRBR060</v>
      </c>
      <c r="G39" s="147" t="str">
        <f>VLOOKUP(E39,'LISTADO ATM'!$A$2:$B$897,2,0)</f>
        <v xml:space="preserve">ATM Autobanco 27 de Febrero </v>
      </c>
      <c r="H39" s="147" t="str">
        <f>VLOOKUP(E39,VIP!$A$2:$O18599,7,FALSE)</f>
        <v>Si</v>
      </c>
      <c r="I39" s="147" t="str">
        <f>VLOOKUP(E39,VIP!$A$2:$O10564,8,FALSE)</f>
        <v>Si</v>
      </c>
      <c r="J39" s="147" t="str">
        <f>VLOOKUP(E39,VIP!$A$2:$O10514,8,FALSE)</f>
        <v>Si</v>
      </c>
      <c r="K39" s="147" t="str">
        <f>VLOOKUP(E39,VIP!$A$2:$O14088,6,0)</f>
        <v>NO</v>
      </c>
      <c r="L39" s="122" t="s">
        <v>2442</v>
      </c>
      <c r="M39" s="197" t="s">
        <v>2552</v>
      </c>
      <c r="N39" s="131" t="s">
        <v>2453</v>
      </c>
      <c r="O39" s="147" t="s">
        <v>2454</v>
      </c>
      <c r="P39" s="147"/>
      <c r="Q39" s="196">
        <v>44361.593009259261</v>
      </c>
    </row>
    <row r="40" spans="1:17" s="93" customFormat="1" ht="18" x14ac:dyDescent="0.25">
      <c r="A40" s="147" t="str">
        <f>VLOOKUP(E40,'LISTADO ATM'!$A$2:$C$898,3,0)</f>
        <v>DISTRITO NACIONAL</v>
      </c>
      <c r="B40" s="126">
        <v>3335918212</v>
      </c>
      <c r="C40" s="132">
        <v>44360.027708333335</v>
      </c>
      <c r="D40" s="132" t="s">
        <v>2449</v>
      </c>
      <c r="E40" s="121">
        <v>577</v>
      </c>
      <c r="F40" s="147" t="str">
        <f>VLOOKUP(E40,VIP!$A$2:$O13701,2,0)</f>
        <v>DRBR173</v>
      </c>
      <c r="G40" s="147" t="str">
        <f>VLOOKUP(E40,'LISTADO ATM'!$A$2:$B$897,2,0)</f>
        <v xml:space="preserve">ATM Olé Ave. Duarte </v>
      </c>
      <c r="H40" s="147" t="str">
        <f>VLOOKUP(E40,VIP!$A$2:$O18564,7,FALSE)</f>
        <v>Si</v>
      </c>
      <c r="I40" s="147" t="str">
        <f>VLOOKUP(E40,VIP!$A$2:$O10529,8,FALSE)</f>
        <v>Si</v>
      </c>
      <c r="J40" s="147" t="str">
        <f>VLOOKUP(E40,VIP!$A$2:$O10479,8,FALSE)</f>
        <v>Si</v>
      </c>
      <c r="K40" s="147" t="str">
        <f>VLOOKUP(E40,VIP!$A$2:$O14053,6,0)</f>
        <v>SI</v>
      </c>
      <c r="L40" s="122" t="s">
        <v>2442</v>
      </c>
      <c r="M40" s="197" t="s">
        <v>2552</v>
      </c>
      <c r="N40" s="131" t="s">
        <v>2453</v>
      </c>
      <c r="O40" s="147" t="s">
        <v>2454</v>
      </c>
      <c r="P40" s="131"/>
      <c r="Q40" s="196">
        <v>44361.43608796296</v>
      </c>
    </row>
    <row r="41" spans="1:17" s="93" customFormat="1" ht="18" x14ac:dyDescent="0.25">
      <c r="A41" s="147" t="str">
        <f>VLOOKUP(E41,'LISTADO ATM'!$A$2:$C$898,3,0)</f>
        <v>DISTRITO NACIONAL</v>
      </c>
      <c r="B41" s="126">
        <v>3335918213</v>
      </c>
      <c r="C41" s="132">
        <v>44360.029814814814</v>
      </c>
      <c r="D41" s="132" t="s">
        <v>2470</v>
      </c>
      <c r="E41" s="121">
        <v>957</v>
      </c>
      <c r="F41" s="147" t="str">
        <f>VLOOKUP(E41,VIP!$A$2:$O13700,2,0)</f>
        <v>DRBR23F</v>
      </c>
      <c r="G41" s="147" t="str">
        <f>VLOOKUP(E41,'LISTADO ATM'!$A$2:$B$897,2,0)</f>
        <v xml:space="preserve">ATM Oficina Venezuela </v>
      </c>
      <c r="H41" s="147" t="str">
        <f>VLOOKUP(E41,VIP!$A$2:$O18563,7,FALSE)</f>
        <v>Si</v>
      </c>
      <c r="I41" s="147" t="str">
        <f>VLOOKUP(E41,VIP!$A$2:$O10528,8,FALSE)</f>
        <v>Si</v>
      </c>
      <c r="J41" s="147" t="str">
        <f>VLOOKUP(E41,VIP!$A$2:$O10478,8,FALSE)</f>
        <v>Si</v>
      </c>
      <c r="K41" s="147" t="str">
        <f>VLOOKUP(E41,VIP!$A$2:$O14052,6,0)</f>
        <v>SI</v>
      </c>
      <c r="L41" s="122" t="s">
        <v>2442</v>
      </c>
      <c r="M41" s="197" t="s">
        <v>2552</v>
      </c>
      <c r="N41" s="131" t="s">
        <v>2453</v>
      </c>
      <c r="O41" s="147" t="s">
        <v>2471</v>
      </c>
      <c r="P41" s="131"/>
      <c r="Q41" s="196">
        <v>44361.43608796296</v>
      </c>
    </row>
    <row r="42" spans="1:17" s="93" customFormat="1" ht="18" x14ac:dyDescent="0.25">
      <c r="A42" s="147" t="str">
        <f>VLOOKUP(E42,'LISTADO ATM'!$A$2:$C$898,3,0)</f>
        <v>DISTRITO NACIONAL</v>
      </c>
      <c r="B42" s="126">
        <v>3335918256</v>
      </c>
      <c r="C42" s="132">
        <v>44360.686805555553</v>
      </c>
      <c r="D42" s="132" t="s">
        <v>2449</v>
      </c>
      <c r="E42" s="121">
        <v>302</v>
      </c>
      <c r="F42" s="147" t="str">
        <f>VLOOKUP(E42,VIP!$A$2:$O13698,2,0)</f>
        <v>DRBR302</v>
      </c>
      <c r="G42" s="147" t="str">
        <f>VLOOKUP(E42,'LISTADO ATM'!$A$2:$B$897,2,0)</f>
        <v xml:space="preserve">ATM S/M Aprezio Los Mameyes  </v>
      </c>
      <c r="H42" s="147" t="str">
        <f>VLOOKUP(E42,VIP!$A$2:$O18561,7,FALSE)</f>
        <v>Si</v>
      </c>
      <c r="I42" s="147" t="str">
        <f>VLOOKUP(E42,VIP!$A$2:$O10526,8,FALSE)</f>
        <v>Si</v>
      </c>
      <c r="J42" s="147" t="str">
        <f>VLOOKUP(E42,VIP!$A$2:$O10476,8,FALSE)</f>
        <v>Si</v>
      </c>
      <c r="K42" s="147" t="str">
        <f>VLOOKUP(E42,VIP!$A$2:$O14050,6,0)</f>
        <v>NO</v>
      </c>
      <c r="L42" s="122" t="s">
        <v>2442</v>
      </c>
      <c r="M42" s="197" t="s">
        <v>2552</v>
      </c>
      <c r="N42" s="131" t="s">
        <v>2453</v>
      </c>
      <c r="O42" s="147" t="s">
        <v>2454</v>
      </c>
      <c r="P42" s="131"/>
      <c r="Q42" s="196">
        <v>44361.593009259261</v>
      </c>
    </row>
    <row r="43" spans="1:17" ht="18" x14ac:dyDescent="0.25">
      <c r="A43" s="147" t="str">
        <f>VLOOKUP(E43,'LISTADO ATM'!$A$2:$C$898,3,0)</f>
        <v>DISTRITO NACIONAL</v>
      </c>
      <c r="B43" s="126" t="s">
        <v>2575</v>
      </c>
      <c r="C43" s="132">
        <v>44361.349131944444</v>
      </c>
      <c r="D43" s="132" t="s">
        <v>2449</v>
      </c>
      <c r="E43" s="121">
        <v>473</v>
      </c>
      <c r="F43" s="147" t="str">
        <f>VLOOKUP(E43,VIP!$A$2:$O13712,2,0)</f>
        <v>DRBR473</v>
      </c>
      <c r="G43" s="147" t="str">
        <f>VLOOKUP(E43,'LISTADO ATM'!$A$2:$B$897,2,0)</f>
        <v xml:space="preserve">ATM Oficina Carrefour II </v>
      </c>
      <c r="H43" s="147" t="str">
        <f>VLOOKUP(E43,VIP!$A$2:$O18575,7,FALSE)</f>
        <v>Si</v>
      </c>
      <c r="I43" s="147" t="str">
        <f>VLOOKUP(E43,VIP!$A$2:$O10540,8,FALSE)</f>
        <v>Si</v>
      </c>
      <c r="J43" s="147" t="str">
        <f>VLOOKUP(E43,VIP!$A$2:$O10490,8,FALSE)</f>
        <v>Si</v>
      </c>
      <c r="K43" s="147" t="str">
        <f>VLOOKUP(E43,VIP!$A$2:$O14064,6,0)</f>
        <v>NO</v>
      </c>
      <c r="L43" s="122" t="s">
        <v>2442</v>
      </c>
      <c r="M43" s="197" t="s">
        <v>2552</v>
      </c>
      <c r="N43" s="131" t="s">
        <v>2453</v>
      </c>
      <c r="O43" s="147" t="s">
        <v>2454</v>
      </c>
      <c r="P43" s="147"/>
      <c r="Q43" s="196">
        <v>44361.593009259261</v>
      </c>
    </row>
    <row r="44" spans="1:17" ht="18" x14ac:dyDescent="0.25">
      <c r="A44" s="147" t="str">
        <f>VLOOKUP(E44,'LISTADO ATM'!$A$2:$C$898,3,0)</f>
        <v>NORTE</v>
      </c>
      <c r="B44" s="126">
        <v>3335918204</v>
      </c>
      <c r="C44" s="132">
        <v>44360.005497685182</v>
      </c>
      <c r="D44" s="132" t="s">
        <v>2181</v>
      </c>
      <c r="E44" s="121">
        <v>736</v>
      </c>
      <c r="F44" s="147" t="str">
        <f>VLOOKUP(E44,VIP!$A$2:$O13708,2,0)</f>
        <v>DRBR071</v>
      </c>
      <c r="G44" s="147" t="str">
        <f>VLOOKUP(E44,'LISTADO ATM'!$A$2:$B$897,2,0)</f>
        <v xml:space="preserve">ATM Oficina Puerto Plata I </v>
      </c>
      <c r="H44" s="147" t="str">
        <f>VLOOKUP(E44,VIP!$A$2:$O18571,7,FALSE)</f>
        <v>Si</v>
      </c>
      <c r="I44" s="147" t="str">
        <f>VLOOKUP(E44,VIP!$A$2:$O10536,8,FALSE)</f>
        <v>Si</v>
      </c>
      <c r="J44" s="147" t="str">
        <f>VLOOKUP(E44,VIP!$A$2:$O10486,8,FALSE)</f>
        <v>Si</v>
      </c>
      <c r="K44" s="147" t="str">
        <f>VLOOKUP(E44,VIP!$A$2:$O14060,6,0)</f>
        <v>SI</v>
      </c>
      <c r="L44" s="122" t="s">
        <v>2563</v>
      </c>
      <c r="M44" s="197" t="s">
        <v>2552</v>
      </c>
      <c r="N44" s="131" t="s">
        <v>2453</v>
      </c>
      <c r="O44" s="147" t="s">
        <v>2549</v>
      </c>
      <c r="P44" s="131"/>
      <c r="Q44" s="196">
        <v>44361.43608796296</v>
      </c>
    </row>
    <row r="45" spans="1:17" ht="18" x14ac:dyDescent="0.25">
      <c r="A45" s="147" t="str">
        <f>VLOOKUP(E45,'LISTADO ATM'!$A$2:$C$898,3,0)</f>
        <v>DISTRITO NACIONAL</v>
      </c>
      <c r="B45" s="126">
        <v>3335918280</v>
      </c>
      <c r="C45" s="132">
        <v>44361.136944444443</v>
      </c>
      <c r="D45" s="132" t="s">
        <v>2180</v>
      </c>
      <c r="E45" s="121">
        <v>957</v>
      </c>
      <c r="F45" s="147" t="str">
        <f>VLOOKUP(E45,VIP!$A$2:$O13714,2,0)</f>
        <v>DRBR23F</v>
      </c>
      <c r="G45" s="147" t="str">
        <f>VLOOKUP(E45,'LISTADO ATM'!$A$2:$B$897,2,0)</f>
        <v xml:space="preserve">ATM Oficina Venezuela </v>
      </c>
      <c r="H45" s="147" t="str">
        <f>VLOOKUP(E45,VIP!$A$2:$O18577,7,FALSE)</f>
        <v>Si</v>
      </c>
      <c r="I45" s="147" t="str">
        <f>VLOOKUP(E45,VIP!$A$2:$O10542,8,FALSE)</f>
        <v>Si</v>
      </c>
      <c r="J45" s="147" t="str">
        <f>VLOOKUP(E45,VIP!$A$2:$O10492,8,FALSE)</f>
        <v>Si</v>
      </c>
      <c r="K45" s="147" t="str">
        <f>VLOOKUP(E45,VIP!$A$2:$O14066,6,0)</f>
        <v>SI</v>
      </c>
      <c r="L45" s="122" t="s">
        <v>2563</v>
      </c>
      <c r="M45" s="197" t="s">
        <v>2552</v>
      </c>
      <c r="N45" s="131" t="s">
        <v>2453</v>
      </c>
      <c r="O45" s="147" t="s">
        <v>2455</v>
      </c>
      <c r="P45" s="147"/>
      <c r="Q45" s="196">
        <v>44361.43608796296</v>
      </c>
    </row>
    <row r="46" spans="1:17" ht="18" x14ac:dyDescent="0.25">
      <c r="A46" s="147" t="str">
        <f>VLOOKUP(E46,'LISTADO ATM'!$A$2:$C$898,3,0)</f>
        <v>ESTE</v>
      </c>
      <c r="B46" s="126">
        <v>3335918251</v>
      </c>
      <c r="C46" s="132">
        <v>44360.566689814812</v>
      </c>
      <c r="D46" s="132" t="s">
        <v>2449</v>
      </c>
      <c r="E46" s="121">
        <v>824</v>
      </c>
      <c r="F46" s="147" t="str">
        <f>VLOOKUP(E46,VIP!$A$2:$O13696,2,0)</f>
        <v>DRBR824</v>
      </c>
      <c r="G46" s="147" t="str">
        <f>VLOOKUP(E46,'LISTADO ATM'!$A$2:$B$897,2,0)</f>
        <v xml:space="preserve">ATM Multiplaza (Higuey) </v>
      </c>
      <c r="H46" s="147" t="str">
        <f>VLOOKUP(E46,VIP!$A$2:$O18559,7,FALSE)</f>
        <v>Si</v>
      </c>
      <c r="I46" s="147" t="str">
        <f>VLOOKUP(E46,VIP!$A$2:$O10524,8,FALSE)</f>
        <v>Si</v>
      </c>
      <c r="J46" s="147" t="str">
        <f>VLOOKUP(E46,VIP!$A$2:$O10474,8,FALSE)</f>
        <v>Si</v>
      </c>
      <c r="K46" s="147" t="str">
        <f>VLOOKUP(E46,VIP!$A$2:$O14048,6,0)</f>
        <v>NO</v>
      </c>
      <c r="L46" s="122" t="s">
        <v>2418</v>
      </c>
      <c r="M46" s="197" t="s">
        <v>2552</v>
      </c>
      <c r="N46" s="131" t="s">
        <v>2453</v>
      </c>
      <c r="O46" s="147" t="s">
        <v>2454</v>
      </c>
      <c r="P46" s="147"/>
      <c r="Q46" s="196">
        <v>44361.593009259261</v>
      </c>
    </row>
    <row r="47" spans="1:17" ht="18" x14ac:dyDescent="0.25">
      <c r="A47" s="147" t="str">
        <f>VLOOKUP(E47,'LISTADO ATM'!$A$2:$C$898,3,0)</f>
        <v>ESTE</v>
      </c>
      <c r="B47" s="126">
        <v>3335918254</v>
      </c>
      <c r="C47" s="132">
        <v>44360.661805555559</v>
      </c>
      <c r="D47" s="132" t="s">
        <v>2449</v>
      </c>
      <c r="E47" s="121">
        <v>742</v>
      </c>
      <c r="F47" s="147" t="str">
        <f>VLOOKUP(E47,VIP!$A$2:$O13697,2,0)</f>
        <v>DRBR990</v>
      </c>
      <c r="G47" s="147" t="str">
        <f>VLOOKUP(E47,'LISTADO ATM'!$A$2:$B$897,2,0)</f>
        <v xml:space="preserve">ATM Oficina Plaza del Rey (La Romana) </v>
      </c>
      <c r="H47" s="147" t="str">
        <f>VLOOKUP(E47,VIP!$A$2:$O18560,7,FALSE)</f>
        <v>Si</v>
      </c>
      <c r="I47" s="147" t="str">
        <f>VLOOKUP(E47,VIP!$A$2:$O10525,8,FALSE)</f>
        <v>Si</v>
      </c>
      <c r="J47" s="147" t="str">
        <f>VLOOKUP(E47,VIP!$A$2:$O10475,8,FALSE)</f>
        <v>Si</v>
      </c>
      <c r="K47" s="147" t="str">
        <f>VLOOKUP(E47,VIP!$A$2:$O14049,6,0)</f>
        <v>NO</v>
      </c>
      <c r="L47" s="122" t="s">
        <v>2418</v>
      </c>
      <c r="M47" s="197" t="s">
        <v>2552</v>
      </c>
      <c r="N47" s="131" t="s">
        <v>2453</v>
      </c>
      <c r="O47" s="147" t="s">
        <v>2454</v>
      </c>
      <c r="P47" s="147"/>
      <c r="Q47" s="196">
        <v>44361.593009259261</v>
      </c>
    </row>
    <row r="48" spans="1:17" ht="18" x14ac:dyDescent="0.25">
      <c r="A48" s="147" t="str">
        <f>VLOOKUP(E48,'LISTADO ATM'!$A$2:$C$898,3,0)</f>
        <v>SUR</v>
      </c>
      <c r="B48" s="126">
        <v>3335918258</v>
      </c>
      <c r="C48" s="132">
        <v>44360.744444444441</v>
      </c>
      <c r="D48" s="132" t="s">
        <v>2449</v>
      </c>
      <c r="E48" s="121">
        <v>249</v>
      </c>
      <c r="F48" s="147" t="str">
        <f>VLOOKUP(E48,VIP!$A$2:$O13701,2,0)</f>
        <v>DRBR249</v>
      </c>
      <c r="G48" s="147" t="str">
        <f>VLOOKUP(E48,'LISTADO ATM'!$A$2:$B$897,2,0)</f>
        <v xml:space="preserve">ATM Banco Agrícola Neiba </v>
      </c>
      <c r="H48" s="147" t="str">
        <f>VLOOKUP(E48,VIP!$A$2:$O18564,7,FALSE)</f>
        <v>Si</v>
      </c>
      <c r="I48" s="147" t="str">
        <f>VLOOKUP(E48,VIP!$A$2:$O10529,8,FALSE)</f>
        <v>Si</v>
      </c>
      <c r="J48" s="147" t="str">
        <f>VLOOKUP(E48,VIP!$A$2:$O10479,8,FALSE)</f>
        <v>Si</v>
      </c>
      <c r="K48" s="147" t="str">
        <f>VLOOKUP(E48,VIP!$A$2:$O14053,6,0)</f>
        <v>NO</v>
      </c>
      <c r="L48" s="122" t="s">
        <v>2418</v>
      </c>
      <c r="M48" s="197" t="s">
        <v>2552</v>
      </c>
      <c r="N48" s="131" t="s">
        <v>2453</v>
      </c>
      <c r="O48" s="147" t="s">
        <v>2454</v>
      </c>
      <c r="P48" s="131"/>
      <c r="Q48" s="196">
        <v>44361.593009259261</v>
      </c>
    </row>
    <row r="49" spans="1:17" ht="18" x14ac:dyDescent="0.25">
      <c r="A49" s="147" t="str">
        <f>VLOOKUP(E49,'LISTADO ATM'!$A$2:$C$898,3,0)</f>
        <v>ESTE</v>
      </c>
      <c r="B49" s="126" t="s">
        <v>2589</v>
      </c>
      <c r="C49" s="132">
        <v>44361.377858796295</v>
      </c>
      <c r="D49" s="132" t="s">
        <v>2449</v>
      </c>
      <c r="E49" s="121">
        <v>963</v>
      </c>
      <c r="F49" s="147" t="str">
        <f>VLOOKUP(E49,VIP!$A$2:$O13720,2,0)</f>
        <v>DRBR963</v>
      </c>
      <c r="G49" s="147" t="str">
        <f>VLOOKUP(E49,'LISTADO ATM'!$A$2:$B$897,2,0)</f>
        <v xml:space="preserve">ATM Multiplaza La Romana </v>
      </c>
      <c r="H49" s="147" t="str">
        <f>VLOOKUP(E49,VIP!$A$2:$O18583,7,FALSE)</f>
        <v>Si</v>
      </c>
      <c r="I49" s="147" t="str">
        <f>VLOOKUP(E49,VIP!$A$2:$O10548,8,FALSE)</f>
        <v>Si</v>
      </c>
      <c r="J49" s="147" t="str">
        <f>VLOOKUP(E49,VIP!$A$2:$O10498,8,FALSE)</f>
        <v>Si</v>
      </c>
      <c r="K49" s="147" t="str">
        <f>VLOOKUP(E49,VIP!$A$2:$O14072,6,0)</f>
        <v>NO</v>
      </c>
      <c r="L49" s="122" t="s">
        <v>2418</v>
      </c>
      <c r="M49" s="197" t="s">
        <v>2552</v>
      </c>
      <c r="N49" s="131" t="s">
        <v>2453</v>
      </c>
      <c r="O49" s="147" t="s">
        <v>2454</v>
      </c>
      <c r="P49" s="147"/>
      <c r="Q49" s="196">
        <v>44361.593009259261</v>
      </c>
    </row>
    <row r="50" spans="1:17" ht="18" x14ac:dyDescent="0.25">
      <c r="A50" s="147" t="str">
        <f>VLOOKUP(E50,'LISTADO ATM'!$A$2:$C$898,3,0)</f>
        <v>DISTRITO NACIONAL</v>
      </c>
      <c r="B50" s="126" t="s">
        <v>2587</v>
      </c>
      <c r="C50" s="132">
        <v>44361.403229166666</v>
      </c>
      <c r="D50" s="132" t="s">
        <v>2470</v>
      </c>
      <c r="E50" s="121">
        <v>755</v>
      </c>
      <c r="F50" s="147" t="str">
        <f>VLOOKUP(E50,VIP!$A$2:$O13718,2,0)</f>
        <v>DRBR755</v>
      </c>
      <c r="G50" s="147" t="str">
        <f>VLOOKUP(E50,'LISTADO ATM'!$A$2:$B$897,2,0)</f>
        <v xml:space="preserve">ATM Oficina Galería del Este (Plaza) </v>
      </c>
      <c r="H50" s="147" t="str">
        <f>VLOOKUP(E50,VIP!$A$2:$O18581,7,FALSE)</f>
        <v>Si</v>
      </c>
      <c r="I50" s="147" t="str">
        <f>VLOOKUP(E50,VIP!$A$2:$O10546,8,FALSE)</f>
        <v>Si</v>
      </c>
      <c r="J50" s="147" t="str">
        <f>VLOOKUP(E50,VIP!$A$2:$O10496,8,FALSE)</f>
        <v>Si</v>
      </c>
      <c r="K50" s="147" t="str">
        <f>VLOOKUP(E50,VIP!$A$2:$O14070,6,0)</f>
        <v>NO</v>
      </c>
      <c r="L50" s="122" t="s">
        <v>2418</v>
      </c>
      <c r="M50" s="197" t="s">
        <v>2552</v>
      </c>
      <c r="N50" s="131" t="s">
        <v>2453</v>
      </c>
      <c r="O50" s="147" t="s">
        <v>2471</v>
      </c>
      <c r="P50" s="147"/>
      <c r="Q50" s="196">
        <v>44361.593009259261</v>
      </c>
    </row>
    <row r="51" spans="1:17" ht="18" x14ac:dyDescent="0.25">
      <c r="A51" s="147" t="str">
        <f>VLOOKUP(E51,'LISTADO ATM'!$A$2:$C$898,3,0)</f>
        <v>DISTRITO NACIONAL</v>
      </c>
      <c r="B51" s="126">
        <v>3335918127</v>
      </c>
      <c r="C51" s="132">
        <v>44359.52716435185</v>
      </c>
      <c r="D51" s="132" t="s">
        <v>2180</v>
      </c>
      <c r="E51" s="121">
        <v>911</v>
      </c>
      <c r="F51" s="147" t="str">
        <f>VLOOKUP(E51,VIP!$A$2:$O13754,2,0)</f>
        <v>DRBR911</v>
      </c>
      <c r="G51" s="147" t="str">
        <f>VLOOKUP(E51,'LISTADO ATM'!$A$2:$B$897,2,0)</f>
        <v xml:space="preserve">ATM Oficina Venezuela II </v>
      </c>
      <c r="H51" s="147" t="str">
        <f>VLOOKUP(E51,VIP!$A$2:$O18617,7,FALSE)</f>
        <v>Si</v>
      </c>
      <c r="I51" s="147" t="str">
        <f>VLOOKUP(E51,VIP!$A$2:$O10582,8,FALSE)</f>
        <v>Si</v>
      </c>
      <c r="J51" s="147" t="str">
        <f>VLOOKUP(E51,VIP!$A$2:$O10532,8,FALSE)</f>
        <v>Si</v>
      </c>
      <c r="K51" s="147" t="str">
        <f>VLOOKUP(E51,VIP!$A$2:$O14106,6,0)</f>
        <v>SI</v>
      </c>
      <c r="L51" s="122" t="s">
        <v>2466</v>
      </c>
      <c r="M51" s="197" t="s">
        <v>2552</v>
      </c>
      <c r="N51" s="131" t="s">
        <v>2453</v>
      </c>
      <c r="O51" s="147" t="s">
        <v>2455</v>
      </c>
      <c r="P51" s="147"/>
      <c r="Q51" s="196">
        <v>44361.43608796296</v>
      </c>
    </row>
    <row r="52" spans="1:17" ht="18" x14ac:dyDescent="0.25">
      <c r="A52" s="147" t="str">
        <f>VLOOKUP(E52,'LISTADO ATM'!$A$2:$C$898,3,0)</f>
        <v>SUR</v>
      </c>
      <c r="B52" s="126">
        <v>3335918180</v>
      </c>
      <c r="C52" s="132">
        <v>44359.630185185182</v>
      </c>
      <c r="D52" s="132" t="s">
        <v>2180</v>
      </c>
      <c r="E52" s="121">
        <v>356</v>
      </c>
      <c r="F52" s="147" t="str">
        <f>VLOOKUP(E52,VIP!$A$2:$O13704,2,0)</f>
        <v>DRBR356</v>
      </c>
      <c r="G52" s="147" t="str">
        <f>VLOOKUP(E52,'LISTADO ATM'!$A$2:$B$897,2,0)</f>
        <v xml:space="preserve">ATM Estación Sigma (San Cristóbal) </v>
      </c>
      <c r="H52" s="147" t="str">
        <f>VLOOKUP(E52,VIP!$A$2:$O18567,7,FALSE)</f>
        <v>Si</v>
      </c>
      <c r="I52" s="147" t="str">
        <f>VLOOKUP(E52,VIP!$A$2:$O10532,8,FALSE)</f>
        <v>Si</v>
      </c>
      <c r="J52" s="147" t="str">
        <f>VLOOKUP(E52,VIP!$A$2:$O10482,8,FALSE)</f>
        <v>Si</v>
      </c>
      <c r="K52" s="147" t="str">
        <f>VLOOKUP(E52,VIP!$A$2:$O14056,6,0)</f>
        <v>NO</v>
      </c>
      <c r="L52" s="122" t="s">
        <v>2466</v>
      </c>
      <c r="M52" s="197" t="s">
        <v>2552</v>
      </c>
      <c r="N52" s="131" t="s">
        <v>2453</v>
      </c>
      <c r="O52" s="147" t="s">
        <v>2455</v>
      </c>
      <c r="P52" s="131"/>
      <c r="Q52" s="196">
        <v>44361.593009259261</v>
      </c>
    </row>
    <row r="53" spans="1:17" ht="18" x14ac:dyDescent="0.25">
      <c r="A53" s="147" t="str">
        <f>VLOOKUP(E53,'LISTADO ATM'!$A$2:$C$898,3,0)</f>
        <v>DISTRITO NACIONAL</v>
      </c>
      <c r="B53" s="126">
        <v>3335918188</v>
      </c>
      <c r="C53" s="132">
        <v>44359.778252314813</v>
      </c>
      <c r="D53" s="132" t="s">
        <v>2180</v>
      </c>
      <c r="E53" s="121">
        <v>85</v>
      </c>
      <c r="F53" s="147" t="str">
        <f>VLOOKUP(E53,VIP!$A$2:$O13702,2,0)</f>
        <v>DRBR085</v>
      </c>
      <c r="G53" s="147" t="str">
        <f>VLOOKUP(E53,'LISTADO ATM'!$A$2:$B$897,2,0)</f>
        <v xml:space="preserve">ATM Oficina San Isidro (Fuerza Aérea) </v>
      </c>
      <c r="H53" s="147" t="str">
        <f>VLOOKUP(E53,VIP!$A$2:$O18565,7,FALSE)</f>
        <v>Si</v>
      </c>
      <c r="I53" s="147" t="str">
        <f>VLOOKUP(E53,VIP!$A$2:$O10530,8,FALSE)</f>
        <v>Si</v>
      </c>
      <c r="J53" s="147" t="str">
        <f>VLOOKUP(E53,VIP!$A$2:$O10480,8,FALSE)</f>
        <v>Si</v>
      </c>
      <c r="K53" s="147" t="str">
        <f>VLOOKUP(E53,VIP!$A$2:$O14054,6,0)</f>
        <v>NO</v>
      </c>
      <c r="L53" s="122" t="s">
        <v>2466</v>
      </c>
      <c r="M53" s="197" t="s">
        <v>2552</v>
      </c>
      <c r="N53" s="131" t="s">
        <v>2453</v>
      </c>
      <c r="O53" s="147" t="s">
        <v>2455</v>
      </c>
      <c r="P53" s="131"/>
      <c r="Q53" s="196">
        <v>44361.43608796296</v>
      </c>
    </row>
    <row r="54" spans="1:17" ht="18" x14ac:dyDescent="0.25">
      <c r="A54" s="147" t="str">
        <f>VLOOKUP(E54,'LISTADO ATM'!$A$2:$C$898,3,0)</f>
        <v>NORTE</v>
      </c>
      <c r="B54" s="126">
        <v>3335918189</v>
      </c>
      <c r="C54" s="132">
        <v>44359.780451388891</v>
      </c>
      <c r="D54" s="132" t="s">
        <v>2181</v>
      </c>
      <c r="E54" s="121">
        <v>361</v>
      </c>
      <c r="F54" s="147" t="str">
        <f>VLOOKUP(E54,VIP!$A$2:$O13701,2,0)</f>
        <v>DRBR361</v>
      </c>
      <c r="G54" s="147" t="str">
        <f>VLOOKUP(E54,'LISTADO ATM'!$A$2:$B$897,2,0)</f>
        <v xml:space="preserve">ATM estacion Next Cumbre </v>
      </c>
      <c r="H54" s="147" t="str">
        <f>VLOOKUP(E54,VIP!$A$2:$O18564,7,FALSE)</f>
        <v>N/A</v>
      </c>
      <c r="I54" s="147" t="str">
        <f>VLOOKUP(E54,VIP!$A$2:$O10529,8,FALSE)</f>
        <v>N/A</v>
      </c>
      <c r="J54" s="147" t="str">
        <f>VLOOKUP(E54,VIP!$A$2:$O10479,8,FALSE)</f>
        <v>N/A</v>
      </c>
      <c r="K54" s="147" t="str">
        <f>VLOOKUP(E54,VIP!$A$2:$O14053,6,0)</f>
        <v>N/A</v>
      </c>
      <c r="L54" s="122" t="s">
        <v>2466</v>
      </c>
      <c r="M54" s="197" t="s">
        <v>2552</v>
      </c>
      <c r="N54" s="131" t="s">
        <v>2453</v>
      </c>
      <c r="O54" s="147" t="s">
        <v>2571</v>
      </c>
      <c r="P54" s="131"/>
      <c r="Q54" s="196">
        <v>44361.593009259261</v>
      </c>
    </row>
    <row r="55" spans="1:17" ht="18" x14ac:dyDescent="0.25">
      <c r="A55" s="147" t="str">
        <f>VLOOKUP(E55,'LISTADO ATM'!$A$2:$C$898,3,0)</f>
        <v>ESTE</v>
      </c>
      <c r="B55" s="126">
        <v>3335918205</v>
      </c>
      <c r="C55" s="132">
        <v>44360.007731481484</v>
      </c>
      <c r="D55" s="132" t="s">
        <v>2180</v>
      </c>
      <c r="E55" s="121">
        <v>899</v>
      </c>
      <c r="F55" s="147" t="str">
        <f>VLOOKUP(E55,VIP!$A$2:$O13707,2,0)</f>
        <v>DRBR899</v>
      </c>
      <c r="G55" s="147" t="str">
        <f>VLOOKUP(E55,'LISTADO ATM'!$A$2:$B$897,2,0)</f>
        <v xml:space="preserve">ATM Oficina Punta Cana </v>
      </c>
      <c r="H55" s="147" t="str">
        <f>VLOOKUP(E55,VIP!$A$2:$O18570,7,FALSE)</f>
        <v>Si</v>
      </c>
      <c r="I55" s="147" t="str">
        <f>VLOOKUP(E55,VIP!$A$2:$O10535,8,FALSE)</f>
        <v>Si</v>
      </c>
      <c r="J55" s="147" t="str">
        <f>VLOOKUP(E55,VIP!$A$2:$O10485,8,FALSE)</f>
        <v>Si</v>
      </c>
      <c r="K55" s="147" t="str">
        <f>VLOOKUP(E55,VIP!$A$2:$O14059,6,0)</f>
        <v>NO</v>
      </c>
      <c r="L55" s="122" t="s">
        <v>2466</v>
      </c>
      <c r="M55" s="197" t="s">
        <v>2552</v>
      </c>
      <c r="N55" s="131" t="s">
        <v>2453</v>
      </c>
      <c r="O55" s="147" t="s">
        <v>2455</v>
      </c>
      <c r="P55" s="131"/>
      <c r="Q55" s="196">
        <v>44361.43608796296</v>
      </c>
    </row>
    <row r="56" spans="1:17" ht="18" x14ac:dyDescent="0.25">
      <c r="A56" s="147" t="str">
        <f>VLOOKUP(E56,'LISTADO ATM'!$A$2:$C$898,3,0)</f>
        <v>ESTE</v>
      </c>
      <c r="B56" s="126">
        <v>3335918217</v>
      </c>
      <c r="C56" s="132">
        <v>44360.309988425928</v>
      </c>
      <c r="D56" s="132" t="s">
        <v>2180</v>
      </c>
      <c r="E56" s="121">
        <v>399</v>
      </c>
      <c r="F56" s="147" t="str">
        <f>VLOOKUP(E56,VIP!$A$2:$O13698,2,0)</f>
        <v>DRBR399</v>
      </c>
      <c r="G56" s="147" t="str">
        <f>VLOOKUP(E56,'LISTADO ATM'!$A$2:$B$897,2,0)</f>
        <v xml:space="preserve">ATM Oficina La Romana II </v>
      </c>
      <c r="H56" s="147" t="str">
        <f>VLOOKUP(E56,VIP!$A$2:$O18561,7,FALSE)</f>
        <v>Si</v>
      </c>
      <c r="I56" s="147" t="str">
        <f>VLOOKUP(E56,VIP!$A$2:$O10526,8,FALSE)</f>
        <v>Si</v>
      </c>
      <c r="J56" s="147" t="str">
        <f>VLOOKUP(E56,VIP!$A$2:$O10476,8,FALSE)</f>
        <v>Si</v>
      </c>
      <c r="K56" s="147" t="str">
        <f>VLOOKUP(E56,VIP!$A$2:$O14050,6,0)</f>
        <v>NO</v>
      </c>
      <c r="L56" s="122" t="s">
        <v>2466</v>
      </c>
      <c r="M56" s="197" t="s">
        <v>2552</v>
      </c>
      <c r="N56" s="131" t="s">
        <v>2453</v>
      </c>
      <c r="O56" s="147" t="s">
        <v>2455</v>
      </c>
      <c r="P56" s="131"/>
      <c r="Q56" s="196">
        <v>44361.593009259261</v>
      </c>
    </row>
    <row r="57" spans="1:17" ht="18" x14ac:dyDescent="0.25">
      <c r="A57" s="147" t="str">
        <f>VLOOKUP(E57,'LISTADO ATM'!$A$2:$C$898,3,0)</f>
        <v>SUR</v>
      </c>
      <c r="B57" s="126">
        <v>3335918219</v>
      </c>
      <c r="C57" s="132">
        <v>44360.395543981482</v>
      </c>
      <c r="D57" s="132" t="s">
        <v>2180</v>
      </c>
      <c r="E57" s="121">
        <v>984</v>
      </c>
      <c r="F57" s="147" t="str">
        <f>VLOOKUP(E57,VIP!$A$2:$O13697,2,0)</f>
        <v>DRBR984</v>
      </c>
      <c r="G57" s="147" t="str">
        <f>VLOOKUP(E57,'LISTADO ATM'!$A$2:$B$897,2,0)</f>
        <v xml:space="preserve">ATM Oficina Neiba II </v>
      </c>
      <c r="H57" s="147" t="str">
        <f>VLOOKUP(E57,VIP!$A$2:$O18560,7,FALSE)</f>
        <v>Si</v>
      </c>
      <c r="I57" s="147" t="str">
        <f>VLOOKUP(E57,VIP!$A$2:$O10525,8,FALSE)</f>
        <v>Si</v>
      </c>
      <c r="J57" s="147" t="str">
        <f>VLOOKUP(E57,VIP!$A$2:$O10475,8,FALSE)</f>
        <v>Si</v>
      </c>
      <c r="K57" s="147" t="str">
        <f>VLOOKUP(E57,VIP!$A$2:$O14049,6,0)</f>
        <v>NO</v>
      </c>
      <c r="L57" s="122" t="s">
        <v>2466</v>
      </c>
      <c r="M57" s="197" t="s">
        <v>2552</v>
      </c>
      <c r="N57" s="131" t="s">
        <v>2453</v>
      </c>
      <c r="O57" s="147" t="s">
        <v>2455</v>
      </c>
      <c r="P57" s="147"/>
      <c r="Q57" s="196">
        <v>44361.43608796296</v>
      </c>
    </row>
    <row r="58" spans="1:17" ht="18" x14ac:dyDescent="0.25">
      <c r="A58" s="147" t="str">
        <f>VLOOKUP(E58,'LISTADO ATM'!$A$2:$C$898,3,0)</f>
        <v>NORTE</v>
      </c>
      <c r="B58" s="126">
        <v>3335918228</v>
      </c>
      <c r="C58" s="132">
        <v>44360.518761574072</v>
      </c>
      <c r="D58" s="132" t="s">
        <v>2180</v>
      </c>
      <c r="E58" s="121">
        <v>373</v>
      </c>
      <c r="F58" s="147" t="str">
        <f>VLOOKUP(E58,VIP!$A$2:$O13699,2,0)</f>
        <v>DRBR373</v>
      </c>
      <c r="G58" s="147" t="str">
        <f>VLOOKUP(E58,'LISTADO ATM'!$A$2:$B$897,2,0)</f>
        <v>S/M Tangui Nagua</v>
      </c>
      <c r="H58" s="147" t="str">
        <f>VLOOKUP(E58,VIP!$A$2:$O18562,7,FALSE)</f>
        <v>N/A</v>
      </c>
      <c r="I58" s="147" t="str">
        <f>VLOOKUP(E58,VIP!$A$2:$O10527,8,FALSE)</f>
        <v>N/A</v>
      </c>
      <c r="J58" s="147" t="str">
        <f>VLOOKUP(E58,VIP!$A$2:$O10477,8,FALSE)</f>
        <v>N/A</v>
      </c>
      <c r="K58" s="147" t="str">
        <f>VLOOKUP(E58,VIP!$A$2:$O14051,6,0)</f>
        <v>N/A</v>
      </c>
      <c r="L58" s="122" t="s">
        <v>2466</v>
      </c>
      <c r="M58" s="197" t="s">
        <v>2552</v>
      </c>
      <c r="N58" s="131" t="s">
        <v>2453</v>
      </c>
      <c r="O58" s="147" t="s">
        <v>2455</v>
      </c>
      <c r="P58" s="147"/>
      <c r="Q58" s="196">
        <v>44361.43608796296</v>
      </c>
    </row>
    <row r="59" spans="1:17" ht="18" x14ac:dyDescent="0.25">
      <c r="A59" s="147" t="str">
        <f>VLOOKUP(E59,'LISTADO ATM'!$A$2:$C$898,3,0)</f>
        <v>DISTRITO NACIONAL</v>
      </c>
      <c r="B59" s="126">
        <v>3335918257</v>
      </c>
      <c r="C59" s="132">
        <v>44360.697916666664</v>
      </c>
      <c r="D59" s="132" t="s">
        <v>2180</v>
      </c>
      <c r="E59" s="121">
        <v>709</v>
      </c>
      <c r="F59" s="147" t="str">
        <f>VLOOKUP(E59,VIP!$A$2:$O13700,2,0)</f>
        <v>DRBR01N</v>
      </c>
      <c r="G59" s="147" t="str">
        <f>VLOOKUP(E59,'LISTADO ATM'!$A$2:$B$897,2,0)</f>
        <v xml:space="preserve">ATM Seguros Maestro SEMMA  </v>
      </c>
      <c r="H59" s="147" t="str">
        <f>VLOOKUP(E59,VIP!$A$2:$O18563,7,FALSE)</f>
        <v>Si</v>
      </c>
      <c r="I59" s="147" t="str">
        <f>VLOOKUP(E59,VIP!$A$2:$O10528,8,FALSE)</f>
        <v>Si</v>
      </c>
      <c r="J59" s="147" t="str">
        <f>VLOOKUP(E59,VIP!$A$2:$O10478,8,FALSE)</f>
        <v>Si</v>
      </c>
      <c r="K59" s="147" t="str">
        <f>VLOOKUP(E59,VIP!$A$2:$O14052,6,0)</f>
        <v>NO</v>
      </c>
      <c r="L59" s="122" t="s">
        <v>2466</v>
      </c>
      <c r="M59" s="197" t="s">
        <v>2552</v>
      </c>
      <c r="N59" s="131" t="s">
        <v>2453</v>
      </c>
      <c r="O59" s="147" t="s">
        <v>2455</v>
      </c>
      <c r="P59" s="131"/>
      <c r="Q59" s="196">
        <v>44361.593009259261</v>
      </c>
    </row>
    <row r="60" spans="1:17" ht="18" x14ac:dyDescent="0.25">
      <c r="A60" s="147" t="str">
        <f>VLOOKUP(E60,'LISTADO ATM'!$A$2:$C$898,3,0)</f>
        <v>DISTRITO NACIONAL</v>
      </c>
      <c r="B60" s="126" t="s">
        <v>2599</v>
      </c>
      <c r="C60" s="132">
        <v>44361.58457175926</v>
      </c>
      <c r="D60" s="132" t="s">
        <v>2180</v>
      </c>
      <c r="E60" s="121">
        <v>149</v>
      </c>
      <c r="F60" s="147" t="str">
        <f>VLOOKUP(E60,VIP!$A$2:$O13713,2,0)</f>
        <v>DRBR149</v>
      </c>
      <c r="G60" s="147" t="str">
        <f>VLOOKUP(E60,'LISTADO ATM'!$A$2:$B$897,2,0)</f>
        <v>ATM Estación Metro Concepción</v>
      </c>
      <c r="H60" s="147" t="str">
        <f>VLOOKUP(E60,VIP!$A$2:$O18576,7,FALSE)</f>
        <v>N/A</v>
      </c>
      <c r="I60" s="147" t="str">
        <f>VLOOKUP(E60,VIP!$A$2:$O10541,8,FALSE)</f>
        <v>N/A</v>
      </c>
      <c r="J60" s="147" t="str">
        <f>VLOOKUP(E60,VIP!$A$2:$O10491,8,FALSE)</f>
        <v>N/A</v>
      </c>
      <c r="K60" s="147" t="str">
        <f>VLOOKUP(E60,VIP!$A$2:$O14065,6,0)</f>
        <v>N/A</v>
      </c>
      <c r="L60" s="122" t="s">
        <v>2466</v>
      </c>
      <c r="M60" s="197" t="s">
        <v>2552</v>
      </c>
      <c r="N60" s="131" t="s">
        <v>2453</v>
      </c>
      <c r="O60" s="147" t="s">
        <v>2455</v>
      </c>
      <c r="P60" s="147"/>
      <c r="Q60" s="196">
        <v>44361.593009259261</v>
      </c>
    </row>
    <row r="61" spans="1:17" ht="18" x14ac:dyDescent="0.25">
      <c r="A61" s="147" t="str">
        <f>VLOOKUP(E61,'LISTADO ATM'!$A$2:$C$898,3,0)</f>
        <v>DISTRITO NACIONAL</v>
      </c>
      <c r="B61" s="126" t="s">
        <v>2585</v>
      </c>
      <c r="C61" s="132">
        <v>44361.40892361111</v>
      </c>
      <c r="D61" s="132" t="s">
        <v>2180</v>
      </c>
      <c r="E61" s="121">
        <v>272</v>
      </c>
      <c r="F61" s="147" t="str">
        <f>VLOOKUP(E61,VIP!$A$2:$O13716,2,0)</f>
        <v>DRBR272</v>
      </c>
      <c r="G61" s="147" t="str">
        <f>VLOOKUP(E61,'LISTADO ATM'!$A$2:$B$897,2,0)</f>
        <v xml:space="preserve">ATM Cámara de Diputados </v>
      </c>
      <c r="H61" s="147" t="str">
        <f>VLOOKUP(E61,VIP!$A$2:$O18579,7,FALSE)</f>
        <v>Si</v>
      </c>
      <c r="I61" s="147" t="str">
        <f>VLOOKUP(E61,VIP!$A$2:$O10544,8,FALSE)</f>
        <v>Si</v>
      </c>
      <c r="J61" s="147" t="str">
        <f>VLOOKUP(E61,VIP!$A$2:$O10494,8,FALSE)</f>
        <v>Si</v>
      </c>
      <c r="K61" s="147" t="str">
        <f>VLOOKUP(E61,VIP!$A$2:$O14068,6,0)</f>
        <v>NO</v>
      </c>
      <c r="L61" s="122" t="s">
        <v>2591</v>
      </c>
      <c r="M61" s="197" t="s">
        <v>2552</v>
      </c>
      <c r="N61" s="131" t="s">
        <v>2453</v>
      </c>
      <c r="O61" s="147" t="s">
        <v>2455</v>
      </c>
      <c r="P61" s="147"/>
      <c r="Q61" s="196">
        <v>44361.593009259261</v>
      </c>
    </row>
    <row r="62" spans="1:17" ht="18" x14ac:dyDescent="0.25">
      <c r="A62" s="147" t="str">
        <f>VLOOKUP(E62,'LISTADO ATM'!$A$2:$C$898,3,0)</f>
        <v>NORTE</v>
      </c>
      <c r="B62" s="126" t="s">
        <v>2608</v>
      </c>
      <c r="C62" s="132">
        <v>44361.415671296294</v>
      </c>
      <c r="D62" s="132" t="s">
        <v>2181</v>
      </c>
      <c r="E62" s="121">
        <v>373</v>
      </c>
      <c r="F62" s="147" t="str">
        <f>VLOOKUP(E62,VIP!$A$2:$O13717,2,0)</f>
        <v>DRBR373</v>
      </c>
      <c r="G62" s="147" t="str">
        <f>VLOOKUP(E62,'LISTADO ATM'!$A$2:$B$897,2,0)</f>
        <v>S/M Tangui Nagua</v>
      </c>
      <c r="H62" s="147" t="str">
        <f>VLOOKUP(E62,VIP!$A$2:$O18580,7,FALSE)</f>
        <v>N/A</v>
      </c>
      <c r="I62" s="147" t="str">
        <f>VLOOKUP(E62,VIP!$A$2:$O10545,8,FALSE)</f>
        <v>N/A</v>
      </c>
      <c r="J62" s="147" t="str">
        <f>VLOOKUP(E62,VIP!$A$2:$O10495,8,FALSE)</f>
        <v>N/A</v>
      </c>
      <c r="K62" s="147" t="str">
        <f>VLOOKUP(E62,VIP!$A$2:$O14069,6,0)</f>
        <v>N/A</v>
      </c>
      <c r="L62" s="122" t="s">
        <v>2609</v>
      </c>
      <c r="M62" s="197" t="s">
        <v>2552</v>
      </c>
      <c r="N62" s="131" t="s">
        <v>2594</v>
      </c>
      <c r="O62" s="147" t="s">
        <v>2611</v>
      </c>
      <c r="P62" s="147"/>
      <c r="Q62" s="196" t="s">
        <v>2609</v>
      </c>
    </row>
    <row r="63" spans="1:17" ht="18" x14ac:dyDescent="0.25">
      <c r="A63" s="147" t="str">
        <f>VLOOKUP(E63,'LISTADO ATM'!$A$2:$C$898,3,0)</f>
        <v>NORTE</v>
      </c>
      <c r="B63" s="126" t="s">
        <v>2607</v>
      </c>
      <c r="C63" s="132">
        <v>44361.564293981479</v>
      </c>
      <c r="D63" s="132" t="s">
        <v>2181</v>
      </c>
      <c r="E63" s="121">
        <v>645</v>
      </c>
      <c r="F63" s="147" t="str">
        <f>VLOOKUP(E63,VIP!$A$2:$O13715,2,0)</f>
        <v>DRBR329</v>
      </c>
      <c r="G63" s="147" t="str">
        <f>VLOOKUP(E63,'LISTADO ATM'!$A$2:$B$897,2,0)</f>
        <v xml:space="preserve">ATM UNP Cabrera </v>
      </c>
      <c r="H63" s="147" t="str">
        <f>VLOOKUP(E63,VIP!$A$2:$O18578,7,FALSE)</f>
        <v>Si</v>
      </c>
      <c r="I63" s="147" t="str">
        <f>VLOOKUP(E63,VIP!$A$2:$O10543,8,FALSE)</f>
        <v>Si</v>
      </c>
      <c r="J63" s="147" t="str">
        <f>VLOOKUP(E63,VIP!$A$2:$O10493,8,FALSE)</f>
        <v>Si</v>
      </c>
      <c r="K63" s="147" t="str">
        <f>VLOOKUP(E63,VIP!$A$2:$O14067,6,0)</f>
        <v>NO</v>
      </c>
      <c r="L63" s="122" t="s">
        <v>2609</v>
      </c>
      <c r="M63" s="197" t="s">
        <v>2552</v>
      </c>
      <c r="N63" s="131" t="s">
        <v>2594</v>
      </c>
      <c r="O63" s="147" t="s">
        <v>2611</v>
      </c>
      <c r="P63" s="147"/>
      <c r="Q63" s="196" t="s">
        <v>2609</v>
      </c>
    </row>
    <row r="64" spans="1:17" ht="18" x14ac:dyDescent="0.25">
      <c r="A64" s="147" t="str">
        <f>VLOOKUP(E64,'LISTADO ATM'!$A$2:$C$898,3,0)</f>
        <v>NORTE</v>
      </c>
      <c r="B64" s="126" t="s">
        <v>2606</v>
      </c>
      <c r="C64" s="132">
        <v>44361.569884259261</v>
      </c>
      <c r="D64" s="132" t="s">
        <v>2181</v>
      </c>
      <c r="E64" s="121">
        <v>756</v>
      </c>
      <c r="F64" s="147" t="str">
        <f>VLOOKUP(E64,VIP!$A$2:$O13714,2,0)</f>
        <v>DRBR756</v>
      </c>
      <c r="G64" s="147" t="str">
        <f>VLOOKUP(E64,'LISTADO ATM'!$A$2:$B$897,2,0)</f>
        <v xml:space="preserve">ATM UNP Villa La Mata (Cotuí) </v>
      </c>
      <c r="H64" s="147" t="str">
        <f>VLOOKUP(E64,VIP!$A$2:$O18577,7,FALSE)</f>
        <v>Si</v>
      </c>
      <c r="I64" s="147" t="str">
        <f>VLOOKUP(E64,VIP!$A$2:$O10542,8,FALSE)</f>
        <v>Si</v>
      </c>
      <c r="J64" s="147" t="str">
        <f>VLOOKUP(E64,VIP!$A$2:$O10492,8,FALSE)</f>
        <v>Si</v>
      </c>
      <c r="K64" s="147" t="str">
        <f>VLOOKUP(E64,VIP!$A$2:$O14066,6,0)</f>
        <v>NO</v>
      </c>
      <c r="L64" s="122" t="s">
        <v>2609</v>
      </c>
      <c r="M64" s="197" t="s">
        <v>2552</v>
      </c>
      <c r="N64" s="131" t="s">
        <v>2594</v>
      </c>
      <c r="O64" s="147" t="s">
        <v>2610</v>
      </c>
      <c r="P64" s="147"/>
      <c r="Q64" s="196" t="s">
        <v>2609</v>
      </c>
    </row>
    <row r="65" spans="1:17" ht="18" x14ac:dyDescent="0.25">
      <c r="A65" s="147" t="str">
        <f>VLOOKUP(E65,'LISTADO ATM'!$A$2:$C$898,3,0)</f>
        <v>DISTRITO NACIONAL</v>
      </c>
      <c r="B65" s="126">
        <v>3335913967</v>
      </c>
      <c r="C65" s="132">
        <v>44356.055798611109</v>
      </c>
      <c r="D65" s="132" t="s">
        <v>2180</v>
      </c>
      <c r="E65" s="121">
        <v>909</v>
      </c>
      <c r="F65" s="147" t="str">
        <f>VLOOKUP(E65,VIP!$A$2:$O13749,2,0)</f>
        <v>DRBR01A</v>
      </c>
      <c r="G65" s="147" t="str">
        <f>VLOOKUP(E65,'LISTADO ATM'!$A$2:$B$897,2,0)</f>
        <v xml:space="preserve">ATM UNP UASD </v>
      </c>
      <c r="H65" s="147" t="str">
        <f>VLOOKUP(E65,VIP!$A$2:$O18612,7,FALSE)</f>
        <v>Si</v>
      </c>
      <c r="I65" s="147" t="str">
        <f>VLOOKUP(E65,VIP!$A$2:$O10577,8,FALSE)</f>
        <v>Si</v>
      </c>
      <c r="J65" s="147" t="str">
        <f>VLOOKUP(E65,VIP!$A$2:$O10527,8,FALSE)</f>
        <v>Si</v>
      </c>
      <c r="K65" s="147" t="str">
        <f>VLOOKUP(E65,VIP!$A$2:$O14101,6,0)</f>
        <v>SI</v>
      </c>
      <c r="L65" s="122" t="s">
        <v>2219</v>
      </c>
      <c r="M65" s="131" t="s">
        <v>2446</v>
      </c>
      <c r="N65" s="131" t="s">
        <v>2453</v>
      </c>
      <c r="O65" s="147" t="s">
        <v>2455</v>
      </c>
      <c r="P65" s="147"/>
      <c r="Q65" s="146" t="s">
        <v>2219</v>
      </c>
    </row>
    <row r="66" spans="1:17" ht="18" x14ac:dyDescent="0.25">
      <c r="A66" s="147" t="str">
        <f>VLOOKUP(E66,'LISTADO ATM'!$A$2:$C$898,3,0)</f>
        <v>DISTRITO NACIONAL</v>
      </c>
      <c r="B66" s="126">
        <v>3335918065</v>
      </c>
      <c r="C66" s="132">
        <v>44359.482731481483</v>
      </c>
      <c r="D66" s="132" t="s">
        <v>2180</v>
      </c>
      <c r="E66" s="121">
        <v>955</v>
      </c>
      <c r="F66" s="147" t="str">
        <f>VLOOKUP(E66,VIP!$A$2:$O13758,2,0)</f>
        <v>DRBR955</v>
      </c>
      <c r="G66" s="147" t="str">
        <f>VLOOKUP(E66,'LISTADO ATM'!$A$2:$B$897,2,0)</f>
        <v xml:space="preserve">ATM Oficina Americana Independencia II </v>
      </c>
      <c r="H66" s="147" t="str">
        <f>VLOOKUP(E66,VIP!$A$2:$O18621,7,FALSE)</f>
        <v>Si</v>
      </c>
      <c r="I66" s="147" t="str">
        <f>VLOOKUP(E66,VIP!$A$2:$O10586,8,FALSE)</f>
        <v>Si</v>
      </c>
      <c r="J66" s="147" t="str">
        <f>VLOOKUP(E66,VIP!$A$2:$O10536,8,FALSE)</f>
        <v>Si</v>
      </c>
      <c r="K66" s="147" t="str">
        <f>VLOOKUP(E66,VIP!$A$2:$O14110,6,0)</f>
        <v>NO</v>
      </c>
      <c r="L66" s="122" t="s">
        <v>2219</v>
      </c>
      <c r="M66" s="131" t="s">
        <v>2446</v>
      </c>
      <c r="N66" s="131" t="s">
        <v>2453</v>
      </c>
      <c r="O66" s="147" t="s">
        <v>2455</v>
      </c>
      <c r="P66" s="147"/>
      <c r="Q66" s="146" t="s">
        <v>2219</v>
      </c>
    </row>
    <row r="67" spans="1:17" ht="18" x14ac:dyDescent="0.25">
      <c r="A67" s="147" t="str">
        <f>VLOOKUP(E67,'LISTADO ATM'!$A$2:$C$898,3,0)</f>
        <v>DISTRITO NACIONAL</v>
      </c>
      <c r="B67" s="126">
        <v>3335918179</v>
      </c>
      <c r="C67" s="132">
        <v>44359.628900462965</v>
      </c>
      <c r="D67" s="132" t="s">
        <v>2180</v>
      </c>
      <c r="E67" s="121">
        <v>738</v>
      </c>
      <c r="F67" s="147" t="str">
        <f>VLOOKUP(E67,VIP!$A$2:$O13705,2,0)</f>
        <v>DRBR24S</v>
      </c>
      <c r="G67" s="147" t="str">
        <f>VLOOKUP(E67,'LISTADO ATM'!$A$2:$B$897,2,0)</f>
        <v xml:space="preserve">ATM Zona Franca Los Alcarrizos </v>
      </c>
      <c r="H67" s="147" t="str">
        <f>VLOOKUP(E67,VIP!$A$2:$O18568,7,FALSE)</f>
        <v>Si</v>
      </c>
      <c r="I67" s="147" t="str">
        <f>VLOOKUP(E67,VIP!$A$2:$O10533,8,FALSE)</f>
        <v>Si</v>
      </c>
      <c r="J67" s="147" t="str">
        <f>VLOOKUP(E67,VIP!$A$2:$O10483,8,FALSE)</f>
        <v>Si</v>
      </c>
      <c r="K67" s="147" t="str">
        <f>VLOOKUP(E67,VIP!$A$2:$O14057,6,0)</f>
        <v>NO</v>
      </c>
      <c r="L67" s="122" t="s">
        <v>2219</v>
      </c>
      <c r="M67" s="131" t="s">
        <v>2446</v>
      </c>
      <c r="N67" s="131" t="s">
        <v>2453</v>
      </c>
      <c r="O67" s="147" t="s">
        <v>2455</v>
      </c>
      <c r="P67" s="131"/>
      <c r="Q67" s="146" t="s">
        <v>2219</v>
      </c>
    </row>
    <row r="68" spans="1:17" s="93" customFormat="1" ht="18" x14ac:dyDescent="0.25">
      <c r="A68" s="147" t="str">
        <f>VLOOKUP(E68,'LISTADO ATM'!$A$2:$C$898,3,0)</f>
        <v>ESTE</v>
      </c>
      <c r="B68" s="126">
        <v>3335918277</v>
      </c>
      <c r="C68" s="132">
        <v>44361.053101851852</v>
      </c>
      <c r="D68" s="132" t="s">
        <v>2180</v>
      </c>
      <c r="E68" s="121">
        <v>368</v>
      </c>
      <c r="F68" s="147" t="str">
        <f>VLOOKUP(E68,VIP!$A$2:$O13716,2,0)</f>
        <v xml:space="preserve">DRBR368 </v>
      </c>
      <c r="G68" s="147" t="str">
        <f>VLOOKUP(E68,'LISTADO ATM'!$A$2:$B$897,2,0)</f>
        <v>ATM Ayuntamiento Peralvillo</v>
      </c>
      <c r="H68" s="147" t="str">
        <f>VLOOKUP(E68,VIP!$A$2:$O18579,7,FALSE)</f>
        <v>N/A</v>
      </c>
      <c r="I68" s="147" t="str">
        <f>VLOOKUP(E68,VIP!$A$2:$O10544,8,FALSE)</f>
        <v>N/A</v>
      </c>
      <c r="J68" s="147" t="str">
        <f>VLOOKUP(E68,VIP!$A$2:$O10494,8,FALSE)</f>
        <v>N/A</v>
      </c>
      <c r="K68" s="147" t="str">
        <f>VLOOKUP(E68,VIP!$A$2:$O14068,6,0)</f>
        <v>N/A</v>
      </c>
      <c r="L68" s="122" t="s">
        <v>2219</v>
      </c>
      <c r="M68" s="131" t="s">
        <v>2446</v>
      </c>
      <c r="N68" s="131" t="s">
        <v>2453</v>
      </c>
      <c r="O68" s="147" t="s">
        <v>2455</v>
      </c>
      <c r="P68" s="147"/>
      <c r="Q68" s="146" t="s">
        <v>2219</v>
      </c>
    </row>
    <row r="69" spans="1:17" s="93" customFormat="1" ht="18" x14ac:dyDescent="0.25">
      <c r="A69" s="147" t="str">
        <f>VLOOKUP(E69,'LISTADO ATM'!$A$2:$C$898,3,0)</f>
        <v>SUR</v>
      </c>
      <c r="B69" s="126" t="s">
        <v>2579</v>
      </c>
      <c r="C69" s="132">
        <v>44361.341840277775</v>
      </c>
      <c r="D69" s="132" t="s">
        <v>2180</v>
      </c>
      <c r="E69" s="121">
        <v>968</v>
      </c>
      <c r="F69" s="147" t="str">
        <f>VLOOKUP(E69,VIP!$A$2:$O13716,2,0)</f>
        <v>DRBR24I</v>
      </c>
      <c r="G69" s="147" t="str">
        <f>VLOOKUP(E69,'LISTADO ATM'!$A$2:$B$897,2,0)</f>
        <v xml:space="preserve">ATM UNP Mercado Baní </v>
      </c>
      <c r="H69" s="147" t="str">
        <f>VLOOKUP(E69,VIP!$A$2:$O18579,7,FALSE)</f>
        <v>Si</v>
      </c>
      <c r="I69" s="147" t="str">
        <f>VLOOKUP(E69,VIP!$A$2:$O10544,8,FALSE)</f>
        <v>Si</v>
      </c>
      <c r="J69" s="147" t="str">
        <f>VLOOKUP(E69,VIP!$A$2:$O10494,8,FALSE)</f>
        <v>Si</v>
      </c>
      <c r="K69" s="147" t="str">
        <f>VLOOKUP(E69,VIP!$A$2:$O14068,6,0)</f>
        <v>SI</v>
      </c>
      <c r="L69" s="122" t="s">
        <v>2219</v>
      </c>
      <c r="M69" s="131" t="s">
        <v>2446</v>
      </c>
      <c r="N69" s="131" t="s">
        <v>2453</v>
      </c>
      <c r="O69" s="147" t="s">
        <v>2455</v>
      </c>
      <c r="P69" s="147"/>
      <c r="Q69" s="146" t="s">
        <v>2219</v>
      </c>
    </row>
    <row r="70" spans="1:17" s="93" customFormat="1" ht="18" x14ac:dyDescent="0.25">
      <c r="A70" s="147" t="str">
        <f>VLOOKUP(E70,'LISTADO ATM'!$A$2:$C$898,3,0)</f>
        <v>DISTRITO NACIONAL</v>
      </c>
      <c r="B70" s="126" t="s">
        <v>2578</v>
      </c>
      <c r="C70" s="132">
        <v>44361.343506944446</v>
      </c>
      <c r="D70" s="132" t="s">
        <v>2180</v>
      </c>
      <c r="E70" s="121">
        <v>902</v>
      </c>
      <c r="F70" s="147" t="str">
        <f>VLOOKUP(E70,VIP!$A$2:$O13715,2,0)</f>
        <v>DRBR16A</v>
      </c>
      <c r="G70" s="147" t="str">
        <f>VLOOKUP(E70,'LISTADO ATM'!$A$2:$B$897,2,0)</f>
        <v xml:space="preserve">ATM Oficina Plaza Florida </v>
      </c>
      <c r="H70" s="147" t="str">
        <f>VLOOKUP(E70,VIP!$A$2:$O18578,7,FALSE)</f>
        <v>Si</v>
      </c>
      <c r="I70" s="147" t="str">
        <f>VLOOKUP(E70,VIP!$A$2:$O10543,8,FALSE)</f>
        <v>Si</v>
      </c>
      <c r="J70" s="147" t="str">
        <f>VLOOKUP(E70,VIP!$A$2:$O10493,8,FALSE)</f>
        <v>Si</v>
      </c>
      <c r="K70" s="147" t="str">
        <f>VLOOKUP(E70,VIP!$A$2:$O14067,6,0)</f>
        <v>NO</v>
      </c>
      <c r="L70" s="122" t="s">
        <v>2219</v>
      </c>
      <c r="M70" s="131" t="s">
        <v>2446</v>
      </c>
      <c r="N70" s="131" t="s">
        <v>2453</v>
      </c>
      <c r="O70" s="147" t="s">
        <v>2455</v>
      </c>
      <c r="P70" s="147"/>
      <c r="Q70" s="146" t="s">
        <v>2219</v>
      </c>
    </row>
    <row r="71" spans="1:17" s="93" customFormat="1" ht="18" x14ac:dyDescent="0.25">
      <c r="A71" s="147" t="str">
        <f>VLOOKUP(E71,'LISTADO ATM'!$A$2:$C$898,3,0)</f>
        <v>DISTRITO NACIONAL</v>
      </c>
      <c r="B71" s="126" t="s">
        <v>2577</v>
      </c>
      <c r="C71" s="132">
        <v>44361.346030092594</v>
      </c>
      <c r="D71" s="132" t="s">
        <v>2180</v>
      </c>
      <c r="E71" s="121">
        <v>490</v>
      </c>
      <c r="F71" s="147" t="str">
        <f>VLOOKUP(E71,VIP!$A$2:$O13714,2,0)</f>
        <v>DRBR490</v>
      </c>
      <c r="G71" s="147" t="str">
        <f>VLOOKUP(E71,'LISTADO ATM'!$A$2:$B$897,2,0)</f>
        <v xml:space="preserve">ATM Hospital Ney Arias Lora </v>
      </c>
      <c r="H71" s="147" t="str">
        <f>VLOOKUP(E71,VIP!$A$2:$O18577,7,FALSE)</f>
        <v>Si</v>
      </c>
      <c r="I71" s="147" t="str">
        <f>VLOOKUP(E71,VIP!$A$2:$O10542,8,FALSE)</f>
        <v>Si</v>
      </c>
      <c r="J71" s="147" t="str">
        <f>VLOOKUP(E71,VIP!$A$2:$O10492,8,FALSE)</f>
        <v>Si</v>
      </c>
      <c r="K71" s="147" t="str">
        <f>VLOOKUP(E71,VIP!$A$2:$O14066,6,0)</f>
        <v>NO</v>
      </c>
      <c r="L71" s="122" t="s">
        <v>2219</v>
      </c>
      <c r="M71" s="131" t="s">
        <v>2446</v>
      </c>
      <c r="N71" s="131" t="s">
        <v>2453</v>
      </c>
      <c r="O71" s="147" t="s">
        <v>2455</v>
      </c>
      <c r="P71" s="147"/>
      <c r="Q71" s="146" t="s">
        <v>2219</v>
      </c>
    </row>
    <row r="72" spans="1:17" s="93" customFormat="1" ht="18" x14ac:dyDescent="0.25">
      <c r="A72" s="147" t="str">
        <f>VLOOKUP(E72,'LISTADO ATM'!$A$2:$C$898,3,0)</f>
        <v>DISTRITO NACIONAL</v>
      </c>
      <c r="B72" s="126" t="s">
        <v>2574</v>
      </c>
      <c r="C72" s="132">
        <v>44361.349293981482</v>
      </c>
      <c r="D72" s="132" t="s">
        <v>2180</v>
      </c>
      <c r="E72" s="121">
        <v>35</v>
      </c>
      <c r="F72" s="147" t="str">
        <f>VLOOKUP(E72,VIP!$A$2:$O13711,2,0)</f>
        <v>DRBR035</v>
      </c>
      <c r="G72" s="147" t="str">
        <f>VLOOKUP(E72,'LISTADO ATM'!$A$2:$B$897,2,0)</f>
        <v xml:space="preserve">ATM Dirección General de Aduanas I </v>
      </c>
      <c r="H72" s="147" t="str">
        <f>VLOOKUP(E72,VIP!$A$2:$O18574,7,FALSE)</f>
        <v>Si</v>
      </c>
      <c r="I72" s="147" t="str">
        <f>VLOOKUP(E72,VIP!$A$2:$O10539,8,FALSE)</f>
        <v>Si</v>
      </c>
      <c r="J72" s="147" t="str">
        <f>VLOOKUP(E72,VIP!$A$2:$O10489,8,FALSE)</f>
        <v>Si</v>
      </c>
      <c r="K72" s="147" t="str">
        <f>VLOOKUP(E72,VIP!$A$2:$O14063,6,0)</f>
        <v>NO</v>
      </c>
      <c r="L72" s="122" t="s">
        <v>2219</v>
      </c>
      <c r="M72" s="131" t="s">
        <v>2446</v>
      </c>
      <c r="N72" s="131" t="s">
        <v>2453</v>
      </c>
      <c r="O72" s="147" t="s">
        <v>2455</v>
      </c>
      <c r="P72" s="147"/>
      <c r="Q72" s="146" t="s">
        <v>2219</v>
      </c>
    </row>
    <row r="73" spans="1:17" s="93" customFormat="1" ht="18" x14ac:dyDescent="0.25">
      <c r="A73" s="147" t="str">
        <f>VLOOKUP(E73,'LISTADO ATM'!$A$2:$C$898,3,0)</f>
        <v>DISTRITO NACIONAL</v>
      </c>
      <c r="B73" s="126" t="s">
        <v>2583</v>
      </c>
      <c r="C73" s="132">
        <v>44361.43309027778</v>
      </c>
      <c r="D73" s="132" t="s">
        <v>2180</v>
      </c>
      <c r="E73" s="121">
        <v>34</v>
      </c>
      <c r="F73" s="147" t="str">
        <f>VLOOKUP(E73,VIP!$A$2:$O13714,2,0)</f>
        <v>DRBR034</v>
      </c>
      <c r="G73" s="147" t="str">
        <f>VLOOKUP(E73,'LISTADO ATM'!$A$2:$B$897,2,0)</f>
        <v xml:space="preserve">ATM Plaza de la Salud </v>
      </c>
      <c r="H73" s="147" t="str">
        <f>VLOOKUP(E73,VIP!$A$2:$O18577,7,FALSE)</f>
        <v>Si</v>
      </c>
      <c r="I73" s="147" t="str">
        <f>VLOOKUP(E73,VIP!$A$2:$O10542,8,FALSE)</f>
        <v>Si</v>
      </c>
      <c r="J73" s="147" t="str">
        <f>VLOOKUP(E73,VIP!$A$2:$O10492,8,FALSE)</f>
        <v>Si</v>
      </c>
      <c r="K73" s="147" t="str">
        <f>VLOOKUP(E73,VIP!$A$2:$O14066,6,0)</f>
        <v>NO</v>
      </c>
      <c r="L73" s="122" t="s">
        <v>2219</v>
      </c>
      <c r="M73" s="131" t="s">
        <v>2446</v>
      </c>
      <c r="N73" s="131" t="s">
        <v>2453</v>
      </c>
      <c r="O73" s="147" t="s">
        <v>2455</v>
      </c>
      <c r="P73" s="147"/>
      <c r="Q73" s="146" t="s">
        <v>2219</v>
      </c>
    </row>
    <row r="74" spans="1:17" s="93" customFormat="1" ht="18" x14ac:dyDescent="0.25">
      <c r="A74" s="147" t="str">
        <f>VLOOKUP(E74,'LISTADO ATM'!$A$2:$C$898,3,0)</f>
        <v>DISTRITO NACIONAL</v>
      </c>
      <c r="B74" s="126" t="s">
        <v>2582</v>
      </c>
      <c r="C74" s="132">
        <v>44361.434224537035</v>
      </c>
      <c r="D74" s="132" t="s">
        <v>2180</v>
      </c>
      <c r="E74" s="121">
        <v>953</v>
      </c>
      <c r="F74" s="147" t="str">
        <f>VLOOKUP(E74,VIP!$A$2:$O13713,2,0)</f>
        <v>DRBR01I</v>
      </c>
      <c r="G74" s="147" t="str">
        <f>VLOOKUP(E74,'LISTADO ATM'!$A$2:$B$897,2,0)</f>
        <v xml:space="preserve">ATM Estafeta Dirección General de Pasaportes/Migración </v>
      </c>
      <c r="H74" s="147" t="str">
        <f>VLOOKUP(E74,VIP!$A$2:$O18576,7,FALSE)</f>
        <v>Si</v>
      </c>
      <c r="I74" s="147" t="str">
        <f>VLOOKUP(E74,VIP!$A$2:$O10541,8,FALSE)</f>
        <v>Si</v>
      </c>
      <c r="J74" s="147" t="str">
        <f>VLOOKUP(E74,VIP!$A$2:$O10491,8,FALSE)</f>
        <v>Si</v>
      </c>
      <c r="K74" s="147" t="str">
        <f>VLOOKUP(E74,VIP!$A$2:$O14065,6,0)</f>
        <v>No</v>
      </c>
      <c r="L74" s="122" t="s">
        <v>2219</v>
      </c>
      <c r="M74" s="131" t="s">
        <v>2446</v>
      </c>
      <c r="N74" s="131" t="s">
        <v>2453</v>
      </c>
      <c r="O74" s="147" t="s">
        <v>2455</v>
      </c>
      <c r="P74" s="147"/>
      <c r="Q74" s="146" t="s">
        <v>2219</v>
      </c>
    </row>
    <row r="75" spans="1:17" s="93" customFormat="1" ht="18" x14ac:dyDescent="0.25">
      <c r="A75" s="147" t="str">
        <f>VLOOKUP(E75,'LISTADO ATM'!$A$2:$C$898,3,0)</f>
        <v>DISTRITO NACIONAL</v>
      </c>
      <c r="B75" s="126" t="s">
        <v>2605</v>
      </c>
      <c r="C75" s="132">
        <v>44361.491724537038</v>
      </c>
      <c r="D75" s="132" t="s">
        <v>2180</v>
      </c>
      <c r="E75" s="121">
        <v>125</v>
      </c>
      <c r="F75" s="147" t="str">
        <f>VLOOKUP(E75,VIP!$A$2:$O13719,2,0)</f>
        <v>DRBR125</v>
      </c>
      <c r="G75" s="147" t="str">
        <f>VLOOKUP(E75,'LISTADO ATM'!$A$2:$B$897,2,0)</f>
        <v xml:space="preserve">ATM Dirección General de Aduanas II </v>
      </c>
      <c r="H75" s="147" t="str">
        <f>VLOOKUP(E75,VIP!$A$2:$O18582,7,FALSE)</f>
        <v>Si</v>
      </c>
      <c r="I75" s="147" t="str">
        <f>VLOOKUP(E75,VIP!$A$2:$O10547,8,FALSE)</f>
        <v>Si</v>
      </c>
      <c r="J75" s="147" t="str">
        <f>VLOOKUP(E75,VIP!$A$2:$O10497,8,FALSE)</f>
        <v>Si</v>
      </c>
      <c r="K75" s="147" t="str">
        <f>VLOOKUP(E75,VIP!$A$2:$O14071,6,0)</f>
        <v>NO</v>
      </c>
      <c r="L75" s="122" t="s">
        <v>2219</v>
      </c>
      <c r="M75" s="131" t="s">
        <v>2446</v>
      </c>
      <c r="N75" s="131" t="s">
        <v>2560</v>
      </c>
      <c r="O75" s="147" t="s">
        <v>2455</v>
      </c>
      <c r="P75" s="147"/>
      <c r="Q75" s="146" t="s">
        <v>2219</v>
      </c>
    </row>
    <row r="76" spans="1:17" s="93" customFormat="1" ht="18" x14ac:dyDescent="0.25">
      <c r="A76" s="147" t="str">
        <f>VLOOKUP(E76,'LISTADO ATM'!$A$2:$C$898,3,0)</f>
        <v>DISTRITO NACIONAL</v>
      </c>
      <c r="B76" s="126" t="s">
        <v>2604</v>
      </c>
      <c r="C76" s="132">
        <v>44361.493506944447</v>
      </c>
      <c r="D76" s="132" t="s">
        <v>2180</v>
      </c>
      <c r="E76" s="121">
        <v>336</v>
      </c>
      <c r="F76" s="147" t="str">
        <f>VLOOKUP(E76,VIP!$A$2:$O13718,2,0)</f>
        <v>DRBR336</v>
      </c>
      <c r="G76" s="147" t="str">
        <f>VLOOKUP(E76,'LISTADO ATM'!$A$2:$B$897,2,0)</f>
        <v>ATM Instituto Nacional de Cancer (incart)</v>
      </c>
      <c r="H76" s="147" t="str">
        <f>VLOOKUP(E76,VIP!$A$2:$O18581,7,FALSE)</f>
        <v>Si</v>
      </c>
      <c r="I76" s="147" t="str">
        <f>VLOOKUP(E76,VIP!$A$2:$O10546,8,FALSE)</f>
        <v>Si</v>
      </c>
      <c r="J76" s="147" t="str">
        <f>VLOOKUP(E76,VIP!$A$2:$O10496,8,FALSE)</f>
        <v>Si</v>
      </c>
      <c r="K76" s="147" t="str">
        <f>VLOOKUP(E76,VIP!$A$2:$O14070,6,0)</f>
        <v>NO</v>
      </c>
      <c r="L76" s="122" t="s">
        <v>2219</v>
      </c>
      <c r="M76" s="131" t="s">
        <v>2446</v>
      </c>
      <c r="N76" s="131" t="s">
        <v>2560</v>
      </c>
      <c r="O76" s="147" t="s">
        <v>2455</v>
      </c>
      <c r="P76" s="147"/>
      <c r="Q76" s="146" t="s">
        <v>2219</v>
      </c>
    </row>
    <row r="77" spans="1:17" s="93" customFormat="1" ht="18" x14ac:dyDescent="0.25">
      <c r="A77" s="147" t="str">
        <f>VLOOKUP(E77,'LISTADO ATM'!$A$2:$C$898,3,0)</f>
        <v>ESTE</v>
      </c>
      <c r="B77" s="126" t="s">
        <v>2601</v>
      </c>
      <c r="C77" s="132">
        <v>44361.524699074071</v>
      </c>
      <c r="D77" s="132" t="s">
        <v>2180</v>
      </c>
      <c r="E77" s="121">
        <v>830</v>
      </c>
      <c r="F77" s="147" t="str">
        <f>VLOOKUP(E77,VIP!$A$2:$O13715,2,0)</f>
        <v>DRBR830</v>
      </c>
      <c r="G77" s="147" t="str">
        <f>VLOOKUP(E77,'LISTADO ATM'!$A$2:$B$897,2,0)</f>
        <v xml:space="preserve">ATM UNP Sabana Grande de Boyá </v>
      </c>
      <c r="H77" s="147" t="str">
        <f>VLOOKUP(E77,VIP!$A$2:$O18578,7,FALSE)</f>
        <v>Si</v>
      </c>
      <c r="I77" s="147" t="str">
        <f>VLOOKUP(E77,VIP!$A$2:$O10543,8,FALSE)</f>
        <v>Si</v>
      </c>
      <c r="J77" s="147" t="str">
        <f>VLOOKUP(E77,VIP!$A$2:$O10493,8,FALSE)</f>
        <v>Si</v>
      </c>
      <c r="K77" s="147" t="str">
        <f>VLOOKUP(E77,VIP!$A$2:$O14067,6,0)</f>
        <v>NO</v>
      </c>
      <c r="L77" s="122" t="s">
        <v>2219</v>
      </c>
      <c r="M77" s="131" t="s">
        <v>2446</v>
      </c>
      <c r="N77" s="131" t="s">
        <v>2560</v>
      </c>
      <c r="O77" s="147" t="s">
        <v>2455</v>
      </c>
      <c r="P77" s="147"/>
      <c r="Q77" s="146" t="s">
        <v>2219</v>
      </c>
    </row>
    <row r="78" spans="1:17" s="93" customFormat="1" ht="18" x14ac:dyDescent="0.25">
      <c r="A78" s="147" t="str">
        <f>VLOOKUP(E78,'LISTADO ATM'!$A$2:$C$898,3,0)</f>
        <v>DISTRITO NACIONAL</v>
      </c>
      <c r="B78" s="126" t="s">
        <v>2629</v>
      </c>
      <c r="C78" s="132">
        <v>44361.637071759258</v>
      </c>
      <c r="D78" s="132" t="s">
        <v>2180</v>
      </c>
      <c r="E78" s="121">
        <v>115</v>
      </c>
      <c r="F78" s="147" t="str">
        <f>VLOOKUP(E78,VIP!$A$2:$O13729,2,0)</f>
        <v>DRBR115</v>
      </c>
      <c r="G78" s="147" t="str">
        <f>VLOOKUP(E78,'LISTADO ATM'!$A$2:$B$897,2,0)</f>
        <v xml:space="preserve">ATM Oficina Megacentro I </v>
      </c>
      <c r="H78" s="147" t="str">
        <f>VLOOKUP(E78,VIP!$A$2:$O18592,7,FALSE)</f>
        <v>Si</v>
      </c>
      <c r="I78" s="147" t="str">
        <f>VLOOKUP(E78,VIP!$A$2:$O10557,8,FALSE)</f>
        <v>Si</v>
      </c>
      <c r="J78" s="147" t="str">
        <f>VLOOKUP(E78,VIP!$A$2:$O10507,8,FALSE)</f>
        <v>Si</v>
      </c>
      <c r="K78" s="147" t="str">
        <f>VLOOKUP(E78,VIP!$A$2:$O14081,6,0)</f>
        <v>SI</v>
      </c>
      <c r="L78" s="122" t="s">
        <v>2219</v>
      </c>
      <c r="M78" s="131" t="s">
        <v>2446</v>
      </c>
      <c r="N78" s="131" t="s">
        <v>2453</v>
      </c>
      <c r="O78" s="147" t="s">
        <v>2455</v>
      </c>
      <c r="P78" s="147"/>
      <c r="Q78" s="146" t="s">
        <v>2219</v>
      </c>
    </row>
    <row r="79" spans="1:17" s="93" customFormat="1" ht="18" x14ac:dyDescent="0.25">
      <c r="A79" s="147" t="str">
        <f>VLOOKUP(E79,'LISTADO ATM'!$A$2:$C$898,3,0)</f>
        <v>DISTRITO NACIONAL</v>
      </c>
      <c r="B79" s="126" t="s">
        <v>2628</v>
      </c>
      <c r="C79" s="132">
        <v>44361.638368055559</v>
      </c>
      <c r="D79" s="132" t="s">
        <v>2180</v>
      </c>
      <c r="E79" s="121">
        <v>517</v>
      </c>
      <c r="F79" s="147" t="str">
        <f>VLOOKUP(E79,VIP!$A$2:$O13728,2,0)</f>
        <v>DRBR517</v>
      </c>
      <c r="G79" s="147" t="str">
        <f>VLOOKUP(E79,'LISTADO ATM'!$A$2:$B$897,2,0)</f>
        <v xml:space="preserve">ATM Autobanco Oficina Sans Soucí </v>
      </c>
      <c r="H79" s="147" t="str">
        <f>VLOOKUP(E79,VIP!$A$2:$O18591,7,FALSE)</f>
        <v>Si</v>
      </c>
      <c r="I79" s="147" t="str">
        <f>VLOOKUP(E79,VIP!$A$2:$O10556,8,FALSE)</f>
        <v>Si</v>
      </c>
      <c r="J79" s="147" t="str">
        <f>VLOOKUP(E79,VIP!$A$2:$O10506,8,FALSE)</f>
        <v>Si</v>
      </c>
      <c r="K79" s="147" t="str">
        <f>VLOOKUP(E79,VIP!$A$2:$O14080,6,0)</f>
        <v>SI</v>
      </c>
      <c r="L79" s="122" t="s">
        <v>2219</v>
      </c>
      <c r="M79" s="131" t="s">
        <v>2446</v>
      </c>
      <c r="N79" s="131" t="s">
        <v>2453</v>
      </c>
      <c r="O79" s="147" t="s">
        <v>2455</v>
      </c>
      <c r="P79" s="147"/>
      <c r="Q79" s="146" t="s">
        <v>2219</v>
      </c>
    </row>
    <row r="80" spans="1:17" s="93" customFormat="1" ht="18" x14ac:dyDescent="0.25">
      <c r="A80" s="147" t="str">
        <f>VLOOKUP(E80,'LISTADO ATM'!$A$2:$C$898,3,0)</f>
        <v>DISTRITO NACIONAL</v>
      </c>
      <c r="B80" s="126" t="s">
        <v>2625</v>
      </c>
      <c r="C80" s="132">
        <v>44361.639340277776</v>
      </c>
      <c r="D80" s="132" t="s">
        <v>2180</v>
      </c>
      <c r="E80" s="121">
        <v>237</v>
      </c>
      <c r="F80" s="147" t="str">
        <f>VLOOKUP(E80,VIP!$A$2:$O13726,2,0)</f>
        <v>DRBR237</v>
      </c>
      <c r="G80" s="147" t="str">
        <f>VLOOKUP(E80,'LISTADO ATM'!$A$2:$B$897,2,0)</f>
        <v xml:space="preserve">ATM UNP Plaza Vásquez </v>
      </c>
      <c r="H80" s="147" t="str">
        <f>VLOOKUP(E80,VIP!$A$2:$O18589,7,FALSE)</f>
        <v>Si</v>
      </c>
      <c r="I80" s="147" t="str">
        <f>VLOOKUP(E80,VIP!$A$2:$O10554,8,FALSE)</f>
        <v>Si</v>
      </c>
      <c r="J80" s="147" t="str">
        <f>VLOOKUP(E80,VIP!$A$2:$O10504,8,FALSE)</f>
        <v>Si</v>
      </c>
      <c r="K80" s="147" t="str">
        <f>VLOOKUP(E80,VIP!$A$2:$O14078,6,0)</f>
        <v>SI</v>
      </c>
      <c r="L80" s="122" t="s">
        <v>2219</v>
      </c>
      <c r="M80" s="131" t="s">
        <v>2446</v>
      </c>
      <c r="N80" s="131" t="s">
        <v>2453</v>
      </c>
      <c r="O80" s="147" t="s">
        <v>2455</v>
      </c>
      <c r="P80" s="147"/>
      <c r="Q80" s="146" t="s">
        <v>2219</v>
      </c>
    </row>
    <row r="81" spans="1:17" s="93" customFormat="1" ht="18" x14ac:dyDescent="0.25">
      <c r="A81" s="147" t="str">
        <f>VLOOKUP(E81,'LISTADO ATM'!$A$2:$C$898,3,0)</f>
        <v>DISTRITO NACIONAL</v>
      </c>
      <c r="B81" s="126" t="s">
        <v>2624</v>
      </c>
      <c r="C81" s="132">
        <v>44361.640162037038</v>
      </c>
      <c r="D81" s="132" t="s">
        <v>2180</v>
      </c>
      <c r="E81" s="121">
        <v>321</v>
      </c>
      <c r="F81" s="147" t="str">
        <f>VLOOKUP(E81,VIP!$A$2:$O13725,2,0)</f>
        <v>DRBR321</v>
      </c>
      <c r="G81" s="147" t="str">
        <f>VLOOKUP(E81,'LISTADO ATM'!$A$2:$B$897,2,0)</f>
        <v xml:space="preserve">ATM Oficina Jiménez Moya I </v>
      </c>
      <c r="H81" s="147" t="str">
        <f>VLOOKUP(E81,VIP!$A$2:$O18588,7,FALSE)</f>
        <v>Si</v>
      </c>
      <c r="I81" s="147" t="str">
        <f>VLOOKUP(E81,VIP!$A$2:$O10553,8,FALSE)</f>
        <v>Si</v>
      </c>
      <c r="J81" s="147" t="str">
        <f>VLOOKUP(E81,VIP!$A$2:$O10503,8,FALSE)</f>
        <v>Si</v>
      </c>
      <c r="K81" s="147" t="str">
        <f>VLOOKUP(E81,VIP!$A$2:$O14077,6,0)</f>
        <v>NO</v>
      </c>
      <c r="L81" s="122" t="s">
        <v>2219</v>
      </c>
      <c r="M81" s="131" t="s">
        <v>2446</v>
      </c>
      <c r="N81" s="131" t="s">
        <v>2453</v>
      </c>
      <c r="O81" s="147" t="s">
        <v>2455</v>
      </c>
      <c r="P81" s="147"/>
      <c r="Q81" s="146" t="s">
        <v>2219</v>
      </c>
    </row>
    <row r="82" spans="1:17" s="93" customFormat="1" ht="18" x14ac:dyDescent="0.25">
      <c r="A82" s="147" t="str">
        <f>VLOOKUP(E82,'LISTADO ATM'!$A$2:$C$898,3,0)</f>
        <v>DISTRITO NACIONAL</v>
      </c>
      <c r="B82" s="126" t="s">
        <v>2622</v>
      </c>
      <c r="C82" s="132">
        <v>44361.643680555557</v>
      </c>
      <c r="D82" s="132" t="s">
        <v>2180</v>
      </c>
      <c r="E82" s="121">
        <v>875</v>
      </c>
      <c r="F82" s="147" t="str">
        <f>VLOOKUP(E82,VIP!$A$2:$O13723,2,0)</f>
        <v>DRBR875</v>
      </c>
      <c r="G82" s="147" t="str">
        <f>VLOOKUP(E82,'LISTADO ATM'!$A$2:$B$897,2,0)</f>
        <v xml:space="preserve">ATM Texaco Aut. Duarte KM 14 1/2 (Los Alcarrizos) </v>
      </c>
      <c r="H82" s="147" t="str">
        <f>VLOOKUP(E82,VIP!$A$2:$O18586,7,FALSE)</f>
        <v>Si</v>
      </c>
      <c r="I82" s="147" t="str">
        <f>VLOOKUP(E82,VIP!$A$2:$O10551,8,FALSE)</f>
        <v>Si</v>
      </c>
      <c r="J82" s="147" t="str">
        <f>VLOOKUP(E82,VIP!$A$2:$O10501,8,FALSE)</f>
        <v>Si</v>
      </c>
      <c r="K82" s="147" t="str">
        <f>VLOOKUP(E82,VIP!$A$2:$O14075,6,0)</f>
        <v>NO</v>
      </c>
      <c r="L82" s="122" t="s">
        <v>2219</v>
      </c>
      <c r="M82" s="131" t="s">
        <v>2446</v>
      </c>
      <c r="N82" s="131" t="s">
        <v>2453</v>
      </c>
      <c r="O82" s="147" t="s">
        <v>2455</v>
      </c>
      <c r="P82" s="147"/>
      <c r="Q82" s="146" t="s">
        <v>2219</v>
      </c>
    </row>
    <row r="83" spans="1:17" s="93" customFormat="1" ht="18" x14ac:dyDescent="0.25">
      <c r="A83" s="147" t="str">
        <f>VLOOKUP(E83,'LISTADO ATM'!$A$2:$C$898,3,0)</f>
        <v>DISTRITO NACIONAL</v>
      </c>
      <c r="B83" s="126" t="s">
        <v>2620</v>
      </c>
      <c r="C83" s="132">
        <v>44361.645046296297</v>
      </c>
      <c r="D83" s="132" t="s">
        <v>2180</v>
      </c>
      <c r="E83" s="121">
        <v>566</v>
      </c>
      <c r="F83" s="147" t="str">
        <f>VLOOKUP(E83,VIP!$A$2:$O13721,2,0)</f>
        <v>DRBR508</v>
      </c>
      <c r="G83" s="147" t="str">
        <f>VLOOKUP(E83,'LISTADO ATM'!$A$2:$B$897,2,0)</f>
        <v xml:space="preserve">ATM Hiper Olé Aut. Duarte </v>
      </c>
      <c r="H83" s="147" t="str">
        <f>VLOOKUP(E83,VIP!$A$2:$O18584,7,FALSE)</f>
        <v>Si</v>
      </c>
      <c r="I83" s="147" t="str">
        <f>VLOOKUP(E83,VIP!$A$2:$O10549,8,FALSE)</f>
        <v>Si</v>
      </c>
      <c r="J83" s="147" t="str">
        <f>VLOOKUP(E83,VIP!$A$2:$O10499,8,FALSE)</f>
        <v>Si</v>
      </c>
      <c r="K83" s="147" t="str">
        <f>VLOOKUP(E83,VIP!$A$2:$O14073,6,0)</f>
        <v>NO</v>
      </c>
      <c r="L83" s="122" t="s">
        <v>2219</v>
      </c>
      <c r="M83" s="131" t="s">
        <v>2446</v>
      </c>
      <c r="N83" s="131" t="s">
        <v>2453</v>
      </c>
      <c r="O83" s="147" t="s">
        <v>2455</v>
      </c>
      <c r="P83" s="147"/>
      <c r="Q83" s="146" t="s">
        <v>2219</v>
      </c>
    </row>
    <row r="84" spans="1:17" s="93" customFormat="1" ht="18" x14ac:dyDescent="0.25">
      <c r="A84" s="147" t="str">
        <f>VLOOKUP(E84,'LISTADO ATM'!$A$2:$C$898,3,0)</f>
        <v>DISTRITO NACIONAL</v>
      </c>
      <c r="B84" s="126" t="s">
        <v>2618</v>
      </c>
      <c r="C84" s="132">
        <v>44361.649409722224</v>
      </c>
      <c r="D84" s="132" t="s">
        <v>2180</v>
      </c>
      <c r="E84" s="121">
        <v>113</v>
      </c>
      <c r="F84" s="147" t="str">
        <f>VLOOKUP(E84,VIP!$A$2:$O13719,2,0)</f>
        <v>DRBR113</v>
      </c>
      <c r="G84" s="147" t="str">
        <f>VLOOKUP(E84,'LISTADO ATM'!$A$2:$B$897,2,0)</f>
        <v xml:space="preserve">ATM Autoservicio Atalaya del Mar </v>
      </c>
      <c r="H84" s="147" t="str">
        <f>VLOOKUP(E84,VIP!$A$2:$O18582,7,FALSE)</f>
        <v>Si</v>
      </c>
      <c r="I84" s="147" t="str">
        <f>VLOOKUP(E84,VIP!$A$2:$O10547,8,FALSE)</f>
        <v>No</v>
      </c>
      <c r="J84" s="147" t="str">
        <f>VLOOKUP(E84,VIP!$A$2:$O10497,8,FALSE)</f>
        <v>No</v>
      </c>
      <c r="K84" s="147" t="str">
        <f>VLOOKUP(E84,VIP!$A$2:$O14071,6,0)</f>
        <v>NO</v>
      </c>
      <c r="L84" s="122" t="s">
        <v>2219</v>
      </c>
      <c r="M84" s="131" t="s">
        <v>2446</v>
      </c>
      <c r="N84" s="131" t="s">
        <v>2453</v>
      </c>
      <c r="O84" s="147" t="s">
        <v>2455</v>
      </c>
      <c r="P84" s="147"/>
      <c r="Q84" s="146" t="s">
        <v>2219</v>
      </c>
    </row>
    <row r="85" spans="1:17" s="93" customFormat="1" ht="18" x14ac:dyDescent="0.25">
      <c r="A85" s="147" t="str">
        <f>VLOOKUP(E85,'LISTADO ATM'!$A$2:$C$898,3,0)</f>
        <v>SUR</v>
      </c>
      <c r="B85" s="126" t="s">
        <v>2617</v>
      </c>
      <c r="C85" s="132">
        <v>44361.650520833333</v>
      </c>
      <c r="D85" s="132" t="s">
        <v>2180</v>
      </c>
      <c r="E85" s="121">
        <v>6</v>
      </c>
      <c r="F85" s="147" t="str">
        <f>VLOOKUP(E85,VIP!$A$2:$O13718,2,0)</f>
        <v>DRBR006</v>
      </c>
      <c r="G85" s="147" t="str">
        <f>VLOOKUP(E85,'LISTADO ATM'!$A$2:$B$897,2,0)</f>
        <v xml:space="preserve">ATM Plaza WAO San Juan </v>
      </c>
      <c r="H85" s="147" t="str">
        <f>VLOOKUP(E85,VIP!$A$2:$O18581,7,FALSE)</f>
        <v>N/A</v>
      </c>
      <c r="I85" s="147" t="str">
        <f>VLOOKUP(E85,VIP!$A$2:$O10546,8,FALSE)</f>
        <v>N/A</v>
      </c>
      <c r="J85" s="147" t="str">
        <f>VLOOKUP(E85,VIP!$A$2:$O10496,8,FALSE)</f>
        <v>N/A</v>
      </c>
      <c r="K85" s="147" t="str">
        <f>VLOOKUP(E85,VIP!$A$2:$O14070,6,0)</f>
        <v/>
      </c>
      <c r="L85" s="122" t="s">
        <v>2219</v>
      </c>
      <c r="M85" s="131" t="s">
        <v>2446</v>
      </c>
      <c r="N85" s="131" t="s">
        <v>2453</v>
      </c>
      <c r="O85" s="147" t="s">
        <v>2455</v>
      </c>
      <c r="P85" s="147"/>
      <c r="Q85" s="146" t="s">
        <v>2219</v>
      </c>
    </row>
    <row r="86" spans="1:17" s="93" customFormat="1" ht="18" x14ac:dyDescent="0.25">
      <c r="A86" s="147" t="str">
        <f>VLOOKUP(E86,'LISTADO ATM'!$A$2:$C$898,3,0)</f>
        <v>DISTRITO NACIONAL</v>
      </c>
      <c r="B86" s="126">
        <v>3335910002</v>
      </c>
      <c r="C86" s="132">
        <v>44351.65902777778</v>
      </c>
      <c r="D86" s="132" t="s">
        <v>2180</v>
      </c>
      <c r="E86" s="121">
        <v>744</v>
      </c>
      <c r="F86" s="147" t="str">
        <f>VLOOKUP(E86,VIP!$A$2:$O13694,2,0)</f>
        <v>DRBR289</v>
      </c>
      <c r="G86" s="147" t="str">
        <f>VLOOKUP(E86,'LISTADO ATM'!$A$2:$B$897,2,0)</f>
        <v xml:space="preserve">ATM Multicentro La Sirena Venezuela </v>
      </c>
      <c r="H86" s="147" t="str">
        <f>VLOOKUP(E86,VIP!$A$2:$O18557,7,FALSE)</f>
        <v>Si</v>
      </c>
      <c r="I86" s="147" t="str">
        <f>VLOOKUP(E86,VIP!$A$2:$O10522,8,FALSE)</f>
        <v>Si</v>
      </c>
      <c r="J86" s="147" t="str">
        <f>VLOOKUP(E86,VIP!$A$2:$O10472,8,FALSE)</f>
        <v>Si</v>
      </c>
      <c r="K86" s="147" t="str">
        <f>VLOOKUP(E86,VIP!$A$2:$O14046,6,0)</f>
        <v>SI</v>
      </c>
      <c r="L86" s="122" t="s">
        <v>2245</v>
      </c>
      <c r="M86" s="131" t="s">
        <v>2446</v>
      </c>
      <c r="N86" s="131" t="s">
        <v>2560</v>
      </c>
      <c r="O86" s="147" t="s">
        <v>2455</v>
      </c>
      <c r="P86" s="131"/>
      <c r="Q86" s="146" t="s">
        <v>2245</v>
      </c>
    </row>
    <row r="87" spans="1:17" s="93" customFormat="1" ht="18" x14ac:dyDescent="0.25">
      <c r="A87" s="147" t="str">
        <f>VLOOKUP(E87,'LISTADO ATM'!$A$2:$C$898,3,0)</f>
        <v>DISTRITO NACIONAL</v>
      </c>
      <c r="B87" s="126">
        <v>3335914888</v>
      </c>
      <c r="C87" s="132">
        <v>44356.609444444446</v>
      </c>
      <c r="D87" s="132" t="s">
        <v>2180</v>
      </c>
      <c r="E87" s="121">
        <v>13</v>
      </c>
      <c r="F87" s="147" t="str">
        <f>VLOOKUP(E87,VIP!$A$2:$O13706,2,0)</f>
        <v>DRBR013</v>
      </c>
      <c r="G87" s="147" t="str">
        <f>VLOOKUP(E87,'LISTADO ATM'!$A$2:$B$897,2,0)</f>
        <v xml:space="preserve">ATM CDEEE </v>
      </c>
      <c r="H87" s="147" t="str">
        <f>VLOOKUP(E87,VIP!$A$2:$O18569,7,FALSE)</f>
        <v>Si</v>
      </c>
      <c r="I87" s="147" t="str">
        <f>VLOOKUP(E87,VIP!$A$2:$O10534,8,FALSE)</f>
        <v>Si</v>
      </c>
      <c r="J87" s="147" t="str">
        <f>VLOOKUP(E87,VIP!$A$2:$O10484,8,FALSE)</f>
        <v>Si</v>
      </c>
      <c r="K87" s="147" t="str">
        <f>VLOOKUP(E87,VIP!$A$2:$O14058,6,0)</f>
        <v>NO</v>
      </c>
      <c r="L87" s="122" t="s">
        <v>2245</v>
      </c>
      <c r="M87" s="131" t="s">
        <v>2446</v>
      </c>
      <c r="N87" s="131" t="s">
        <v>2453</v>
      </c>
      <c r="O87" s="147" t="s">
        <v>2455</v>
      </c>
      <c r="P87" s="147"/>
      <c r="Q87" s="146" t="s">
        <v>2245</v>
      </c>
    </row>
    <row r="88" spans="1:17" s="93" customFormat="1" ht="18" x14ac:dyDescent="0.25">
      <c r="A88" s="147" t="str">
        <f>VLOOKUP(E88,'LISTADO ATM'!$A$2:$C$898,3,0)</f>
        <v>DISTRITO NACIONAL</v>
      </c>
      <c r="B88" s="126">
        <v>3335917114</v>
      </c>
      <c r="C88" s="132">
        <v>44358.46503472222</v>
      </c>
      <c r="D88" s="132" t="s">
        <v>2180</v>
      </c>
      <c r="E88" s="121">
        <v>369</v>
      </c>
      <c r="F88" s="147" t="str">
        <f>VLOOKUP(E88,VIP!$A$2:$O13728,2,0)</f>
        <v xml:space="preserve">DRBR369 </v>
      </c>
      <c r="G88" s="147" t="str">
        <f>VLOOKUP(E88,'LISTADO ATM'!$A$2:$B$897,2,0)</f>
        <v>ATM Plaza Lama Aut. Duarte</v>
      </c>
      <c r="H88" s="147" t="str">
        <f>VLOOKUP(E88,VIP!$A$2:$O18591,7,FALSE)</f>
        <v>N/A</v>
      </c>
      <c r="I88" s="147" t="str">
        <f>VLOOKUP(E88,VIP!$A$2:$O10556,8,FALSE)</f>
        <v>N/A</v>
      </c>
      <c r="J88" s="147" t="str">
        <f>VLOOKUP(E88,VIP!$A$2:$O10506,8,FALSE)</f>
        <v>N/A</v>
      </c>
      <c r="K88" s="147" t="str">
        <f>VLOOKUP(E88,VIP!$A$2:$O14080,6,0)</f>
        <v>N/A</v>
      </c>
      <c r="L88" s="122" t="s">
        <v>2245</v>
      </c>
      <c r="M88" s="131" t="s">
        <v>2446</v>
      </c>
      <c r="N88" s="131" t="s">
        <v>2560</v>
      </c>
      <c r="O88" s="147" t="s">
        <v>2455</v>
      </c>
      <c r="P88" s="147"/>
      <c r="Q88" s="146" t="s">
        <v>2245</v>
      </c>
    </row>
    <row r="89" spans="1:17" s="93" customFormat="1" ht="18" x14ac:dyDescent="0.25">
      <c r="A89" s="147" t="str">
        <f>VLOOKUP(E89,'LISTADO ATM'!$A$2:$C$898,3,0)</f>
        <v>NORTE</v>
      </c>
      <c r="B89" s="126">
        <v>3335918265</v>
      </c>
      <c r="C89" s="132">
        <v>44360.8909375</v>
      </c>
      <c r="D89" s="132" t="s">
        <v>2180</v>
      </c>
      <c r="E89" s="121">
        <v>635</v>
      </c>
      <c r="F89" s="147" t="str">
        <f>VLOOKUP(E89,VIP!$A$2:$O13706,2,0)</f>
        <v>DRBR12J</v>
      </c>
      <c r="G89" s="147" t="str">
        <f>VLOOKUP(E89,'LISTADO ATM'!$A$2:$B$897,2,0)</f>
        <v xml:space="preserve">ATM Zona Franca Tamboril </v>
      </c>
      <c r="H89" s="147" t="str">
        <f>VLOOKUP(E89,VIP!$A$2:$O18569,7,FALSE)</f>
        <v>Si</v>
      </c>
      <c r="I89" s="147" t="str">
        <f>VLOOKUP(E89,VIP!$A$2:$O10534,8,FALSE)</f>
        <v>Si</v>
      </c>
      <c r="J89" s="147" t="str">
        <f>VLOOKUP(E89,VIP!$A$2:$O10484,8,FALSE)</f>
        <v>Si</v>
      </c>
      <c r="K89" s="147" t="str">
        <f>VLOOKUP(E89,VIP!$A$2:$O14058,6,0)</f>
        <v>NO</v>
      </c>
      <c r="L89" s="122" t="s">
        <v>2245</v>
      </c>
      <c r="M89" s="131" t="s">
        <v>2446</v>
      </c>
      <c r="N89" s="131" t="s">
        <v>2453</v>
      </c>
      <c r="O89" s="147" t="s">
        <v>2571</v>
      </c>
      <c r="P89" s="147"/>
      <c r="Q89" s="146" t="s">
        <v>2245</v>
      </c>
    </row>
    <row r="90" spans="1:17" s="93" customFormat="1" ht="18" x14ac:dyDescent="0.25">
      <c r="A90" s="147" t="str">
        <f>VLOOKUP(E90,'LISTADO ATM'!$A$2:$C$898,3,0)</f>
        <v>DISTRITO NACIONAL</v>
      </c>
      <c r="B90" s="126" t="s">
        <v>2584</v>
      </c>
      <c r="C90" s="132">
        <v>44361.428263888891</v>
      </c>
      <c r="D90" s="132" t="s">
        <v>2180</v>
      </c>
      <c r="E90" s="121">
        <v>717</v>
      </c>
      <c r="F90" s="147" t="str">
        <f>VLOOKUP(E90,VIP!$A$2:$O13715,2,0)</f>
        <v>DRBR24K</v>
      </c>
      <c r="G90" s="147" t="str">
        <f>VLOOKUP(E90,'LISTADO ATM'!$A$2:$B$897,2,0)</f>
        <v xml:space="preserve">ATM Oficina Los Alcarrizos </v>
      </c>
      <c r="H90" s="147" t="str">
        <f>VLOOKUP(E90,VIP!$A$2:$O18578,7,FALSE)</f>
        <v>Si</v>
      </c>
      <c r="I90" s="147" t="str">
        <f>VLOOKUP(E90,VIP!$A$2:$O10543,8,FALSE)</f>
        <v>Si</v>
      </c>
      <c r="J90" s="147" t="str">
        <f>VLOOKUP(E90,VIP!$A$2:$O10493,8,FALSE)</f>
        <v>Si</v>
      </c>
      <c r="K90" s="147" t="str">
        <f>VLOOKUP(E90,VIP!$A$2:$O14067,6,0)</f>
        <v>SI</v>
      </c>
      <c r="L90" s="122" t="s">
        <v>2245</v>
      </c>
      <c r="M90" s="131" t="s">
        <v>2446</v>
      </c>
      <c r="N90" s="131" t="s">
        <v>2453</v>
      </c>
      <c r="O90" s="147" t="s">
        <v>2455</v>
      </c>
      <c r="P90" s="147"/>
      <c r="Q90" s="146" t="s">
        <v>2245</v>
      </c>
    </row>
    <row r="91" spans="1:17" s="93" customFormat="1" ht="18" x14ac:dyDescent="0.25">
      <c r="A91" s="147" t="str">
        <f>VLOOKUP(E91,'LISTADO ATM'!$A$2:$C$898,3,0)</f>
        <v>NORTE</v>
      </c>
      <c r="B91" s="126">
        <v>3335918275</v>
      </c>
      <c r="C91" s="132">
        <v>44361.026226851849</v>
      </c>
      <c r="D91" s="132" t="s">
        <v>2470</v>
      </c>
      <c r="E91" s="121">
        <v>956</v>
      </c>
      <c r="F91" s="147" t="str">
        <f>VLOOKUP(E91,VIP!$A$2:$O13709,2,0)</f>
        <v>DRBR956</v>
      </c>
      <c r="G91" s="147" t="str">
        <f>VLOOKUP(E91,'LISTADO ATM'!$A$2:$B$897,2,0)</f>
        <v xml:space="preserve">ATM Autoservicio El Jaya (SFM) </v>
      </c>
      <c r="H91" s="147" t="str">
        <f>VLOOKUP(E91,VIP!$A$2:$O18572,7,FALSE)</f>
        <v>Si</v>
      </c>
      <c r="I91" s="147" t="str">
        <f>VLOOKUP(E91,VIP!$A$2:$O10537,8,FALSE)</f>
        <v>Si</v>
      </c>
      <c r="J91" s="147" t="str">
        <f>VLOOKUP(E91,VIP!$A$2:$O10487,8,FALSE)</f>
        <v>Si</v>
      </c>
      <c r="K91" s="147" t="str">
        <f>VLOOKUP(E91,VIP!$A$2:$O14061,6,0)</f>
        <v>NO</v>
      </c>
      <c r="L91" s="122" t="s">
        <v>2572</v>
      </c>
      <c r="M91" s="131" t="s">
        <v>2446</v>
      </c>
      <c r="N91" s="131" t="s">
        <v>2453</v>
      </c>
      <c r="O91" s="147" t="s">
        <v>2471</v>
      </c>
      <c r="P91" s="147"/>
      <c r="Q91" s="146" t="s">
        <v>2572</v>
      </c>
    </row>
    <row r="92" spans="1:17" s="93" customFormat="1" ht="18" x14ac:dyDescent="0.25">
      <c r="A92" s="147" t="str">
        <f>VLOOKUP(E92,'LISTADO ATM'!$A$2:$C$898,3,0)</f>
        <v>DISTRITO NACIONAL</v>
      </c>
      <c r="B92" s="126" t="s">
        <v>2590</v>
      </c>
      <c r="C92" s="132">
        <v>44361.357951388891</v>
      </c>
      <c r="D92" s="132" t="s">
        <v>2449</v>
      </c>
      <c r="E92" s="121">
        <v>169</v>
      </c>
      <c r="F92" s="147" t="str">
        <f>VLOOKUP(E92,VIP!$A$2:$O13721,2,0)</f>
        <v>DRBR169</v>
      </c>
      <c r="G92" s="147" t="str">
        <f>VLOOKUP(E92,'LISTADO ATM'!$A$2:$B$897,2,0)</f>
        <v xml:space="preserve">ATM Oficina Caonabo </v>
      </c>
      <c r="H92" s="147" t="str">
        <f>VLOOKUP(E92,VIP!$A$2:$O18584,7,FALSE)</f>
        <v>Si</v>
      </c>
      <c r="I92" s="147" t="str">
        <f>VLOOKUP(E92,VIP!$A$2:$O10549,8,FALSE)</f>
        <v>Si</v>
      </c>
      <c r="J92" s="147" t="str">
        <f>VLOOKUP(E92,VIP!$A$2:$O10499,8,FALSE)</f>
        <v>Si</v>
      </c>
      <c r="K92" s="147" t="str">
        <f>VLOOKUP(E92,VIP!$A$2:$O14073,6,0)</f>
        <v>NO</v>
      </c>
      <c r="L92" s="122" t="s">
        <v>2592</v>
      </c>
      <c r="M92" s="131" t="s">
        <v>2446</v>
      </c>
      <c r="N92" s="131" t="s">
        <v>2453</v>
      </c>
      <c r="O92" s="147" t="s">
        <v>2454</v>
      </c>
      <c r="P92" s="147"/>
      <c r="Q92" s="146" t="s">
        <v>2592</v>
      </c>
    </row>
    <row r="93" spans="1:17" s="93" customFormat="1" ht="18" x14ac:dyDescent="0.25">
      <c r="A93" s="147" t="str">
        <f>VLOOKUP(E93,'LISTADO ATM'!$A$2:$C$898,3,0)</f>
        <v>NORTE</v>
      </c>
      <c r="B93" s="126">
        <v>3335918178</v>
      </c>
      <c r="C93" s="132">
        <v>44359.626018518517</v>
      </c>
      <c r="D93" s="132" t="s">
        <v>2470</v>
      </c>
      <c r="E93" s="121">
        <v>538</v>
      </c>
      <c r="F93" s="147" t="str">
        <f>VLOOKUP(E93,VIP!$A$2:$O13706,2,0)</f>
        <v>DRBR538</v>
      </c>
      <c r="G93" s="147" t="str">
        <f>VLOOKUP(E93,'LISTADO ATM'!$A$2:$B$897,2,0)</f>
        <v>ATM  Autoservicio San Fco. Macorís</v>
      </c>
      <c r="H93" s="147" t="str">
        <f>VLOOKUP(E93,VIP!$A$2:$O18569,7,FALSE)</f>
        <v>Si</v>
      </c>
      <c r="I93" s="147" t="str">
        <f>VLOOKUP(E93,VIP!$A$2:$O10534,8,FALSE)</f>
        <v>Si</v>
      </c>
      <c r="J93" s="147" t="str">
        <f>VLOOKUP(E93,VIP!$A$2:$O10484,8,FALSE)</f>
        <v>Si</v>
      </c>
      <c r="K93" s="147" t="str">
        <f>VLOOKUP(E93,VIP!$A$2:$O14058,6,0)</f>
        <v>NO</v>
      </c>
      <c r="L93" s="122" t="s">
        <v>2569</v>
      </c>
      <c r="M93" s="131" t="s">
        <v>2446</v>
      </c>
      <c r="N93" s="131" t="s">
        <v>2453</v>
      </c>
      <c r="O93" s="147" t="s">
        <v>2471</v>
      </c>
      <c r="P93" s="131"/>
      <c r="Q93" s="146" t="s">
        <v>2569</v>
      </c>
    </row>
    <row r="94" spans="1:17" s="93" customFormat="1" ht="18" x14ac:dyDescent="0.25">
      <c r="A94" s="147" t="str">
        <f>VLOOKUP(E94,'LISTADO ATM'!$A$2:$C$898,3,0)</f>
        <v>DISTRITO NACIONAL</v>
      </c>
      <c r="B94" s="126" t="s">
        <v>2602</v>
      </c>
      <c r="C94" s="132">
        <v>44361.518761574072</v>
      </c>
      <c r="D94" s="132" t="s">
        <v>2449</v>
      </c>
      <c r="E94" s="121">
        <v>551</v>
      </c>
      <c r="F94" s="147" t="str">
        <f>VLOOKUP(E94,VIP!$A$2:$O13716,2,0)</f>
        <v>DRBR01C</v>
      </c>
      <c r="G94" s="147" t="str">
        <f>VLOOKUP(E94,'LISTADO ATM'!$A$2:$B$897,2,0)</f>
        <v xml:space="preserve">ATM Oficina Padre Castellanos </v>
      </c>
      <c r="H94" s="147" t="str">
        <f>VLOOKUP(E94,VIP!$A$2:$O18579,7,FALSE)</f>
        <v>Si</v>
      </c>
      <c r="I94" s="147" t="str">
        <f>VLOOKUP(E94,VIP!$A$2:$O10544,8,FALSE)</f>
        <v>Si</v>
      </c>
      <c r="J94" s="147" t="str">
        <f>VLOOKUP(E94,VIP!$A$2:$O10494,8,FALSE)</f>
        <v>Si</v>
      </c>
      <c r="K94" s="147" t="str">
        <f>VLOOKUP(E94,VIP!$A$2:$O14068,6,0)</f>
        <v>NO</v>
      </c>
      <c r="L94" s="122" t="s">
        <v>2569</v>
      </c>
      <c r="M94" s="131" t="s">
        <v>2446</v>
      </c>
      <c r="N94" s="131" t="s">
        <v>2453</v>
      </c>
      <c r="O94" s="147" t="s">
        <v>2454</v>
      </c>
      <c r="P94" s="147"/>
      <c r="Q94" s="146" t="s">
        <v>2569</v>
      </c>
    </row>
    <row r="95" spans="1:17" s="93" customFormat="1" ht="18" x14ac:dyDescent="0.25">
      <c r="A95" s="147" t="str">
        <f>VLOOKUP(E95,'LISTADO ATM'!$A$2:$C$898,3,0)</f>
        <v>NORTE</v>
      </c>
      <c r="B95" s="126" t="s">
        <v>2632</v>
      </c>
      <c r="C95" s="132">
        <v>44361.633750000001</v>
      </c>
      <c r="D95" s="132" t="s">
        <v>2470</v>
      </c>
      <c r="E95" s="121">
        <v>97</v>
      </c>
      <c r="F95" s="147" t="str">
        <f>VLOOKUP(E95,VIP!$A$2:$O13732,2,0)</f>
        <v>DRBR097</v>
      </c>
      <c r="G95" s="147" t="str">
        <f>VLOOKUP(E95,'LISTADO ATM'!$A$2:$B$897,2,0)</f>
        <v xml:space="preserve">ATM Oficina Villa Riva </v>
      </c>
      <c r="H95" s="147" t="str">
        <f>VLOOKUP(E95,VIP!$A$2:$O18595,7,FALSE)</f>
        <v>Si</v>
      </c>
      <c r="I95" s="147" t="str">
        <f>VLOOKUP(E95,VIP!$A$2:$O10560,8,FALSE)</f>
        <v>Si</v>
      </c>
      <c r="J95" s="147" t="str">
        <f>VLOOKUP(E95,VIP!$A$2:$O10510,8,FALSE)</f>
        <v>Si</v>
      </c>
      <c r="K95" s="147" t="str">
        <f>VLOOKUP(E95,VIP!$A$2:$O14084,6,0)</f>
        <v>NO</v>
      </c>
      <c r="L95" s="122" t="s">
        <v>2569</v>
      </c>
      <c r="M95" s="131" t="s">
        <v>2446</v>
      </c>
      <c r="N95" s="131" t="s">
        <v>2453</v>
      </c>
      <c r="O95" s="147" t="s">
        <v>2471</v>
      </c>
      <c r="P95" s="147"/>
      <c r="Q95" s="146" t="s">
        <v>2569</v>
      </c>
    </row>
    <row r="96" spans="1:17" s="93" customFormat="1" ht="18" x14ac:dyDescent="0.25">
      <c r="A96" s="147" t="str">
        <f>VLOOKUP(E96,'LISTADO ATM'!$A$2:$C$898,3,0)</f>
        <v>DISTRITO NACIONAL</v>
      </c>
      <c r="B96" s="126">
        <v>3335918210</v>
      </c>
      <c r="C96" s="132">
        <v>44360.023206018515</v>
      </c>
      <c r="D96" s="132" t="s">
        <v>2449</v>
      </c>
      <c r="E96" s="121">
        <v>147</v>
      </c>
      <c r="F96" s="147" t="str">
        <f>VLOOKUP(E96,VIP!$A$2:$O13703,2,0)</f>
        <v>DRBR147</v>
      </c>
      <c r="G96" s="147" t="str">
        <f>VLOOKUP(E96,'LISTADO ATM'!$A$2:$B$897,2,0)</f>
        <v xml:space="preserve">ATM Kiosco Megacentro I </v>
      </c>
      <c r="H96" s="147" t="str">
        <f>VLOOKUP(E96,VIP!$A$2:$O18566,7,FALSE)</f>
        <v>Si</v>
      </c>
      <c r="I96" s="147" t="str">
        <f>VLOOKUP(E96,VIP!$A$2:$O10531,8,FALSE)</f>
        <v>Si</v>
      </c>
      <c r="J96" s="147" t="str">
        <f>VLOOKUP(E96,VIP!$A$2:$O10481,8,FALSE)</f>
        <v>Si</v>
      </c>
      <c r="K96" s="147" t="str">
        <f>VLOOKUP(E96,VIP!$A$2:$O14055,6,0)</f>
        <v>NO</v>
      </c>
      <c r="L96" s="122" t="s">
        <v>2442</v>
      </c>
      <c r="M96" s="131" t="s">
        <v>2446</v>
      </c>
      <c r="N96" s="131" t="s">
        <v>2453</v>
      </c>
      <c r="O96" s="147" t="s">
        <v>2454</v>
      </c>
      <c r="P96" s="131"/>
      <c r="Q96" s="146" t="s">
        <v>2442</v>
      </c>
    </row>
    <row r="97" spans="1:17" s="93" customFormat="1" ht="18" x14ac:dyDescent="0.25">
      <c r="A97" s="147" t="str">
        <f>VLOOKUP(E97,'LISTADO ATM'!$A$2:$C$898,3,0)</f>
        <v>DISTRITO NACIONAL</v>
      </c>
      <c r="B97" s="126" t="s">
        <v>2586</v>
      </c>
      <c r="C97" s="132">
        <v>44361.408333333333</v>
      </c>
      <c r="D97" s="132" t="s">
        <v>2449</v>
      </c>
      <c r="E97" s="121">
        <v>175</v>
      </c>
      <c r="F97" s="147" t="str">
        <f>VLOOKUP(E97,VIP!$A$2:$O13717,2,0)</f>
        <v>DRBR175</v>
      </c>
      <c r="G97" s="147" t="str">
        <f>VLOOKUP(E97,'LISTADO ATM'!$A$2:$B$897,2,0)</f>
        <v xml:space="preserve">ATM Dirección de Ingeniería </v>
      </c>
      <c r="H97" s="147" t="str">
        <f>VLOOKUP(E97,VIP!$A$2:$O18580,7,FALSE)</f>
        <v>Si</v>
      </c>
      <c r="I97" s="147" t="str">
        <f>VLOOKUP(E97,VIP!$A$2:$O10545,8,FALSE)</f>
        <v>No</v>
      </c>
      <c r="J97" s="147" t="str">
        <f>VLOOKUP(E97,VIP!$A$2:$O10495,8,FALSE)</f>
        <v>No</v>
      </c>
      <c r="K97" s="147" t="str">
        <f>VLOOKUP(E97,VIP!$A$2:$O14069,6,0)</f>
        <v>NO</v>
      </c>
      <c r="L97" s="122" t="s">
        <v>2442</v>
      </c>
      <c r="M97" s="131" t="s">
        <v>2446</v>
      </c>
      <c r="N97" s="131" t="s">
        <v>2453</v>
      </c>
      <c r="O97" s="147" t="s">
        <v>2454</v>
      </c>
      <c r="P97" s="147"/>
      <c r="Q97" s="146" t="s">
        <v>2442</v>
      </c>
    </row>
    <row r="98" spans="1:17" s="93" customFormat="1" ht="18" x14ac:dyDescent="0.25">
      <c r="A98" s="147" t="str">
        <f>VLOOKUP(E98,'LISTADO ATM'!$A$2:$C$898,3,0)</f>
        <v>ESTE</v>
      </c>
      <c r="B98" s="126" t="s">
        <v>2621</v>
      </c>
      <c r="C98" s="132">
        <v>44361.643796296295</v>
      </c>
      <c r="D98" s="132" t="s">
        <v>2449</v>
      </c>
      <c r="E98" s="121">
        <v>912</v>
      </c>
      <c r="F98" s="147" t="str">
        <f>VLOOKUP(E98,VIP!$A$2:$O13722,2,0)</f>
        <v>DRBR973</v>
      </c>
      <c r="G98" s="147" t="str">
        <f>VLOOKUP(E98,'LISTADO ATM'!$A$2:$B$897,2,0)</f>
        <v xml:space="preserve">ATM Oficina San Pedro II </v>
      </c>
      <c r="H98" s="147" t="str">
        <f>VLOOKUP(E98,VIP!$A$2:$O18585,7,FALSE)</f>
        <v>Si</v>
      </c>
      <c r="I98" s="147" t="str">
        <f>VLOOKUP(E98,VIP!$A$2:$O10550,8,FALSE)</f>
        <v>Si</v>
      </c>
      <c r="J98" s="147" t="str">
        <f>VLOOKUP(E98,VIP!$A$2:$O10500,8,FALSE)</f>
        <v>Si</v>
      </c>
      <c r="K98" s="147" t="str">
        <f>VLOOKUP(E98,VIP!$A$2:$O14074,6,0)</f>
        <v>SI</v>
      </c>
      <c r="L98" s="122" t="s">
        <v>2442</v>
      </c>
      <c r="M98" s="131" t="s">
        <v>2446</v>
      </c>
      <c r="N98" s="131" t="s">
        <v>2453</v>
      </c>
      <c r="O98" s="147" t="s">
        <v>2454</v>
      </c>
      <c r="P98" s="147"/>
      <c r="Q98" s="146" t="s">
        <v>2442</v>
      </c>
    </row>
    <row r="99" spans="1:17" s="93" customFormat="1" ht="18" x14ac:dyDescent="0.25">
      <c r="A99" s="147" t="str">
        <f>VLOOKUP(E99,'LISTADO ATM'!$A$2:$C$898,3,0)</f>
        <v>NORTE</v>
      </c>
      <c r="B99" s="126" t="s">
        <v>2619</v>
      </c>
      <c r="C99" s="132">
        <v>44361.645983796298</v>
      </c>
      <c r="D99" s="132" t="s">
        <v>2470</v>
      </c>
      <c r="E99" s="121">
        <v>752</v>
      </c>
      <c r="F99" s="147" t="str">
        <f>VLOOKUP(E99,VIP!$A$2:$O13720,2,0)</f>
        <v>DRBR280</v>
      </c>
      <c r="G99" s="147" t="str">
        <f>VLOOKUP(E99,'LISTADO ATM'!$A$2:$B$897,2,0)</f>
        <v xml:space="preserve">ATM UNP Las Carolinas (La Vega) </v>
      </c>
      <c r="H99" s="147" t="str">
        <f>VLOOKUP(E99,VIP!$A$2:$O18583,7,FALSE)</f>
        <v>Si</v>
      </c>
      <c r="I99" s="147" t="str">
        <f>VLOOKUP(E99,VIP!$A$2:$O10548,8,FALSE)</f>
        <v>Si</v>
      </c>
      <c r="J99" s="147" t="str">
        <f>VLOOKUP(E99,VIP!$A$2:$O10498,8,FALSE)</f>
        <v>Si</v>
      </c>
      <c r="K99" s="147" t="str">
        <f>VLOOKUP(E99,VIP!$A$2:$O14072,6,0)</f>
        <v>SI</v>
      </c>
      <c r="L99" s="122" t="s">
        <v>2633</v>
      </c>
      <c r="M99" s="131" t="s">
        <v>2446</v>
      </c>
      <c r="N99" s="131" t="s">
        <v>2453</v>
      </c>
      <c r="O99" s="147" t="s">
        <v>2471</v>
      </c>
      <c r="P99" s="147"/>
      <c r="Q99" s="146" t="s">
        <v>2633</v>
      </c>
    </row>
    <row r="100" spans="1:17" s="93" customFormat="1" ht="18" x14ac:dyDescent="0.25">
      <c r="A100" s="147" t="str">
        <f>VLOOKUP(E100,'LISTADO ATM'!$A$2:$C$898,3,0)</f>
        <v>ESTE</v>
      </c>
      <c r="B100" s="126" t="s">
        <v>2623</v>
      </c>
      <c r="C100" s="132">
        <v>44361.641423611109</v>
      </c>
      <c r="D100" s="132" t="s">
        <v>2449</v>
      </c>
      <c r="E100" s="121">
        <v>844</v>
      </c>
      <c r="F100" s="147" t="str">
        <f>VLOOKUP(E100,VIP!$A$2:$O13724,2,0)</f>
        <v>DRBR844</v>
      </c>
      <c r="G100" s="147" t="str">
        <f>VLOOKUP(E100,'LISTADO ATM'!$A$2:$B$897,2,0)</f>
        <v xml:space="preserve">ATM San Juan Shopping Center (Bávaro) </v>
      </c>
      <c r="H100" s="147" t="str">
        <f>VLOOKUP(E100,VIP!$A$2:$O18587,7,FALSE)</f>
        <v>Si</v>
      </c>
      <c r="I100" s="147" t="str">
        <f>VLOOKUP(E100,VIP!$A$2:$O10552,8,FALSE)</f>
        <v>Si</v>
      </c>
      <c r="J100" s="147" t="str">
        <f>VLOOKUP(E100,VIP!$A$2:$O10502,8,FALSE)</f>
        <v>Si</v>
      </c>
      <c r="K100" s="147" t="str">
        <f>VLOOKUP(E100,VIP!$A$2:$O14076,6,0)</f>
        <v>NO</v>
      </c>
      <c r="L100" s="122" t="s">
        <v>2634</v>
      </c>
      <c r="M100" s="131" t="s">
        <v>2446</v>
      </c>
      <c r="N100" s="131" t="s">
        <v>2453</v>
      </c>
      <c r="O100" s="147" t="s">
        <v>2454</v>
      </c>
      <c r="P100" s="147"/>
      <c r="Q100" s="146" t="s">
        <v>2634</v>
      </c>
    </row>
    <row r="101" spans="1:17" s="93" customFormat="1" ht="18" x14ac:dyDescent="0.25">
      <c r="A101" s="147" t="str">
        <f>VLOOKUP(E101,'LISTADO ATM'!$A$2:$C$898,3,0)</f>
        <v>DISTRITO NACIONAL</v>
      </c>
      <c r="B101" s="126">
        <v>3335917775</v>
      </c>
      <c r="C101" s="132">
        <v>44358.697627314818</v>
      </c>
      <c r="D101" s="132" t="s">
        <v>2180</v>
      </c>
      <c r="E101" s="121">
        <v>43</v>
      </c>
      <c r="F101" s="147" t="str">
        <f>VLOOKUP(E101,VIP!$A$2:$O13735,2,0)</f>
        <v>DRBR043</v>
      </c>
      <c r="G101" s="147" t="str">
        <f>VLOOKUP(E101,'LISTADO ATM'!$A$2:$B$897,2,0)</f>
        <v xml:space="preserve">ATM Zona Franca San Isidro </v>
      </c>
      <c r="H101" s="147" t="str">
        <f>VLOOKUP(E101,VIP!$A$2:$O18598,7,FALSE)</f>
        <v>Si</v>
      </c>
      <c r="I101" s="147" t="str">
        <f>VLOOKUP(E101,VIP!$A$2:$O10563,8,FALSE)</f>
        <v>No</v>
      </c>
      <c r="J101" s="147" t="str">
        <f>VLOOKUP(E101,VIP!$A$2:$O10513,8,FALSE)</f>
        <v>No</v>
      </c>
      <c r="K101" s="147" t="str">
        <f>VLOOKUP(E101,VIP!$A$2:$O14087,6,0)</f>
        <v>NO</v>
      </c>
      <c r="L101" s="122" t="s">
        <v>2563</v>
      </c>
      <c r="M101" s="131" t="s">
        <v>2446</v>
      </c>
      <c r="N101" s="131" t="s">
        <v>2560</v>
      </c>
      <c r="O101" s="147" t="s">
        <v>2455</v>
      </c>
      <c r="P101" s="147"/>
      <c r="Q101" s="146" t="s">
        <v>2563</v>
      </c>
    </row>
    <row r="102" spans="1:17" s="93" customFormat="1" ht="18" x14ac:dyDescent="0.25">
      <c r="A102" s="147" t="str">
        <f>VLOOKUP(E102,'LISTADO ATM'!$A$2:$C$898,3,0)</f>
        <v>DISTRITO NACIONAL</v>
      </c>
      <c r="B102" s="126">
        <v>3335918196</v>
      </c>
      <c r="C102" s="132">
        <v>44359.791331018518</v>
      </c>
      <c r="D102" s="132" t="s">
        <v>2470</v>
      </c>
      <c r="E102" s="121">
        <v>527</v>
      </c>
      <c r="F102" s="147" t="str">
        <f>VLOOKUP(E102,VIP!$A$2:$O13699,2,0)</f>
        <v>DRBR527</v>
      </c>
      <c r="G102" s="147" t="str">
        <f>VLOOKUP(E102,'LISTADO ATM'!$A$2:$B$897,2,0)</f>
        <v>ATM Oficina Zona Oriental II</v>
      </c>
      <c r="H102" s="147" t="str">
        <f>VLOOKUP(E102,VIP!$A$2:$O18562,7,FALSE)</f>
        <v>Si</v>
      </c>
      <c r="I102" s="147" t="str">
        <f>VLOOKUP(E102,VIP!$A$2:$O10527,8,FALSE)</f>
        <v>Si</v>
      </c>
      <c r="J102" s="147" t="str">
        <f>VLOOKUP(E102,VIP!$A$2:$O10477,8,FALSE)</f>
        <v>Si</v>
      </c>
      <c r="K102" s="147" t="str">
        <f>VLOOKUP(E102,VIP!$A$2:$O14051,6,0)</f>
        <v>SI</v>
      </c>
      <c r="L102" s="122" t="s">
        <v>2418</v>
      </c>
      <c r="M102" s="131" t="s">
        <v>2446</v>
      </c>
      <c r="N102" s="131" t="s">
        <v>2453</v>
      </c>
      <c r="O102" s="147" t="s">
        <v>2471</v>
      </c>
      <c r="P102" s="131"/>
      <c r="Q102" s="146" t="s">
        <v>2418</v>
      </c>
    </row>
    <row r="103" spans="1:17" s="93" customFormat="1" ht="18" x14ac:dyDescent="0.25">
      <c r="A103" s="147" t="str">
        <f>VLOOKUP(E103,'LISTADO ATM'!$A$2:$C$898,3,0)</f>
        <v>NORTE</v>
      </c>
      <c r="B103" s="126">
        <v>3335918211</v>
      </c>
      <c r="C103" s="132">
        <v>44360.024895833332</v>
      </c>
      <c r="D103" s="132" t="s">
        <v>2470</v>
      </c>
      <c r="E103" s="121">
        <v>290</v>
      </c>
      <c r="F103" s="147" t="str">
        <f>VLOOKUP(E103,VIP!$A$2:$O13702,2,0)</f>
        <v>DRBR290</v>
      </c>
      <c r="G103" s="147" t="str">
        <f>VLOOKUP(E103,'LISTADO ATM'!$A$2:$B$897,2,0)</f>
        <v xml:space="preserve">ATM Oficina San Francisco de Macorís </v>
      </c>
      <c r="H103" s="147" t="str">
        <f>VLOOKUP(E103,VIP!$A$2:$O18565,7,FALSE)</f>
        <v>Si</v>
      </c>
      <c r="I103" s="147" t="str">
        <f>VLOOKUP(E103,VIP!$A$2:$O10530,8,FALSE)</f>
        <v>Si</v>
      </c>
      <c r="J103" s="147" t="str">
        <f>VLOOKUP(E103,VIP!$A$2:$O10480,8,FALSE)</f>
        <v>Si</v>
      </c>
      <c r="K103" s="147" t="str">
        <f>VLOOKUP(E103,VIP!$A$2:$O14054,6,0)</f>
        <v>NO</v>
      </c>
      <c r="L103" s="122" t="s">
        <v>2418</v>
      </c>
      <c r="M103" s="131" t="s">
        <v>2446</v>
      </c>
      <c r="N103" s="131" t="s">
        <v>2453</v>
      </c>
      <c r="O103" s="147" t="s">
        <v>2471</v>
      </c>
      <c r="P103" s="131"/>
      <c r="Q103" s="146" t="s">
        <v>2418</v>
      </c>
    </row>
    <row r="104" spans="1:17" s="93" customFormat="1" ht="18" x14ac:dyDescent="0.25">
      <c r="A104" s="147" t="str">
        <f>VLOOKUP(E104,'LISTADO ATM'!$A$2:$C$898,3,0)</f>
        <v>ESTE</v>
      </c>
      <c r="B104" s="126">
        <v>3335918215</v>
      </c>
      <c r="C104" s="132">
        <v>44360.107199074075</v>
      </c>
      <c r="D104" s="132" t="s">
        <v>2449</v>
      </c>
      <c r="E104" s="121">
        <v>429</v>
      </c>
      <c r="F104" s="147" t="str">
        <f>VLOOKUP(E104,VIP!$A$2:$O13698,2,0)</f>
        <v>DRBR429</v>
      </c>
      <c r="G104" s="147" t="str">
        <f>VLOOKUP(E104,'LISTADO ATM'!$A$2:$B$897,2,0)</f>
        <v xml:space="preserve">ATM Oficina Jumbo La Romana </v>
      </c>
      <c r="H104" s="147" t="str">
        <f>VLOOKUP(E104,VIP!$A$2:$O18561,7,FALSE)</f>
        <v>Si</v>
      </c>
      <c r="I104" s="147" t="str">
        <f>VLOOKUP(E104,VIP!$A$2:$O10526,8,FALSE)</f>
        <v>Si</v>
      </c>
      <c r="J104" s="147" t="str">
        <f>VLOOKUP(E104,VIP!$A$2:$O10476,8,FALSE)</f>
        <v>Si</v>
      </c>
      <c r="K104" s="147" t="str">
        <f>VLOOKUP(E104,VIP!$A$2:$O14050,6,0)</f>
        <v>NO</v>
      </c>
      <c r="L104" s="122" t="s">
        <v>2418</v>
      </c>
      <c r="M104" s="131" t="s">
        <v>2446</v>
      </c>
      <c r="N104" s="131" t="s">
        <v>2453</v>
      </c>
      <c r="O104" s="147" t="s">
        <v>2454</v>
      </c>
      <c r="P104" s="131"/>
      <c r="Q104" s="146" t="s">
        <v>2418</v>
      </c>
    </row>
    <row r="105" spans="1:17" s="93" customFormat="1" ht="18" x14ac:dyDescent="0.25">
      <c r="A105" s="147" t="str">
        <f>VLOOKUP(E105,'LISTADO ATM'!$A$2:$C$898,3,0)</f>
        <v>ESTE</v>
      </c>
      <c r="B105" s="126" t="s">
        <v>2631</v>
      </c>
      <c r="C105" s="132">
        <v>44361.635370370372</v>
      </c>
      <c r="D105" s="132" t="s">
        <v>2449</v>
      </c>
      <c r="E105" s="121">
        <v>114</v>
      </c>
      <c r="F105" s="147" t="str">
        <f>VLOOKUP(E105,VIP!$A$2:$O13731,2,0)</f>
        <v>DRBR114</v>
      </c>
      <c r="G105" s="147" t="str">
        <f>VLOOKUP(E105,'LISTADO ATM'!$A$2:$B$897,2,0)</f>
        <v xml:space="preserve">ATM Oficina Hato Mayor </v>
      </c>
      <c r="H105" s="147" t="str">
        <f>VLOOKUP(E105,VIP!$A$2:$O18594,7,FALSE)</f>
        <v>Si</v>
      </c>
      <c r="I105" s="147" t="str">
        <f>VLOOKUP(E105,VIP!$A$2:$O10559,8,FALSE)</f>
        <v>Si</v>
      </c>
      <c r="J105" s="147" t="str">
        <f>VLOOKUP(E105,VIP!$A$2:$O10509,8,FALSE)</f>
        <v>Si</v>
      </c>
      <c r="K105" s="147" t="str">
        <f>VLOOKUP(E105,VIP!$A$2:$O14083,6,0)</f>
        <v>NO</v>
      </c>
      <c r="L105" s="122" t="s">
        <v>2418</v>
      </c>
      <c r="M105" s="131" t="s">
        <v>2446</v>
      </c>
      <c r="N105" s="131" t="s">
        <v>2453</v>
      </c>
      <c r="O105" s="147" t="s">
        <v>2454</v>
      </c>
      <c r="P105" s="147"/>
      <c r="Q105" s="146" t="s">
        <v>2418</v>
      </c>
    </row>
    <row r="106" spans="1:17" s="93" customFormat="1" ht="18" x14ac:dyDescent="0.25">
      <c r="A106" s="147" t="str">
        <f>VLOOKUP(E106,'LISTADO ATM'!$A$2:$C$898,3,0)</f>
        <v>DISTRITO NACIONAL</v>
      </c>
      <c r="B106" s="126" t="s">
        <v>2630</v>
      </c>
      <c r="C106" s="132">
        <v>44361.636979166666</v>
      </c>
      <c r="D106" s="132" t="s">
        <v>2449</v>
      </c>
      <c r="E106" s="121">
        <v>672</v>
      </c>
      <c r="F106" s="147" t="str">
        <f>VLOOKUP(E106,VIP!$A$2:$O13730,2,0)</f>
        <v>DRBR672</v>
      </c>
      <c r="G106" s="147" t="str">
        <f>VLOOKUP(E106,'LISTADO ATM'!$A$2:$B$897,2,0)</f>
        <v>ATM Destacamento Policía Nacional La Victoria</v>
      </c>
      <c r="H106" s="147" t="str">
        <f>VLOOKUP(E106,VIP!$A$2:$O18593,7,FALSE)</f>
        <v>Si</v>
      </c>
      <c r="I106" s="147" t="str">
        <f>VLOOKUP(E106,VIP!$A$2:$O10558,8,FALSE)</f>
        <v>Si</v>
      </c>
      <c r="J106" s="147" t="str">
        <f>VLOOKUP(E106,VIP!$A$2:$O10508,8,FALSE)</f>
        <v>Si</v>
      </c>
      <c r="K106" s="147" t="str">
        <f>VLOOKUP(E106,VIP!$A$2:$O14082,6,0)</f>
        <v>SI</v>
      </c>
      <c r="L106" s="122" t="s">
        <v>2418</v>
      </c>
      <c r="M106" s="131" t="s">
        <v>2446</v>
      </c>
      <c r="N106" s="131" t="s">
        <v>2453</v>
      </c>
      <c r="O106" s="147" t="s">
        <v>2454</v>
      </c>
      <c r="P106" s="147"/>
      <c r="Q106" s="146" t="s">
        <v>2418</v>
      </c>
    </row>
    <row r="107" spans="1:17" s="93" customFormat="1" ht="18" x14ac:dyDescent="0.25">
      <c r="A107" s="147" t="str">
        <f>VLOOKUP(E107,'LISTADO ATM'!$A$2:$C$898,3,0)</f>
        <v>NORTE</v>
      </c>
      <c r="B107" s="126" t="s">
        <v>2626</v>
      </c>
      <c r="C107" s="132">
        <v>44361.639155092591</v>
      </c>
      <c r="D107" s="132" t="s">
        <v>2627</v>
      </c>
      <c r="E107" s="121">
        <v>633</v>
      </c>
      <c r="F107" s="147" t="str">
        <f>VLOOKUP(E107,VIP!$A$2:$O13727,2,0)</f>
        <v>DRBR260</v>
      </c>
      <c r="G107" s="147" t="str">
        <f>VLOOKUP(E107,'LISTADO ATM'!$A$2:$B$897,2,0)</f>
        <v xml:space="preserve">ATM Autobanco Las Colinas </v>
      </c>
      <c r="H107" s="147" t="str">
        <f>VLOOKUP(E107,VIP!$A$2:$O18590,7,FALSE)</f>
        <v>Si</v>
      </c>
      <c r="I107" s="147" t="str">
        <f>VLOOKUP(E107,VIP!$A$2:$O10555,8,FALSE)</f>
        <v>Si</v>
      </c>
      <c r="J107" s="147" t="str">
        <f>VLOOKUP(E107,VIP!$A$2:$O10505,8,FALSE)</f>
        <v>Si</v>
      </c>
      <c r="K107" s="147" t="str">
        <f>VLOOKUP(E107,VIP!$A$2:$O14079,6,0)</f>
        <v>SI</v>
      </c>
      <c r="L107" s="122" t="s">
        <v>2418</v>
      </c>
      <c r="M107" s="131" t="s">
        <v>2446</v>
      </c>
      <c r="N107" s="131" t="s">
        <v>2453</v>
      </c>
      <c r="O107" s="147" t="s">
        <v>2635</v>
      </c>
      <c r="P107" s="147"/>
      <c r="Q107" s="146" t="s">
        <v>2418</v>
      </c>
    </row>
    <row r="108" spans="1:17" s="93" customFormat="1" ht="18" x14ac:dyDescent="0.25">
      <c r="A108" s="147" t="str">
        <f>VLOOKUP(E108,'LISTADO ATM'!$A$2:$C$898,3,0)</f>
        <v>NORTE</v>
      </c>
      <c r="B108" s="126">
        <v>3335918227</v>
      </c>
      <c r="C108" s="132">
        <v>44360.516782407409</v>
      </c>
      <c r="D108" s="132" t="s">
        <v>2181</v>
      </c>
      <c r="E108" s="121">
        <v>402</v>
      </c>
      <c r="F108" s="147" t="str">
        <f>VLOOKUP(E108,VIP!$A$2:$O13700,2,0)</f>
        <v>DRBR402</v>
      </c>
      <c r="G108" s="147" t="str">
        <f>VLOOKUP(E108,'LISTADO ATM'!$A$2:$B$897,2,0)</f>
        <v xml:space="preserve">ATM La Sirena La Vega </v>
      </c>
      <c r="H108" s="147" t="str">
        <f>VLOOKUP(E108,VIP!$A$2:$O18563,7,FALSE)</f>
        <v>Si</v>
      </c>
      <c r="I108" s="147" t="str">
        <f>VLOOKUP(E108,VIP!$A$2:$O10528,8,FALSE)</f>
        <v>Si</v>
      </c>
      <c r="J108" s="147" t="str">
        <f>VLOOKUP(E108,VIP!$A$2:$O10478,8,FALSE)</f>
        <v>Si</v>
      </c>
      <c r="K108" s="147" t="str">
        <f>VLOOKUP(E108,VIP!$A$2:$O14052,6,0)</f>
        <v>NO</v>
      </c>
      <c r="L108" s="122" t="s">
        <v>2466</v>
      </c>
      <c r="M108" s="131" t="s">
        <v>2446</v>
      </c>
      <c r="N108" s="131" t="s">
        <v>2453</v>
      </c>
      <c r="O108" s="147" t="s">
        <v>2571</v>
      </c>
      <c r="P108" s="147"/>
      <c r="Q108" s="146" t="s">
        <v>2466</v>
      </c>
    </row>
    <row r="109" spans="1:17" s="93" customFormat="1" ht="18" x14ac:dyDescent="0.25">
      <c r="A109" s="147" t="str">
        <f>VLOOKUP(E109,'LISTADO ATM'!$A$2:$C$898,3,0)</f>
        <v>DISTRITO NACIONAL</v>
      </c>
      <c r="B109" s="126" t="s">
        <v>2588</v>
      </c>
      <c r="C109" s="132">
        <v>44361.397048611114</v>
      </c>
      <c r="D109" s="132" t="s">
        <v>2180</v>
      </c>
      <c r="E109" s="121">
        <v>231</v>
      </c>
      <c r="F109" s="147" t="str">
        <f>VLOOKUP(E109,VIP!$A$2:$O13719,2,0)</f>
        <v>DRBR231</v>
      </c>
      <c r="G109" s="147" t="str">
        <f>VLOOKUP(E109,'LISTADO ATM'!$A$2:$B$897,2,0)</f>
        <v xml:space="preserve">ATM Oficina Zona Oriental </v>
      </c>
      <c r="H109" s="147" t="str">
        <f>VLOOKUP(E109,VIP!$A$2:$O18582,7,FALSE)</f>
        <v>Si</v>
      </c>
      <c r="I109" s="147" t="str">
        <f>VLOOKUP(E109,VIP!$A$2:$O10547,8,FALSE)</f>
        <v>Si</v>
      </c>
      <c r="J109" s="147" t="str">
        <f>VLOOKUP(E109,VIP!$A$2:$O10497,8,FALSE)</f>
        <v>Si</v>
      </c>
      <c r="K109" s="147" t="str">
        <f>VLOOKUP(E109,VIP!$A$2:$O14071,6,0)</f>
        <v>SI</v>
      </c>
      <c r="L109" s="122" t="s">
        <v>2466</v>
      </c>
      <c r="M109" s="131" t="s">
        <v>2446</v>
      </c>
      <c r="N109" s="131" t="s">
        <v>2453</v>
      </c>
      <c r="O109" s="147" t="s">
        <v>2455</v>
      </c>
      <c r="P109" s="147"/>
      <c r="Q109" s="146" t="s">
        <v>2466</v>
      </c>
    </row>
    <row r="110" spans="1:17" s="93" customFormat="1" ht="18" x14ac:dyDescent="0.25">
      <c r="A110" s="147" t="str">
        <f>VLOOKUP(E110,'LISTADO ATM'!$A$2:$C$898,3,0)</f>
        <v>DISTRITO NACIONAL</v>
      </c>
      <c r="B110" s="126" t="s">
        <v>2603</v>
      </c>
      <c r="C110" s="132">
        <v>44361.496446759258</v>
      </c>
      <c r="D110" s="132" t="s">
        <v>2180</v>
      </c>
      <c r="E110" s="121">
        <v>836</v>
      </c>
      <c r="F110" s="147" t="str">
        <f>VLOOKUP(E110,VIP!$A$2:$O13717,2,0)</f>
        <v>DRBR836</v>
      </c>
      <c r="G110" s="147" t="str">
        <f>VLOOKUP(E110,'LISTADO ATM'!$A$2:$B$897,2,0)</f>
        <v xml:space="preserve">ATM UNP Plaza Luperón </v>
      </c>
      <c r="H110" s="147" t="str">
        <f>VLOOKUP(E110,VIP!$A$2:$O18580,7,FALSE)</f>
        <v>Si</v>
      </c>
      <c r="I110" s="147" t="str">
        <f>VLOOKUP(E110,VIP!$A$2:$O10545,8,FALSE)</f>
        <v>Si</v>
      </c>
      <c r="J110" s="147" t="str">
        <f>VLOOKUP(E110,VIP!$A$2:$O10495,8,FALSE)</f>
        <v>Si</v>
      </c>
      <c r="K110" s="147" t="str">
        <f>VLOOKUP(E110,VIP!$A$2:$O14069,6,0)</f>
        <v>NO</v>
      </c>
      <c r="L110" s="122" t="s">
        <v>2466</v>
      </c>
      <c r="M110" s="131" t="s">
        <v>2446</v>
      </c>
      <c r="N110" s="131" t="s">
        <v>2560</v>
      </c>
      <c r="O110" s="147" t="s">
        <v>2455</v>
      </c>
      <c r="P110" s="147"/>
      <c r="Q110" s="146" t="s">
        <v>2466</v>
      </c>
    </row>
    <row r="111" spans="1:17" s="93" customFormat="1" ht="18" x14ac:dyDescent="0.25">
      <c r="A111" s="147" t="str">
        <f>VLOOKUP(E111,'LISTADO ATM'!$A$2:$C$898,3,0)</f>
        <v>SUR</v>
      </c>
      <c r="B111" s="126" t="s">
        <v>2600</v>
      </c>
      <c r="C111" s="132">
        <v>44361.536076388889</v>
      </c>
      <c r="D111" s="132" t="s">
        <v>2180</v>
      </c>
      <c r="E111" s="121">
        <v>984</v>
      </c>
      <c r="F111" s="147" t="str">
        <f>VLOOKUP(E111,VIP!$A$2:$O13714,2,0)</f>
        <v>DRBR984</v>
      </c>
      <c r="G111" s="147" t="str">
        <f>VLOOKUP(E111,'LISTADO ATM'!$A$2:$B$897,2,0)</f>
        <v xml:space="preserve">ATM Oficina Neiba II </v>
      </c>
      <c r="H111" s="147" t="str">
        <f>VLOOKUP(E111,VIP!$A$2:$O18577,7,FALSE)</f>
        <v>Si</v>
      </c>
      <c r="I111" s="147" t="str">
        <f>VLOOKUP(E111,VIP!$A$2:$O10542,8,FALSE)</f>
        <v>Si</v>
      </c>
      <c r="J111" s="147" t="str">
        <f>VLOOKUP(E111,VIP!$A$2:$O10492,8,FALSE)</f>
        <v>Si</v>
      </c>
      <c r="K111" s="147" t="str">
        <f>VLOOKUP(E111,VIP!$A$2:$O14066,6,0)</f>
        <v>NO</v>
      </c>
      <c r="L111" s="122" t="s">
        <v>2466</v>
      </c>
      <c r="M111" s="131" t="s">
        <v>2446</v>
      </c>
      <c r="N111" s="131" t="s">
        <v>2560</v>
      </c>
      <c r="O111" s="147" t="s">
        <v>2455</v>
      </c>
      <c r="P111" s="147"/>
      <c r="Q111" s="146" t="s">
        <v>2466</v>
      </c>
    </row>
    <row r="112" spans="1:17" s="93" customFormat="1" ht="18" x14ac:dyDescent="0.25">
      <c r="A112" s="147" t="str">
        <f>VLOOKUP(E112,'LISTADO ATM'!$A$2:$C$898,3,0)</f>
        <v>ESTE</v>
      </c>
      <c r="B112" s="126" t="s">
        <v>2616</v>
      </c>
      <c r="C112" s="132">
        <v>44361.651689814818</v>
      </c>
      <c r="D112" s="132" t="s">
        <v>2180</v>
      </c>
      <c r="E112" s="121">
        <v>268</v>
      </c>
      <c r="F112" s="147" t="str">
        <f>VLOOKUP(E112,VIP!$A$2:$O13717,2,0)</f>
        <v>DRBR268</v>
      </c>
      <c r="G112" s="147" t="str">
        <f>VLOOKUP(E112,'LISTADO ATM'!$A$2:$B$897,2,0)</f>
        <v xml:space="preserve">ATM Autobanco La Altagracia (Higuey) </v>
      </c>
      <c r="H112" s="147" t="str">
        <f>VLOOKUP(E112,VIP!$A$2:$O18580,7,FALSE)</f>
        <v>Si</v>
      </c>
      <c r="I112" s="147" t="str">
        <f>VLOOKUP(E112,VIP!$A$2:$O10545,8,FALSE)</f>
        <v>Si</v>
      </c>
      <c r="J112" s="147" t="str">
        <f>VLOOKUP(E112,VIP!$A$2:$O10495,8,FALSE)</f>
        <v>Si</v>
      </c>
      <c r="K112" s="147" t="str">
        <f>VLOOKUP(E112,VIP!$A$2:$O14069,6,0)</f>
        <v>NO</v>
      </c>
      <c r="L112" s="122" t="s">
        <v>2466</v>
      </c>
      <c r="M112" s="131" t="s">
        <v>2446</v>
      </c>
      <c r="N112" s="131" t="s">
        <v>2453</v>
      </c>
      <c r="O112" s="147" t="s">
        <v>2455</v>
      </c>
      <c r="P112" s="147"/>
      <c r="Q112" s="146" t="s">
        <v>2466</v>
      </c>
    </row>
    <row r="113" spans="1:17" s="93" customFormat="1" ht="18" x14ac:dyDescent="0.25">
      <c r="A113" s="147" t="str">
        <f>VLOOKUP(E113,'LISTADO ATM'!$A$2:$C$898,3,0)</f>
        <v>ESTE</v>
      </c>
      <c r="B113" s="126" t="s">
        <v>2615</v>
      </c>
      <c r="C113" s="132">
        <v>44361.653182870374</v>
      </c>
      <c r="D113" s="132" t="s">
        <v>2180</v>
      </c>
      <c r="E113" s="121">
        <v>158</v>
      </c>
      <c r="F113" s="147" t="str">
        <f>VLOOKUP(E113,VIP!$A$2:$O13716,2,0)</f>
        <v>DRBR158</v>
      </c>
      <c r="G113" s="147" t="str">
        <f>VLOOKUP(E113,'LISTADO ATM'!$A$2:$B$897,2,0)</f>
        <v xml:space="preserve">ATM Oficina Romana Norte </v>
      </c>
      <c r="H113" s="147" t="str">
        <f>VLOOKUP(E113,VIP!$A$2:$O18579,7,FALSE)</f>
        <v>Si</v>
      </c>
      <c r="I113" s="147" t="str">
        <f>VLOOKUP(E113,VIP!$A$2:$O10544,8,FALSE)</f>
        <v>Si</v>
      </c>
      <c r="J113" s="147" t="str">
        <f>VLOOKUP(E113,VIP!$A$2:$O10494,8,FALSE)</f>
        <v>Si</v>
      </c>
      <c r="K113" s="147" t="str">
        <f>VLOOKUP(E113,VIP!$A$2:$O14068,6,0)</f>
        <v>SI</v>
      </c>
      <c r="L113" s="122" t="s">
        <v>2466</v>
      </c>
      <c r="M113" s="131" t="s">
        <v>2446</v>
      </c>
      <c r="N113" s="131" t="s">
        <v>2453</v>
      </c>
      <c r="O113" s="147" t="s">
        <v>2455</v>
      </c>
      <c r="P113" s="147"/>
      <c r="Q113" s="146" t="s">
        <v>2466</v>
      </c>
    </row>
    <row r="114" spans="1:17" s="93" customFormat="1" ht="18" x14ac:dyDescent="0.25">
      <c r="A114" s="147" t="str">
        <f>VLOOKUP(E114,'LISTADO ATM'!$A$2:$C$898,3,0)</f>
        <v>NORTE</v>
      </c>
      <c r="B114" s="126" t="s">
        <v>2614</v>
      </c>
      <c r="C114" s="132">
        <v>44361.655844907407</v>
      </c>
      <c r="D114" s="132" t="s">
        <v>2181</v>
      </c>
      <c r="E114" s="121">
        <v>388</v>
      </c>
      <c r="F114" s="147" t="str">
        <f>VLOOKUP(E114,VIP!$A$2:$O13715,2,0)</f>
        <v>DRBR388</v>
      </c>
      <c r="G114" s="147" t="str">
        <f>VLOOKUP(E114,'LISTADO ATM'!$A$2:$B$897,2,0)</f>
        <v xml:space="preserve">ATM Multicentro La Sirena Puerto Plata </v>
      </c>
      <c r="H114" s="147" t="str">
        <f>VLOOKUP(E114,VIP!$A$2:$O18578,7,FALSE)</f>
        <v>Si</v>
      </c>
      <c r="I114" s="147" t="str">
        <f>VLOOKUP(E114,VIP!$A$2:$O10543,8,FALSE)</f>
        <v>Si</v>
      </c>
      <c r="J114" s="147" t="str">
        <f>VLOOKUP(E114,VIP!$A$2:$O10493,8,FALSE)</f>
        <v>Si</v>
      </c>
      <c r="K114" s="147" t="str">
        <f>VLOOKUP(E114,VIP!$A$2:$O14067,6,0)</f>
        <v>NO</v>
      </c>
      <c r="L114" s="122" t="s">
        <v>2466</v>
      </c>
      <c r="M114" s="131" t="s">
        <v>2446</v>
      </c>
      <c r="N114" s="131" t="s">
        <v>2453</v>
      </c>
      <c r="O114" s="147" t="s">
        <v>2571</v>
      </c>
      <c r="P114" s="147"/>
      <c r="Q114" s="146" t="s">
        <v>2466</v>
      </c>
    </row>
    <row r="115" spans="1:17" s="93" customFormat="1" ht="18" x14ac:dyDescent="0.25">
      <c r="A115" s="147" t="str">
        <f>VLOOKUP(E115,'LISTADO ATM'!$A$2:$C$898,3,0)</f>
        <v>DISTRITO NACIONAL</v>
      </c>
      <c r="B115" s="126" t="s">
        <v>2613</v>
      </c>
      <c r="C115" s="132">
        <v>44361.657372685186</v>
      </c>
      <c r="D115" s="132" t="s">
        <v>2180</v>
      </c>
      <c r="E115" s="121">
        <v>441</v>
      </c>
      <c r="F115" s="147" t="str">
        <f>VLOOKUP(E115,VIP!$A$2:$O13714,2,0)</f>
        <v>DRBR441</v>
      </c>
      <c r="G115" s="147" t="str">
        <f>VLOOKUP(E115,'LISTADO ATM'!$A$2:$B$897,2,0)</f>
        <v>ATM Estacion de Servicio Romulo Betancour</v>
      </c>
      <c r="H115" s="147" t="str">
        <f>VLOOKUP(E115,VIP!$A$2:$O18577,7,FALSE)</f>
        <v>NO</v>
      </c>
      <c r="I115" s="147" t="str">
        <f>VLOOKUP(E115,VIP!$A$2:$O10542,8,FALSE)</f>
        <v>NO</v>
      </c>
      <c r="J115" s="147" t="str">
        <f>VLOOKUP(E115,VIP!$A$2:$O10492,8,FALSE)</f>
        <v>NO</v>
      </c>
      <c r="K115" s="147" t="str">
        <f>VLOOKUP(E115,VIP!$A$2:$O14066,6,0)</f>
        <v>NO</v>
      </c>
      <c r="L115" s="122" t="s">
        <v>2466</v>
      </c>
      <c r="M115" s="131" t="s">
        <v>2446</v>
      </c>
      <c r="N115" s="131" t="s">
        <v>2453</v>
      </c>
      <c r="O115" s="147" t="s">
        <v>2455</v>
      </c>
      <c r="P115" s="147"/>
      <c r="Q115" s="146" t="s">
        <v>2466</v>
      </c>
    </row>
  </sheetData>
  <autoFilter ref="A4:Q4">
    <sortState ref="A5:Q117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6:E1048576 E1:E4 E16:E74">
    <cfRule type="duplicateValues" dxfId="83" priority="24"/>
  </conditionalFormatting>
  <conditionalFormatting sqref="E75:E84">
    <cfRule type="duplicateValues" dxfId="82" priority="23"/>
  </conditionalFormatting>
  <conditionalFormatting sqref="B116:B1048576 B1:B84">
    <cfRule type="duplicateValues" dxfId="81" priority="22"/>
  </conditionalFormatting>
  <conditionalFormatting sqref="E85">
    <cfRule type="duplicateValues" dxfId="80" priority="21"/>
  </conditionalFormatting>
  <conditionalFormatting sqref="B85">
    <cfRule type="duplicateValues" dxfId="79" priority="20"/>
  </conditionalFormatting>
  <conditionalFormatting sqref="E116:E1048576 E1:E4 E16:E85">
    <cfRule type="duplicateValues" dxfId="78" priority="19"/>
  </conditionalFormatting>
  <conditionalFormatting sqref="E86:E92">
    <cfRule type="duplicateValues" dxfId="77" priority="18"/>
  </conditionalFormatting>
  <conditionalFormatting sqref="B86:B92">
    <cfRule type="duplicateValues" dxfId="76" priority="17"/>
  </conditionalFormatting>
  <conditionalFormatting sqref="E86:E92">
    <cfRule type="duplicateValues" dxfId="75" priority="16"/>
  </conditionalFormatting>
  <conditionalFormatting sqref="E116:E1048576 E1:E4 E16:E92">
    <cfRule type="duplicateValues" dxfId="74" priority="15"/>
  </conditionalFormatting>
  <conditionalFormatting sqref="B116:B1048576 B1:B92">
    <cfRule type="duplicateValues" dxfId="73" priority="14"/>
  </conditionalFormatting>
  <conditionalFormatting sqref="E93:E96">
    <cfRule type="duplicateValues" dxfId="72" priority="13"/>
  </conditionalFormatting>
  <conditionalFormatting sqref="B93:B96">
    <cfRule type="duplicateValues" dxfId="71" priority="12"/>
  </conditionalFormatting>
  <conditionalFormatting sqref="E93:E96">
    <cfRule type="duplicateValues" dxfId="70" priority="11"/>
  </conditionalFormatting>
  <conditionalFormatting sqref="E93:E96">
    <cfRule type="duplicateValues" dxfId="69" priority="10"/>
  </conditionalFormatting>
  <conditionalFormatting sqref="B93:B96">
    <cfRule type="duplicateValues" dxfId="68" priority="9"/>
  </conditionalFormatting>
  <conditionalFormatting sqref="E116:E1048576 E1:E4 E16:E96">
    <cfRule type="duplicateValues" dxfId="67" priority="8"/>
  </conditionalFormatting>
  <conditionalFormatting sqref="E97:E115">
    <cfRule type="duplicateValues" dxfId="66" priority="7"/>
  </conditionalFormatting>
  <conditionalFormatting sqref="B97:B115">
    <cfRule type="duplicateValues" dxfId="65" priority="6"/>
  </conditionalFormatting>
  <conditionalFormatting sqref="E97:E115">
    <cfRule type="duplicateValues" dxfId="64" priority="5"/>
  </conditionalFormatting>
  <conditionalFormatting sqref="E97:E115">
    <cfRule type="duplicateValues" dxfId="63" priority="4"/>
  </conditionalFormatting>
  <conditionalFormatting sqref="B97:B115">
    <cfRule type="duplicateValues" dxfId="62" priority="3"/>
  </conditionalFormatting>
  <conditionalFormatting sqref="E97:E115">
    <cfRule type="duplicateValues" dxfId="61" priority="2"/>
  </conditionalFormatting>
  <conditionalFormatting sqref="E16:E1048576 E1:E4">
    <cfRule type="duplicateValues" dxfId="6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opLeftCell="A76" zoomScale="70" zoomScaleNormal="70" workbookViewId="0">
      <selection activeCell="D14" sqref="D14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2" t="s">
        <v>2150</v>
      </c>
      <c r="B1" s="163"/>
      <c r="C1" s="163"/>
      <c r="D1" s="163"/>
      <c r="E1" s="164"/>
      <c r="F1" s="160" t="s">
        <v>2557</v>
      </c>
      <c r="G1" s="161"/>
      <c r="H1" s="145">
        <f>COUNTIF(A:E,"2 Gavetas Vacías + 1 Fallando")</f>
        <v>0</v>
      </c>
      <c r="I1" s="145">
        <f>COUNTIF(A:E,("3 Gavetas Vacías"))</f>
        <v>2</v>
      </c>
    </row>
    <row r="2" spans="1:9" ht="25.5" customHeight="1" x14ac:dyDescent="0.25">
      <c r="A2" s="165" t="s">
        <v>2451</v>
      </c>
      <c r="B2" s="166"/>
      <c r="C2" s="166"/>
      <c r="D2" s="166"/>
      <c r="E2" s="167"/>
      <c r="F2" s="138" t="s">
        <v>2556</v>
      </c>
      <c r="G2" s="137">
        <f>G3+G4</f>
        <v>111</v>
      </c>
      <c r="H2" s="138" t="s">
        <v>2568</v>
      </c>
      <c r="I2" s="137">
        <f>COUNTIF(A:E,"Abastecido")</f>
        <v>15</v>
      </c>
    </row>
    <row r="3" spans="1:9" ht="18" x14ac:dyDescent="0.25">
      <c r="B3" s="95"/>
      <c r="C3" s="95"/>
      <c r="D3" s="95"/>
      <c r="E3" s="102"/>
      <c r="F3" s="138" t="s">
        <v>2555</v>
      </c>
      <c r="G3" s="137">
        <f>COUNTIF(REPORTE!A:Q,"fuera de Servicio")</f>
        <v>51</v>
      </c>
      <c r="H3" s="138" t="s">
        <v>2564</v>
      </c>
      <c r="I3" s="137">
        <f>COUNTIF(A:E,"Gavetas Vacías + Gavetas Fallando")</f>
        <v>5</v>
      </c>
    </row>
    <row r="4" spans="1:9" ht="18.75" thickBot="1" x14ac:dyDescent="0.3">
      <c r="A4" s="101" t="s">
        <v>2413</v>
      </c>
      <c r="B4" s="123">
        <v>44360.708333333336</v>
      </c>
      <c r="C4" s="95"/>
      <c r="D4" s="95"/>
      <c r="E4" s="103"/>
      <c r="F4" s="138" t="s">
        <v>2552</v>
      </c>
      <c r="G4" s="137">
        <f>COUNTIF(REPORTE!A:Q,"En Servicio")</f>
        <v>60</v>
      </c>
      <c r="H4" s="138" t="s">
        <v>2567</v>
      </c>
      <c r="I4" s="137">
        <f>COUNTIF(A:E,"Solucionado")</f>
        <v>7</v>
      </c>
    </row>
    <row r="5" spans="1:9" ht="18.75" thickBot="1" x14ac:dyDescent="0.3">
      <c r="A5" s="101" t="s">
        <v>2414</v>
      </c>
      <c r="B5" s="123">
        <v>44361.25</v>
      </c>
      <c r="C5" s="135"/>
      <c r="D5" s="95"/>
      <c r="E5" s="103"/>
      <c r="F5" s="138" t="s">
        <v>2553</v>
      </c>
      <c r="G5" s="137">
        <f>COUNTIF(REPORTE!A:Q,"reinicio exitoso")</f>
        <v>0</v>
      </c>
      <c r="H5" s="138" t="s">
        <v>2559</v>
      </c>
      <c r="I5" s="137">
        <f>I1+H1</f>
        <v>2</v>
      </c>
    </row>
    <row r="6" spans="1:9" ht="18" x14ac:dyDescent="0.25">
      <c r="B6" s="95"/>
      <c r="C6" s="95"/>
      <c r="D6" s="95"/>
      <c r="E6" s="104"/>
      <c r="F6" s="138" t="s">
        <v>2554</v>
      </c>
      <c r="G6" s="137">
        <f>COUNTIF(REPORTE!A:Q,"carga exitosa")</f>
        <v>0</v>
      </c>
      <c r="H6" s="138" t="s">
        <v>2565</v>
      </c>
      <c r="I6" s="137">
        <f>COUNTIF(A:E,"GAVETA DE RECHAZO LLENA")</f>
        <v>3</v>
      </c>
    </row>
    <row r="7" spans="1:9" ht="18" customHeight="1" x14ac:dyDescent="0.25">
      <c r="A7" s="168" t="s">
        <v>2415</v>
      </c>
      <c r="B7" s="169"/>
      <c r="C7" s="169"/>
      <c r="D7" s="169"/>
      <c r="E7" s="170"/>
      <c r="F7" s="138" t="s">
        <v>2558</v>
      </c>
      <c r="G7" s="137">
        <f>COUNTIF(A:E,"Sin Efectivo")</f>
        <v>10</v>
      </c>
      <c r="H7" s="138" t="s">
        <v>2566</v>
      </c>
      <c r="I7" s="137">
        <f>COUNTIF(A:E,"GAVETA DE DEPOSITO LLENA")</f>
        <v>2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str">
        <f>VLOOKUP(B9,'[1]LISTADO ATM'!$A$2:$C$822,3,0)</f>
        <v>DISTRITO NACIONAL</v>
      </c>
      <c r="B9" s="124">
        <v>755</v>
      </c>
      <c r="C9" s="126" t="str">
        <f>VLOOKUP(B9,'[1]LISTADO ATM'!$A$2:$B$822,2,0)</f>
        <v xml:space="preserve">ATM Oficina Galería del Este (Plaza) </v>
      </c>
      <c r="D9" s="125" t="s">
        <v>2550</v>
      </c>
      <c r="E9" s="128" t="s">
        <v>2595</v>
      </c>
    </row>
    <row r="10" spans="1:9" ht="18" x14ac:dyDescent="0.25">
      <c r="A10" s="139" t="str">
        <f>VLOOKUP(B10,'[1]LISTADO ATM'!$A$2:$C$822,3,0)</f>
        <v>DISTRITO NACIONAL</v>
      </c>
      <c r="B10" s="124">
        <v>957</v>
      </c>
      <c r="C10" s="126" t="str">
        <f>VLOOKUP(B10,'[1]LISTADO ATM'!$A$2:$B$822,2,0)</f>
        <v xml:space="preserve">ATM Oficina Venezuela </v>
      </c>
      <c r="D10" s="125" t="s">
        <v>2550</v>
      </c>
      <c r="E10" s="128">
        <v>3335918213</v>
      </c>
    </row>
    <row r="11" spans="1:9" ht="18" x14ac:dyDescent="0.25">
      <c r="A11" s="139" t="str">
        <f>VLOOKUP(B11,'[1]LISTADO ATM'!$A$2:$C$822,3,0)</f>
        <v>SUR</v>
      </c>
      <c r="B11" s="124">
        <v>870</v>
      </c>
      <c r="C11" s="126" t="str">
        <f>VLOOKUP(B11,'[1]LISTADO ATM'!$A$2:$B$822,2,0)</f>
        <v xml:space="preserve">ATM Willbes Dominicana (Barahona) </v>
      </c>
      <c r="D11" s="125" t="s">
        <v>2550</v>
      </c>
      <c r="E11" s="128">
        <v>3335917997</v>
      </c>
    </row>
    <row r="12" spans="1:9" ht="18" customHeight="1" x14ac:dyDescent="0.25">
      <c r="A12" s="139" t="str">
        <f>VLOOKUP(B12,'[1]LISTADO ATM'!$A$2:$C$822,3,0)</f>
        <v>ESTE</v>
      </c>
      <c r="B12" s="124">
        <v>963</v>
      </c>
      <c r="C12" s="126" t="str">
        <f>VLOOKUP(B12,'[1]LISTADO ATM'!$A$2:$B$822,2,0)</f>
        <v xml:space="preserve">ATM Multiplaza La Romana </v>
      </c>
      <c r="D12" s="125" t="s">
        <v>2550</v>
      </c>
      <c r="E12" s="128" t="s">
        <v>2596</v>
      </c>
    </row>
    <row r="13" spans="1:9" ht="18.75" customHeight="1" x14ac:dyDescent="0.25">
      <c r="A13" s="139" t="str">
        <f>VLOOKUP(B13,'[1]LISTADO ATM'!$A$2:$C$822,3,0)</f>
        <v>SUR</v>
      </c>
      <c r="B13" s="124">
        <v>249</v>
      </c>
      <c r="C13" s="126" t="str">
        <f>VLOOKUP(B13,'[1]LISTADO ATM'!$A$2:$B$822,2,0)</f>
        <v xml:space="preserve">ATM Banco Agrícola Neiba </v>
      </c>
      <c r="D13" s="125" t="s">
        <v>2550</v>
      </c>
      <c r="E13" s="128">
        <v>3335918258</v>
      </c>
    </row>
    <row r="14" spans="1:9" ht="18" x14ac:dyDescent="0.25">
      <c r="A14" s="139" t="str">
        <f>VLOOKUP(B14,'[1]LISTADO ATM'!$A$2:$C$822,3,0)</f>
        <v>ESTE</v>
      </c>
      <c r="B14" s="124">
        <v>742</v>
      </c>
      <c r="C14" s="126" t="str">
        <f>VLOOKUP(B14,'[1]LISTADO ATM'!$A$2:$B$822,2,0)</f>
        <v xml:space="preserve">ATM Oficina Plaza del Rey (La Romana) </v>
      </c>
      <c r="D14" s="125" t="s">
        <v>2550</v>
      </c>
      <c r="E14" s="128">
        <v>3335918254</v>
      </c>
    </row>
    <row r="15" spans="1:9" ht="18" customHeight="1" x14ac:dyDescent="0.25">
      <c r="A15" s="139" t="str">
        <f>VLOOKUP(B15,'[1]LISTADO ATM'!$A$2:$C$822,3,0)</f>
        <v>DISTRITO NACIONAL</v>
      </c>
      <c r="B15" s="124">
        <v>302</v>
      </c>
      <c r="C15" s="126" t="str">
        <f>VLOOKUP(B15,'[1]LISTADO ATM'!$A$2:$B$822,2,0)</f>
        <v xml:space="preserve">ATM S/M Aprezio Los Mameyes  </v>
      </c>
      <c r="D15" s="125" t="s">
        <v>2550</v>
      </c>
      <c r="E15" s="128">
        <v>3335918256</v>
      </c>
    </row>
    <row r="16" spans="1:9" ht="18" x14ac:dyDescent="0.25">
      <c r="A16" s="139" t="str">
        <f>VLOOKUP(B16,'[1]LISTADO ATM'!$A$2:$C$822,3,0)</f>
        <v>DISTRITO NACIONAL</v>
      </c>
      <c r="B16" s="124">
        <v>473</v>
      </c>
      <c r="C16" s="126" t="str">
        <f>VLOOKUP(B16,'[1]LISTADO ATM'!$A$2:$B$822,2,0)</f>
        <v xml:space="preserve">ATM Oficina Carrefour II </v>
      </c>
      <c r="D16" s="125" t="s">
        <v>2550</v>
      </c>
      <c r="E16" s="128" t="s">
        <v>2580</v>
      </c>
    </row>
    <row r="17" spans="1:5" ht="18.75" customHeight="1" x14ac:dyDescent="0.25">
      <c r="A17" s="139" t="str">
        <f>VLOOKUP(B17,'[1]LISTADO ATM'!$A$2:$C$822,3,0)</f>
        <v>ESTE</v>
      </c>
      <c r="B17" s="124">
        <v>824</v>
      </c>
      <c r="C17" s="126" t="str">
        <f>VLOOKUP(B17,'[1]LISTADO ATM'!$A$2:$B$822,2,0)</f>
        <v xml:space="preserve">ATM Multiplaza (Higuey) </v>
      </c>
      <c r="D17" s="125" t="s">
        <v>2550</v>
      </c>
      <c r="E17" s="128">
        <v>3335918251</v>
      </c>
    </row>
    <row r="18" spans="1:5" ht="18.75" customHeight="1" x14ac:dyDescent="0.25">
      <c r="A18" s="139" t="str">
        <f>VLOOKUP(B18,'[1]LISTADO ATM'!$A$2:$C$822,3,0)</f>
        <v>DISTRITO NACIONAL</v>
      </c>
      <c r="B18" s="124">
        <v>60</v>
      </c>
      <c r="C18" s="126" t="str">
        <f>VLOOKUP(B18,'[1]LISTADO ATM'!$A$2:$B$822,2,0)</f>
        <v xml:space="preserve">ATM Autobanco 27 de Febrero </v>
      </c>
      <c r="D18" s="125" t="s">
        <v>2550</v>
      </c>
      <c r="E18" s="128">
        <v>3335918029</v>
      </c>
    </row>
    <row r="19" spans="1:5" ht="18" x14ac:dyDescent="0.25">
      <c r="A19" s="139" t="str">
        <f>VLOOKUP(B19,'[1]LISTADO ATM'!$A$2:$C$822,3,0)</f>
        <v>DISTRITO NACIONAL</v>
      </c>
      <c r="B19" s="124">
        <v>577</v>
      </c>
      <c r="C19" s="126" t="str">
        <f>VLOOKUP(B19,'[1]LISTADO ATM'!$A$2:$B$822,2,0)</f>
        <v xml:space="preserve">ATM Olé Ave. Duarte </v>
      </c>
      <c r="D19" s="125" t="s">
        <v>2550</v>
      </c>
      <c r="E19" s="128">
        <v>3335918212</v>
      </c>
    </row>
    <row r="20" spans="1:5" ht="18" x14ac:dyDescent="0.25">
      <c r="A20" s="139" t="str">
        <f>VLOOKUP(B20,'[1]LISTADO ATM'!$A$2:$C$822,3,0)</f>
        <v>ESTE</v>
      </c>
      <c r="B20" s="124">
        <v>114</v>
      </c>
      <c r="C20" s="126" t="str">
        <f>VLOOKUP(B20,'[1]LISTADO ATM'!$A$2:$B$822,2,0)</f>
        <v xml:space="preserve">ATM Oficina Hato Mayor </v>
      </c>
      <c r="D20" s="125" t="s">
        <v>2550</v>
      </c>
      <c r="E20" s="128" t="s">
        <v>2636</v>
      </c>
    </row>
    <row r="21" spans="1:5" ht="18" x14ac:dyDescent="0.25">
      <c r="A21" s="139" t="str">
        <f>VLOOKUP(B21,'[1]LISTADO ATM'!$A$2:$C$822,3,0)</f>
        <v>DISTRITO NACIONAL</v>
      </c>
      <c r="B21" s="124">
        <v>672</v>
      </c>
      <c r="C21" s="126" t="str">
        <f>VLOOKUP(B21,'[1]LISTADO ATM'!$A$2:$B$822,2,0)</f>
        <v>ATM Destacamento Policía Nacional La Victoria</v>
      </c>
      <c r="D21" s="125" t="s">
        <v>2550</v>
      </c>
      <c r="E21" s="128">
        <v>3335919520</v>
      </c>
    </row>
    <row r="22" spans="1:5" ht="18" customHeight="1" x14ac:dyDescent="0.25">
      <c r="A22" s="139" t="e">
        <f>VLOOKUP(B22,'[1]LISTADO ATM'!$A$2:$C$822,3,0)</f>
        <v>#N/A</v>
      </c>
      <c r="B22" s="124"/>
      <c r="C22" s="126" t="e">
        <f>VLOOKUP(B22,'[1]LISTADO ATM'!$A$2:$B$822,2,0)</f>
        <v>#N/A</v>
      </c>
      <c r="D22" s="125" t="s">
        <v>2550</v>
      </c>
      <c r="E22" s="128"/>
    </row>
    <row r="23" spans="1:5" ht="18" customHeight="1" x14ac:dyDescent="0.25">
      <c r="A23" s="139" t="e">
        <f>VLOOKUP(B23,'[1]LISTADO ATM'!$A$2:$C$822,3,0)</f>
        <v>#N/A</v>
      </c>
      <c r="B23" s="124"/>
      <c r="C23" s="126" t="e">
        <f>VLOOKUP(B23,'[1]LISTADO ATM'!$A$2:$B$822,2,0)</f>
        <v>#N/A</v>
      </c>
      <c r="D23" s="125" t="s">
        <v>2550</v>
      </c>
      <c r="E23" s="128"/>
    </row>
    <row r="24" spans="1:5" ht="18.75" thickBot="1" x14ac:dyDescent="0.3">
      <c r="A24" s="97" t="s">
        <v>2473</v>
      </c>
      <c r="B24" s="142">
        <f>COUNT(B9:B9)</f>
        <v>1</v>
      </c>
      <c r="C24" s="171"/>
      <c r="D24" s="172"/>
      <c r="E24" s="173"/>
    </row>
    <row r="25" spans="1:5" x14ac:dyDescent="0.25">
      <c r="B25" s="99"/>
      <c r="E25" s="99"/>
    </row>
    <row r="26" spans="1:5" ht="18" x14ac:dyDescent="0.25">
      <c r="A26" s="168" t="s">
        <v>2474</v>
      </c>
      <c r="B26" s="169"/>
      <c r="C26" s="169"/>
      <c r="D26" s="169"/>
      <c r="E26" s="170"/>
    </row>
    <row r="27" spans="1:5" ht="18" x14ac:dyDescent="0.25">
      <c r="A27" s="96" t="s">
        <v>15</v>
      </c>
      <c r="B27" s="96" t="s">
        <v>2416</v>
      </c>
      <c r="C27" s="96" t="s">
        <v>46</v>
      </c>
      <c r="D27" s="96" t="s">
        <v>2419</v>
      </c>
      <c r="E27" s="96" t="s">
        <v>2417</v>
      </c>
    </row>
    <row r="28" spans="1:5" ht="18.75" customHeight="1" x14ac:dyDescent="0.25">
      <c r="A28" s="139" t="str">
        <f>VLOOKUP(B28,'[1]LISTADO ATM'!$A$2:$C$822,3,0)</f>
        <v>DISTRITO NACIONAL</v>
      </c>
      <c r="B28" s="124">
        <v>26</v>
      </c>
      <c r="C28" s="126" t="str">
        <f>VLOOKUP(B28,'[1]LISTADO ATM'!$A$2:$B$822,2,0)</f>
        <v>ATM S/M Jumbo San Isidro</v>
      </c>
      <c r="D28" s="125" t="s">
        <v>2544</v>
      </c>
      <c r="E28" s="128">
        <v>3335918214</v>
      </c>
    </row>
    <row r="29" spans="1:5" ht="18" x14ac:dyDescent="0.25">
      <c r="A29" s="139" t="str">
        <f>VLOOKUP(B29,'[1]LISTADO ATM'!$A$2:$C$822,3,0)</f>
        <v>DISTRITO NACIONAL</v>
      </c>
      <c r="B29" s="124">
        <v>494</v>
      </c>
      <c r="C29" s="126" t="str">
        <f>VLOOKUP(B29,'[1]LISTADO ATM'!$A$2:$B$822,2,0)</f>
        <v xml:space="preserve">ATM Oficina Blue Mall </v>
      </c>
      <c r="D29" s="125" t="s">
        <v>2544</v>
      </c>
      <c r="E29" s="128" t="s">
        <v>2576</v>
      </c>
    </row>
    <row r="30" spans="1:5" ht="18" x14ac:dyDescent="0.25">
      <c r="A30" s="139" t="str">
        <f>VLOOKUP(B30,'[1]LISTADO ATM'!$A$2:$C$822,3,0)</f>
        <v>NORTE</v>
      </c>
      <c r="B30" s="124">
        <v>654</v>
      </c>
      <c r="C30" s="126" t="str">
        <f>VLOOKUP(B30,'[1]LISTADO ATM'!$A$2:$B$822,2,0)</f>
        <v>ATM Autoservicio S/M Jumbo Puerto Plata</v>
      </c>
      <c r="D30" s="125" t="s">
        <v>2544</v>
      </c>
      <c r="E30" s="128">
        <v>3335918274</v>
      </c>
    </row>
    <row r="31" spans="1:5" ht="18" x14ac:dyDescent="0.25">
      <c r="A31" s="139" t="str">
        <f>VLOOKUP(B31,'[1]LISTADO ATM'!$A$2:$C$822,3,0)</f>
        <v>SUR</v>
      </c>
      <c r="B31" s="124">
        <v>5</v>
      </c>
      <c r="C31" s="126" t="str">
        <f>VLOOKUP(B31,'[1]LISTADO ATM'!$A$2:$B$822,2,0)</f>
        <v>ATM Oficina Autoservicio Villa Ofelia (San Juan)</v>
      </c>
      <c r="D31" s="125" t="s">
        <v>2544</v>
      </c>
      <c r="E31" s="128" t="s">
        <v>2581</v>
      </c>
    </row>
    <row r="32" spans="1:5" ht="18.75" customHeight="1" x14ac:dyDescent="0.25">
      <c r="A32" s="139" t="e">
        <f>VLOOKUP(B32,'[1]LISTADO ATM'!$A$2:$C$822,3,0)</f>
        <v>#N/A</v>
      </c>
      <c r="B32" s="124"/>
      <c r="C32" s="126" t="e">
        <f>VLOOKUP(B32,'[1]LISTADO ATM'!$A$2:$B$822,2,0)</f>
        <v>#N/A</v>
      </c>
      <c r="D32" s="125" t="s">
        <v>2544</v>
      </c>
      <c r="E32" s="128"/>
    </row>
    <row r="33" spans="1:5" ht="18" x14ac:dyDescent="0.25">
      <c r="A33" s="139" t="e">
        <f>VLOOKUP(B33,'[1]LISTADO ATM'!$A$2:$C$822,3,0)</f>
        <v>#N/A</v>
      </c>
      <c r="B33" s="124"/>
      <c r="C33" s="126" t="e">
        <f>VLOOKUP(B33,'[1]LISTADO ATM'!$A$2:$B$822,2,0)</f>
        <v>#N/A</v>
      </c>
      <c r="D33" s="125" t="s">
        <v>2544</v>
      </c>
      <c r="E33" s="128"/>
    </row>
    <row r="34" spans="1:5" ht="18" x14ac:dyDescent="0.25">
      <c r="A34" s="124"/>
      <c r="B34" s="124"/>
      <c r="C34" s="149"/>
      <c r="D34" s="125" t="s">
        <v>2544</v>
      </c>
      <c r="E34" s="124"/>
    </row>
    <row r="35" spans="1:5" ht="18.75" thickBot="1" x14ac:dyDescent="0.3">
      <c r="A35" s="97" t="s">
        <v>2473</v>
      </c>
      <c r="B35" s="142">
        <f>COUNT(B34:B34)</f>
        <v>0</v>
      </c>
      <c r="C35" s="171"/>
      <c r="D35" s="172"/>
      <c r="E35" s="173"/>
    </row>
    <row r="36" spans="1:5" ht="15.75" thickBot="1" x14ac:dyDescent="0.3">
      <c r="B36" s="99"/>
      <c r="E36" s="99"/>
    </row>
    <row r="37" spans="1:5" ht="18.75" thickBot="1" x14ac:dyDescent="0.3">
      <c r="A37" s="174" t="s">
        <v>2475</v>
      </c>
      <c r="B37" s="175"/>
      <c r="C37" s="175"/>
      <c r="D37" s="175"/>
      <c r="E37" s="176"/>
    </row>
    <row r="38" spans="1:5" ht="18" x14ac:dyDescent="0.25">
      <c r="A38" s="96" t="s">
        <v>15</v>
      </c>
      <c r="B38" s="96" t="s">
        <v>2416</v>
      </c>
      <c r="C38" s="96" t="s">
        <v>46</v>
      </c>
      <c r="D38" s="96" t="s">
        <v>2419</v>
      </c>
      <c r="E38" s="96" t="s">
        <v>2417</v>
      </c>
    </row>
    <row r="39" spans="1:5" ht="18" x14ac:dyDescent="0.25">
      <c r="A39" s="150" t="str">
        <f>VLOOKUP(B39,'[1]LISTADO ATM'!$A$2:$C$822,3,0)</f>
        <v>DISTRITO NACIONAL</v>
      </c>
      <c r="B39" s="124">
        <v>527</v>
      </c>
      <c r="C39" s="126" t="str">
        <f>VLOOKUP(B39,'[1]LISTADO ATM'!$A$2:$B$822,2,0)</f>
        <v>ATM Oficina Zona Oriental II</v>
      </c>
      <c r="D39" s="127" t="s">
        <v>2437</v>
      </c>
      <c r="E39" s="128">
        <v>3335918196</v>
      </c>
    </row>
    <row r="40" spans="1:5" ht="18.75" customHeight="1" x14ac:dyDescent="0.25">
      <c r="A40" s="124" t="str">
        <f>VLOOKUP(B40,'[1]LISTADO ATM'!$A$2:$C$822,3,0)</f>
        <v>NORTE</v>
      </c>
      <c r="B40" s="124">
        <v>290</v>
      </c>
      <c r="C40" s="126" t="str">
        <f>VLOOKUP(B40,'[1]LISTADO ATM'!$A$2:$B$822,2,0)</f>
        <v xml:space="preserve">ATM Oficina San Francisco de Macorís </v>
      </c>
      <c r="D40" s="127" t="s">
        <v>2437</v>
      </c>
      <c r="E40" s="128">
        <v>3335918211</v>
      </c>
    </row>
    <row r="41" spans="1:5" ht="18" x14ac:dyDescent="0.25">
      <c r="A41" s="124" t="str">
        <f>VLOOKUP(B41,'[1]LISTADO ATM'!$A$2:$C$822,3,0)</f>
        <v>ESTE</v>
      </c>
      <c r="B41" s="124">
        <v>429</v>
      </c>
      <c r="C41" s="126" t="str">
        <f>VLOOKUP(B41,'[1]LISTADO ATM'!$A$2:$B$822,2,0)</f>
        <v xml:space="preserve">ATM Oficina Jumbo La Romana </v>
      </c>
      <c r="D41" s="127" t="s">
        <v>2437</v>
      </c>
      <c r="E41" s="128">
        <v>3335918215</v>
      </c>
    </row>
    <row r="42" spans="1:5" ht="18" x14ac:dyDescent="0.25">
      <c r="A42" s="124" t="str">
        <f>VLOOKUP(B42,'[1]LISTADO ATM'!$A$2:$C$822,3,0)</f>
        <v>NORTE</v>
      </c>
      <c r="B42" s="124">
        <v>633</v>
      </c>
      <c r="C42" s="126" t="str">
        <f>VLOOKUP(B42,'[1]LISTADO ATM'!$A$2:$B$822,2,0)</f>
        <v xml:space="preserve">ATM Autobanco Las Colinas </v>
      </c>
      <c r="D42" s="127" t="s">
        <v>2437</v>
      </c>
      <c r="E42" s="128" t="s">
        <v>2637</v>
      </c>
    </row>
    <row r="43" spans="1:5" ht="18.75" customHeight="1" x14ac:dyDescent="0.25">
      <c r="A43" s="124" t="str">
        <f>VLOOKUP(B43,'[1]LISTADO ATM'!$A$2:$C$822,3,0)</f>
        <v>DISTRITO NACIONAL</v>
      </c>
      <c r="B43" s="124">
        <v>554</v>
      </c>
      <c r="C43" s="126" t="str">
        <f>VLOOKUP(B43,'[1]LISTADO ATM'!$A$2:$B$822,2,0)</f>
        <v xml:space="preserve">ATM Oficina Isabel La Católica I </v>
      </c>
      <c r="D43" s="127" t="s">
        <v>2437</v>
      </c>
      <c r="E43" s="128">
        <v>3335919604</v>
      </c>
    </row>
    <row r="44" spans="1:5" ht="18" x14ac:dyDescent="0.25">
      <c r="A44" s="124" t="e">
        <f>VLOOKUP(B44,'[1]LISTADO ATM'!$A$2:$C$822,3,0)</f>
        <v>#N/A</v>
      </c>
      <c r="B44" s="124"/>
      <c r="C44" s="126" t="e">
        <f>VLOOKUP(B44,'[1]LISTADO ATM'!$A$2:$B$822,2,0)</f>
        <v>#N/A</v>
      </c>
      <c r="D44" s="127" t="s">
        <v>2437</v>
      </c>
      <c r="E44" s="128"/>
    </row>
    <row r="45" spans="1:5" ht="18" x14ac:dyDescent="0.25">
      <c r="A45" s="124" t="e">
        <f>VLOOKUP(B45,'[1]LISTADO ATM'!$A$2:$C$822,3,0)</f>
        <v>#N/A</v>
      </c>
      <c r="B45" s="124"/>
      <c r="C45" s="126" t="e">
        <f>VLOOKUP(B45,'[1]LISTADO ATM'!$A$2:$B$822,2,0)</f>
        <v>#N/A</v>
      </c>
      <c r="D45" s="127" t="s">
        <v>2437</v>
      </c>
      <c r="E45" s="128"/>
    </row>
    <row r="46" spans="1:5" ht="18" x14ac:dyDescent="0.25">
      <c r="A46" s="124" t="e">
        <f>VLOOKUP(B46,'[1]LISTADO ATM'!$A$2:$C$822,3,0)</f>
        <v>#N/A</v>
      </c>
      <c r="B46" s="124"/>
      <c r="C46" s="126" t="e">
        <f>VLOOKUP(B46,'[1]LISTADO ATM'!$A$2:$B$822,2,0)</f>
        <v>#N/A</v>
      </c>
      <c r="D46" s="127" t="s">
        <v>2437</v>
      </c>
      <c r="E46" s="128"/>
    </row>
    <row r="47" spans="1:5" ht="18" x14ac:dyDescent="0.25">
      <c r="A47" s="124" t="e">
        <f>VLOOKUP(B47,'[1]LISTADO ATM'!$A$2:$C$822,3,0)</f>
        <v>#N/A</v>
      </c>
      <c r="B47" s="124"/>
      <c r="C47" s="126" t="e">
        <f>VLOOKUP(B47,'[1]LISTADO ATM'!$A$2:$B$822,2,0)</f>
        <v>#N/A</v>
      </c>
      <c r="D47" s="127" t="s">
        <v>2437</v>
      </c>
      <c r="E47" s="128"/>
    </row>
    <row r="48" spans="1:5" ht="18" customHeight="1" x14ac:dyDescent="0.25">
      <c r="A48" s="124" t="e">
        <f>VLOOKUP(B48,'[1]LISTADO ATM'!$A$2:$C$822,3,0)</f>
        <v>#N/A</v>
      </c>
      <c r="B48" s="124"/>
      <c r="C48" s="126" t="e">
        <f>VLOOKUP(B48,'[1]LISTADO ATM'!$A$2:$B$822,2,0)</f>
        <v>#N/A</v>
      </c>
      <c r="D48" s="127" t="s">
        <v>2437</v>
      </c>
      <c r="E48" s="128"/>
    </row>
    <row r="49" spans="1:5" ht="18.75" thickBot="1" x14ac:dyDescent="0.3">
      <c r="A49" s="116"/>
      <c r="B49" s="142">
        <f>COUNT(B39:B43)</f>
        <v>5</v>
      </c>
      <c r="C49" s="105"/>
      <c r="D49" s="105"/>
      <c r="E49" s="105"/>
    </row>
    <row r="50" spans="1:5" ht="15.75" thickBot="1" x14ac:dyDescent="0.3">
      <c r="B50" s="99"/>
      <c r="E50" s="99"/>
    </row>
    <row r="51" spans="1:5" ht="18.75" thickBot="1" x14ac:dyDescent="0.3">
      <c r="A51" s="174" t="s">
        <v>2535</v>
      </c>
      <c r="B51" s="175"/>
      <c r="C51" s="175"/>
      <c r="D51" s="175"/>
      <c r="E51" s="176"/>
    </row>
    <row r="52" spans="1:5" ht="18" x14ac:dyDescent="0.25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8" x14ac:dyDescent="0.25">
      <c r="A53" s="139" t="str">
        <f>VLOOKUP(B53,'[1]LISTADO ATM'!$A$2:$C$822,3,0)</f>
        <v>DISTRITO NACIONAL</v>
      </c>
      <c r="B53" s="143">
        <v>147</v>
      </c>
      <c r="C53" s="126" t="str">
        <f>VLOOKUP(B53,'[1]LISTADO ATM'!$A$2:$B$822,2,0)</f>
        <v xml:space="preserve">ATM Kiosco Megacentro I </v>
      </c>
      <c r="D53" s="124" t="s">
        <v>2482</v>
      </c>
      <c r="E53" s="128">
        <v>3335918210</v>
      </c>
    </row>
    <row r="54" spans="1:5" ht="18" x14ac:dyDescent="0.25">
      <c r="A54" s="139" t="e">
        <f>VLOOKUP(B54,'[2]LISTADO ATM'!$A$2:$C$822,3,0)</f>
        <v>#N/A</v>
      </c>
      <c r="B54" s="143">
        <v>175</v>
      </c>
      <c r="C54" s="126" t="str">
        <f>VLOOKUP(B54,'[1]LISTADO ATM'!$A$2:$B$822,2,0)</f>
        <v xml:space="preserve">ATM Dirección de Ingeniería </v>
      </c>
      <c r="D54" s="124" t="s">
        <v>2482</v>
      </c>
      <c r="E54" s="128" t="s">
        <v>2597</v>
      </c>
    </row>
    <row r="55" spans="1:5" ht="18" x14ac:dyDescent="0.25">
      <c r="A55" s="139" t="str">
        <f>VLOOKUP(B55,'[1]LISTADO ATM'!$A$2:$C$822,3,0)</f>
        <v>ESTE</v>
      </c>
      <c r="B55" s="143">
        <v>844</v>
      </c>
      <c r="C55" s="126" t="str">
        <f>VLOOKUP(B55,'[1]LISTADO ATM'!$A$2:$B$822,2,0)</f>
        <v xml:space="preserve">ATM San Juan Shopping Center (Bávaro) </v>
      </c>
      <c r="D55" s="124" t="s">
        <v>2482</v>
      </c>
      <c r="E55" s="128" t="s">
        <v>2638</v>
      </c>
    </row>
    <row r="56" spans="1:5" ht="18" x14ac:dyDescent="0.25">
      <c r="A56" s="139" t="str">
        <f>VLOOKUP(B56,'[1]LISTADO ATM'!$A$2:$C$822,3,0)</f>
        <v>ESTE</v>
      </c>
      <c r="B56" s="143">
        <v>912</v>
      </c>
      <c r="C56" s="126" t="str">
        <f>VLOOKUP(B56,'[1]LISTADO ATM'!$A$2:$B$822,2,0)</f>
        <v xml:space="preserve">ATM Oficina San Pedro II </v>
      </c>
      <c r="D56" s="124" t="s">
        <v>2482</v>
      </c>
      <c r="E56" s="128" t="s">
        <v>2639</v>
      </c>
    </row>
    <row r="57" spans="1:5" ht="18" x14ac:dyDescent="0.25">
      <c r="A57" s="139" t="str">
        <f>VLOOKUP(B57,'[1]LISTADO ATM'!$A$2:$C$822,3,0)</f>
        <v>NORTE</v>
      </c>
      <c r="B57" s="143">
        <v>752</v>
      </c>
      <c r="C57" s="126" t="str">
        <f>VLOOKUP(B57,'[1]LISTADO ATM'!$A$2:$B$822,2,0)</f>
        <v xml:space="preserve">ATM UNP Las Carolinas (La Vega) </v>
      </c>
      <c r="D57" s="124" t="s">
        <v>2482</v>
      </c>
      <c r="E57" s="128" t="s">
        <v>2640</v>
      </c>
    </row>
    <row r="58" spans="1:5" ht="18.75" customHeight="1" x14ac:dyDescent="0.25">
      <c r="A58" s="139" t="e">
        <f>VLOOKUP(B58,'[1]LISTADO ATM'!$A$2:$C$822,3,0)</f>
        <v>#N/A</v>
      </c>
      <c r="B58" s="143"/>
      <c r="C58" s="126" t="e">
        <f>VLOOKUP(B58,'[1]LISTADO ATM'!$A$2:$B$822,2,0)</f>
        <v>#N/A</v>
      </c>
      <c r="D58" s="124"/>
      <c r="E58" s="128"/>
    </row>
    <row r="59" spans="1:5" ht="18" x14ac:dyDescent="0.25">
      <c r="A59" s="139" t="e">
        <f>VLOOKUP(B59,'[1]LISTADO ATM'!$A$2:$C$822,3,0)</f>
        <v>#N/A</v>
      </c>
      <c r="B59" s="143"/>
      <c r="C59" s="126" t="e">
        <f>VLOOKUP(B59,'[1]LISTADO ATM'!$A$2:$B$822,2,0)</f>
        <v>#N/A</v>
      </c>
      <c r="D59" s="124"/>
      <c r="E59" s="128"/>
    </row>
    <row r="60" spans="1:5" ht="18" x14ac:dyDescent="0.25">
      <c r="A60" s="139" t="e">
        <f>VLOOKUP(B60,'[1]LISTADO ATM'!$A$2:$C$822,3,0)</f>
        <v>#N/A</v>
      </c>
      <c r="B60" s="143"/>
      <c r="C60" s="126" t="e">
        <f>VLOOKUP(B60,'[1]LISTADO ATM'!$A$2:$B$822,2,0)</f>
        <v>#N/A</v>
      </c>
      <c r="D60" s="124"/>
      <c r="E60" s="128"/>
    </row>
    <row r="61" spans="1:5" ht="18.75" customHeight="1" x14ac:dyDescent="0.25">
      <c r="A61" s="139" t="e">
        <f>VLOOKUP(B61,'[1]LISTADO ATM'!$A$2:$C$822,3,0)</f>
        <v>#N/A</v>
      </c>
      <c r="B61" s="143"/>
      <c r="C61" s="126" t="e">
        <f>VLOOKUP(B61,'[1]LISTADO ATM'!$A$2:$B$822,2,0)</f>
        <v>#N/A</v>
      </c>
      <c r="D61" s="124"/>
      <c r="E61" s="128"/>
    </row>
    <row r="62" spans="1:5" ht="18" x14ac:dyDescent="0.25">
      <c r="A62" s="116" t="s">
        <v>2473</v>
      </c>
      <c r="B62" s="144">
        <f>COUNT(B53:B54)</f>
        <v>2</v>
      </c>
      <c r="C62" s="105"/>
      <c r="D62" s="105"/>
      <c r="E62" s="105"/>
    </row>
    <row r="63" spans="1:5" ht="15.75" thickBot="1" x14ac:dyDescent="0.3">
      <c r="B63" s="99"/>
      <c r="E63" s="99"/>
    </row>
    <row r="64" spans="1:5" ht="18" x14ac:dyDescent="0.25">
      <c r="A64" s="179" t="s">
        <v>2476</v>
      </c>
      <c r="B64" s="180"/>
      <c r="C64" s="180"/>
      <c r="D64" s="180"/>
      <c r="E64" s="181"/>
    </row>
    <row r="65" spans="1:5" ht="18" x14ac:dyDescent="0.25">
      <c r="A65" s="96" t="s">
        <v>15</v>
      </c>
      <c r="B65" s="96" t="s">
        <v>2416</v>
      </c>
      <c r="C65" s="98" t="s">
        <v>46</v>
      </c>
      <c r="D65" s="129" t="s">
        <v>2419</v>
      </c>
      <c r="E65" s="129" t="s">
        <v>2417</v>
      </c>
    </row>
    <row r="66" spans="1:5" ht="18" x14ac:dyDescent="0.25">
      <c r="A66" s="94" t="str">
        <f>VLOOKUP(B66,'[1]LISTADO ATM'!$A$2:$C$822,3,0)</f>
        <v>NORTE</v>
      </c>
      <c r="B66" s="124">
        <v>538</v>
      </c>
      <c r="C66" s="126" t="str">
        <f>VLOOKUP(B66,'[1]LISTADO ATM'!$A$2:$B$822,2,0)</f>
        <v>ATM  Autoservicio San Fco. Macorís</v>
      </c>
      <c r="D66" s="122" t="s">
        <v>2569</v>
      </c>
      <c r="E66" s="124">
        <v>3335918178</v>
      </c>
    </row>
    <row r="67" spans="1:5" ht="18" x14ac:dyDescent="0.25">
      <c r="A67" s="94" t="str">
        <f>VLOOKUP(B67,'[1]LISTADO ATM'!$A$2:$C$822,3,0)</f>
        <v>NORTE</v>
      </c>
      <c r="B67" s="124">
        <v>956</v>
      </c>
      <c r="C67" s="126" t="str">
        <f>VLOOKUP(B67,'[1]LISTADO ATM'!$A$2:$B$822,2,0)</f>
        <v xml:space="preserve">ATM Autoservicio El Jaya (SFM) </v>
      </c>
      <c r="D67" s="148" t="s">
        <v>2548</v>
      </c>
      <c r="E67" s="124">
        <v>3335918275</v>
      </c>
    </row>
    <row r="68" spans="1:5" ht="18" x14ac:dyDescent="0.25">
      <c r="A68" s="94" t="str">
        <f>VLOOKUP(B68,'[1]LISTADO ATM'!$A$2:$C$822,3,0)</f>
        <v>DISTRITO NACIONAL</v>
      </c>
      <c r="B68" s="124">
        <v>169</v>
      </c>
      <c r="C68" s="126" t="str">
        <f>VLOOKUP(B68,'[1]LISTADO ATM'!$A$2:$B$822,2,0)</f>
        <v xml:space="preserve">ATM Oficina Caonabo </v>
      </c>
      <c r="D68" s="148" t="s">
        <v>2548</v>
      </c>
      <c r="E68" s="124" t="s">
        <v>2598</v>
      </c>
    </row>
    <row r="69" spans="1:5" ht="18" x14ac:dyDescent="0.25">
      <c r="A69" s="94" t="str">
        <f>VLOOKUP(B69,'[1]LISTADO ATM'!$A$2:$C$822,3,0)</f>
        <v>DISTRITO NACIONAL</v>
      </c>
      <c r="B69" s="124">
        <v>551</v>
      </c>
      <c r="C69" s="126" t="str">
        <f>VLOOKUP(B69,'[1]LISTADO ATM'!$A$2:$B$822,2,0)</f>
        <v xml:space="preserve">ATM Oficina Padre Castellanos </v>
      </c>
      <c r="D69" s="122" t="s">
        <v>2569</v>
      </c>
      <c r="E69" s="124" t="s">
        <v>2612</v>
      </c>
    </row>
    <row r="70" spans="1:5" ht="18" x14ac:dyDescent="0.25">
      <c r="A70" s="94" t="str">
        <f>VLOOKUP(B70,'[1]LISTADO ATM'!$A$2:$C$822,3,0)</f>
        <v>NORTE</v>
      </c>
      <c r="B70" s="124">
        <v>97</v>
      </c>
      <c r="C70" s="126" t="str">
        <f>VLOOKUP(B70,'[1]LISTADO ATM'!$A$2:$B$822,2,0)</f>
        <v xml:space="preserve">ATM Oficina Villa Riva </v>
      </c>
      <c r="D70" s="122" t="s">
        <v>2569</v>
      </c>
      <c r="E70" s="124" t="s">
        <v>2641</v>
      </c>
    </row>
    <row r="71" spans="1:5" ht="18" x14ac:dyDescent="0.25">
      <c r="A71" s="94" t="e">
        <f>VLOOKUP(B71,'[1]LISTADO ATM'!$A$2:$C$822,3,0)</f>
        <v>#N/A</v>
      </c>
      <c r="B71" s="124"/>
      <c r="C71" s="126" t="e">
        <f>VLOOKUP(B71,'[1]LISTADO ATM'!$A$2:$B$822,2,0)</f>
        <v>#N/A</v>
      </c>
      <c r="D71" s="148"/>
      <c r="E71" s="124"/>
    </row>
    <row r="72" spans="1:5" ht="18" x14ac:dyDescent="0.25">
      <c r="A72" s="94" t="e">
        <f>VLOOKUP(B72,'[1]LISTADO ATM'!$A$2:$C$822,3,0)</f>
        <v>#N/A</v>
      </c>
      <c r="B72" s="124"/>
      <c r="C72" s="126" t="e">
        <f>VLOOKUP(B72,'[1]LISTADO ATM'!$A$2:$B$822,2,0)</f>
        <v>#N/A</v>
      </c>
      <c r="D72" s="148"/>
      <c r="E72" s="124"/>
    </row>
    <row r="73" spans="1:5" ht="18" x14ac:dyDescent="0.25">
      <c r="A73" s="94" t="e">
        <f>VLOOKUP(B73,'[1]LISTADO ATM'!$A$2:$C$822,3,0)</f>
        <v>#N/A</v>
      </c>
      <c r="B73" s="124"/>
      <c r="C73" s="126" t="e">
        <f>VLOOKUP(B73,'[1]LISTADO ATM'!$A$2:$B$822,2,0)</f>
        <v>#N/A</v>
      </c>
      <c r="D73" s="148"/>
      <c r="E73" s="124"/>
    </row>
    <row r="74" spans="1:5" ht="18" x14ac:dyDescent="0.25">
      <c r="A74" s="94" t="e">
        <f>VLOOKUP(B74,'[1]LISTADO ATM'!$A$2:$C$822,3,0)</f>
        <v>#N/A</v>
      </c>
      <c r="B74" s="124"/>
      <c r="C74" s="126" t="e">
        <f>VLOOKUP(B74,'[1]LISTADO ATM'!$A$2:$B$822,2,0)</f>
        <v>#N/A</v>
      </c>
      <c r="D74" s="148"/>
      <c r="E74" s="124"/>
    </row>
    <row r="75" spans="1:5" ht="18" x14ac:dyDescent="0.25">
      <c r="A75" s="116" t="s">
        <v>2473</v>
      </c>
      <c r="B75" s="144">
        <f>COUNT(B66:B70)</f>
        <v>5</v>
      </c>
      <c r="C75" s="105"/>
      <c r="D75" s="130"/>
      <c r="E75" s="130"/>
    </row>
    <row r="76" spans="1:5" ht="15.75" thickBot="1" x14ac:dyDescent="0.3">
      <c r="B76" s="99"/>
      <c r="E76" s="99"/>
    </row>
    <row r="77" spans="1:5" ht="18.75" thickBot="1" x14ac:dyDescent="0.3">
      <c r="A77" s="182" t="s">
        <v>2477</v>
      </c>
      <c r="B77" s="183"/>
      <c r="C77" s="93" t="s">
        <v>2412</v>
      </c>
      <c r="D77" s="99"/>
      <c r="E77" s="99"/>
    </row>
    <row r="78" spans="1:5" ht="18.75" thickBot="1" x14ac:dyDescent="0.3">
      <c r="A78" s="140">
        <f>+B49+B62+B75</f>
        <v>12</v>
      </c>
      <c r="B78" s="141"/>
    </row>
    <row r="79" spans="1:5" ht="15.75" thickBot="1" x14ac:dyDescent="0.3">
      <c r="B79" s="99"/>
      <c r="E79" s="99"/>
    </row>
    <row r="80" spans="1:5" ht="18.75" thickBot="1" x14ac:dyDescent="0.3">
      <c r="A80" s="174" t="s">
        <v>2478</v>
      </c>
      <c r="B80" s="175"/>
      <c r="C80" s="175"/>
      <c r="D80" s="175"/>
      <c r="E80" s="176"/>
    </row>
    <row r="81" spans="1:5" ht="18" x14ac:dyDescent="0.25">
      <c r="A81" s="100" t="s">
        <v>15</v>
      </c>
      <c r="B81" s="100" t="s">
        <v>2416</v>
      </c>
      <c r="C81" s="98" t="s">
        <v>46</v>
      </c>
      <c r="D81" s="177" t="s">
        <v>2419</v>
      </c>
      <c r="E81" s="178"/>
    </row>
    <row r="82" spans="1:5" ht="18" x14ac:dyDescent="0.25">
      <c r="A82" s="124" t="str">
        <f>VLOOKUP(B82,'[1]LISTADO ATM'!$A$2:$C$822,3,0)</f>
        <v>SUR</v>
      </c>
      <c r="B82" s="124">
        <v>873</v>
      </c>
      <c r="C82" s="124" t="str">
        <f>VLOOKUP(B82,'[1]LISTADO ATM'!$A$2:$B$822,2,0)</f>
        <v xml:space="preserve">ATM Centro de Caja San Cristóbal II </v>
      </c>
      <c r="D82" s="184" t="s">
        <v>2570</v>
      </c>
      <c r="E82" s="185"/>
    </row>
    <row r="83" spans="1:5" ht="18" x14ac:dyDescent="0.25">
      <c r="A83" s="124" t="str">
        <f>VLOOKUP(B83,'[1]LISTADO ATM'!$A$2:$C$822,3,0)</f>
        <v>DISTRITO NACIONAL</v>
      </c>
      <c r="B83" s="124">
        <v>382</v>
      </c>
      <c r="C83" s="124" t="str">
        <f>VLOOKUP(B83,'[1]LISTADO ATM'!$A$2:$B$822,2,0)</f>
        <v>ATM Estación del Metro María Montés</v>
      </c>
      <c r="D83" s="184" t="s">
        <v>2570</v>
      </c>
      <c r="E83" s="185"/>
    </row>
    <row r="84" spans="1:5" ht="18" x14ac:dyDescent="0.25">
      <c r="A84" s="124" t="str">
        <f>VLOOKUP(B84,'[1]LISTADO ATM'!$A$2:$C$822,3,0)</f>
        <v>DISTRITO NACIONAL</v>
      </c>
      <c r="B84" s="124">
        <v>813</v>
      </c>
      <c r="C84" s="124" t="str">
        <f>VLOOKUP(B84,'[1]LISTADO ATM'!$A$2:$B$822,2,0)</f>
        <v>ATM Oficina Occidental Mall</v>
      </c>
      <c r="D84" s="184" t="s">
        <v>2551</v>
      </c>
      <c r="E84" s="185"/>
    </row>
    <row r="85" spans="1:5" ht="18" x14ac:dyDescent="0.25">
      <c r="A85" s="124" t="str">
        <f>VLOOKUP(B85,'[1]LISTADO ATM'!$A$2:$C$822,3,0)</f>
        <v>DISTRITO NACIONAL</v>
      </c>
      <c r="B85" s="124">
        <v>717</v>
      </c>
      <c r="C85" s="124" t="str">
        <f>VLOOKUP(B85,'[1]LISTADO ATM'!$A$2:$B$822,2,0)</f>
        <v xml:space="preserve">ATM Oficina Los Alcarrizos </v>
      </c>
      <c r="D85" s="184" t="s">
        <v>2551</v>
      </c>
      <c r="E85" s="185"/>
    </row>
    <row r="86" spans="1:5" ht="18" x14ac:dyDescent="0.25">
      <c r="A86" s="124" t="e">
        <f>VLOOKUP(B86,'[1]LISTADO ATM'!$A$2:$C$822,3,0)</f>
        <v>#N/A</v>
      </c>
      <c r="B86" s="124"/>
      <c r="C86" s="124" t="e">
        <f>VLOOKUP(B86,'[1]LISTADO ATM'!$A$2:$B$822,2,0)</f>
        <v>#N/A</v>
      </c>
      <c r="D86" s="184"/>
      <c r="E86" s="185"/>
    </row>
    <row r="87" spans="1:5" ht="18" x14ac:dyDescent="0.25">
      <c r="A87" s="124" t="e">
        <f>VLOOKUP(B87,'[1]LISTADO ATM'!$A$2:$C$822,3,0)</f>
        <v>#N/A</v>
      </c>
      <c r="B87" s="124"/>
      <c r="C87" s="124" t="e">
        <f>VLOOKUP(B87,'[1]LISTADO ATM'!$A$2:$B$822,2,0)</f>
        <v>#N/A</v>
      </c>
      <c r="D87" s="184"/>
      <c r="E87" s="185"/>
    </row>
    <row r="88" spans="1:5" ht="18" x14ac:dyDescent="0.25">
      <c r="A88" s="124" t="e">
        <f>VLOOKUP(B88,'[1]LISTADO ATM'!$A$2:$C$822,3,0)</f>
        <v>#N/A</v>
      </c>
      <c r="B88" s="124"/>
      <c r="C88" s="124" t="e">
        <f>VLOOKUP(B88,'[1]LISTADO ATM'!$A$2:$B$822,2,0)</f>
        <v>#N/A</v>
      </c>
      <c r="D88" s="184"/>
      <c r="E88" s="185"/>
    </row>
    <row r="89" spans="1:5" ht="18" x14ac:dyDescent="0.25">
      <c r="A89" s="124" t="e">
        <f>VLOOKUP(B89,'[1]LISTADO ATM'!$A$2:$C$822,3,0)</f>
        <v>#N/A</v>
      </c>
      <c r="B89" s="124"/>
      <c r="C89" s="124" t="e">
        <f>VLOOKUP(B89,'[1]LISTADO ATM'!$A$2:$B$822,2,0)</f>
        <v>#N/A</v>
      </c>
      <c r="D89" s="184"/>
      <c r="E89" s="185"/>
    </row>
    <row r="90" spans="1:5" ht="18" x14ac:dyDescent="0.25">
      <c r="A90" s="124" t="e">
        <f>VLOOKUP(B90,'[1]LISTADO ATM'!$A$2:$C$822,3,0)</f>
        <v>#N/A</v>
      </c>
      <c r="B90" s="124"/>
      <c r="C90" s="124" t="e">
        <f>VLOOKUP(B90,'[1]LISTADO ATM'!$A$2:$B$822,2,0)</f>
        <v>#N/A</v>
      </c>
      <c r="D90" s="184"/>
      <c r="E90" s="185"/>
    </row>
    <row r="91" spans="1:5" ht="18" x14ac:dyDescent="0.25">
      <c r="A91" s="124" t="e">
        <f>VLOOKUP(B91,'[1]LISTADO ATM'!$A$2:$C$822,3,0)</f>
        <v>#N/A</v>
      </c>
      <c r="B91" s="124"/>
      <c r="C91" s="124" t="e">
        <f>VLOOKUP(B91,'[1]LISTADO ATM'!$A$2:$B$822,2,0)</f>
        <v>#N/A</v>
      </c>
      <c r="D91" s="184"/>
      <c r="E91" s="185"/>
    </row>
    <row r="92" spans="1:5" ht="18" x14ac:dyDescent="0.25">
      <c r="A92" s="124" t="e">
        <f>VLOOKUP(B92,'[1]LISTADO ATM'!$A$2:$C$822,3,0)</f>
        <v>#N/A</v>
      </c>
      <c r="B92" s="124"/>
      <c r="C92" s="124" t="e">
        <f>VLOOKUP(B92,'[1]LISTADO ATM'!$A$2:$B$822,2,0)</f>
        <v>#N/A</v>
      </c>
      <c r="D92" s="184"/>
      <c r="E92" s="185"/>
    </row>
    <row r="93" spans="1:5" ht="18" x14ac:dyDescent="0.25">
      <c r="A93" s="124" t="e">
        <f>VLOOKUP(B93,'[1]LISTADO ATM'!$A$2:$C$822,3,0)</f>
        <v>#N/A</v>
      </c>
      <c r="B93" s="124"/>
      <c r="C93" s="124" t="e">
        <f>VLOOKUP(B93,'[1]LISTADO ATM'!$A$2:$B$822,2,0)</f>
        <v>#N/A</v>
      </c>
      <c r="D93" s="184"/>
      <c r="E93" s="185"/>
    </row>
    <row r="94" spans="1:5" ht="18" x14ac:dyDescent="0.25">
      <c r="A94" s="124" t="e">
        <f>VLOOKUP(B94,'[1]LISTADO ATM'!$A$2:$C$822,3,0)</f>
        <v>#N/A</v>
      </c>
      <c r="B94" s="124"/>
      <c r="C94" s="124" t="e">
        <f>VLOOKUP(B94,'[1]LISTADO ATM'!$A$2:$B$822,2,0)</f>
        <v>#N/A</v>
      </c>
      <c r="D94" s="184"/>
      <c r="E94" s="185"/>
    </row>
    <row r="95" spans="1:5" ht="18.75" thickBot="1" x14ac:dyDescent="0.3">
      <c r="A95" s="116" t="s">
        <v>2473</v>
      </c>
      <c r="B95" s="142">
        <f>COUNT(B82:B85)</f>
        <v>4</v>
      </c>
      <c r="C95" s="107"/>
      <c r="D95" s="107"/>
      <c r="E95" s="108"/>
    </row>
    <row r="96" spans="1:5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26">
    <mergeCell ref="D94:E94"/>
    <mergeCell ref="D89:E89"/>
    <mergeCell ref="D90:E90"/>
    <mergeCell ref="D91:E91"/>
    <mergeCell ref="D92:E92"/>
    <mergeCell ref="D93:E93"/>
    <mergeCell ref="D84:E84"/>
    <mergeCell ref="D85:E85"/>
    <mergeCell ref="D86:E86"/>
    <mergeCell ref="D87:E87"/>
    <mergeCell ref="D88:E88"/>
    <mergeCell ref="A77:B77"/>
    <mergeCell ref="A80:E80"/>
    <mergeCell ref="D81:E81"/>
    <mergeCell ref="D82:E82"/>
    <mergeCell ref="D83:E83"/>
    <mergeCell ref="C24:E24"/>
    <mergeCell ref="A26:E26"/>
    <mergeCell ref="C35:E35"/>
    <mergeCell ref="A37:E37"/>
    <mergeCell ref="A51:E51"/>
    <mergeCell ref="A64:E64"/>
    <mergeCell ref="F1:G1"/>
    <mergeCell ref="A1:E1"/>
    <mergeCell ref="A2:E2"/>
    <mergeCell ref="A7:E7"/>
  </mergeCells>
  <phoneticPr fontId="46" type="noConversion"/>
  <conditionalFormatting sqref="E108:E1048576">
    <cfRule type="duplicateValues" dxfId="59" priority="51"/>
  </conditionalFormatting>
  <conditionalFormatting sqref="B108:B267">
    <cfRule type="duplicateValues" dxfId="58" priority="127819"/>
  </conditionalFormatting>
  <conditionalFormatting sqref="B1:B107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5" priority="3"/>
  </conditionalFormatting>
  <conditionalFormatting sqref="A827">
    <cfRule type="duplicateValues" dxfId="54" priority="2"/>
  </conditionalFormatting>
  <conditionalFormatting sqref="A828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2021-06-14T19:56:01Z</dcterms:modified>
</cp:coreProperties>
</file>