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0490" windowHeight="765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REPORTE!$A$4:$Q$139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07" i="16" l="1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A86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F136" i="1" l="1"/>
  <c r="G136" i="1"/>
  <c r="H136" i="1"/>
  <c r="I136" i="1"/>
  <c r="J136" i="1"/>
  <c r="K136" i="1"/>
  <c r="F137" i="1"/>
  <c r="G137" i="1"/>
  <c r="H137" i="1"/>
  <c r="I137" i="1"/>
  <c r="J137" i="1"/>
  <c r="K137" i="1"/>
  <c r="F157" i="1"/>
  <c r="G157" i="1"/>
  <c r="H157" i="1"/>
  <c r="I157" i="1"/>
  <c r="J157" i="1"/>
  <c r="K157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4" i="1"/>
  <c r="G124" i="1"/>
  <c r="H124" i="1"/>
  <c r="I124" i="1"/>
  <c r="J124" i="1"/>
  <c r="K124" i="1"/>
  <c r="F153" i="1"/>
  <c r="G153" i="1"/>
  <c r="H153" i="1"/>
  <c r="I153" i="1"/>
  <c r="J153" i="1"/>
  <c r="K153" i="1"/>
  <c r="F130" i="1"/>
  <c r="G130" i="1"/>
  <c r="H130" i="1"/>
  <c r="I130" i="1"/>
  <c r="J130" i="1"/>
  <c r="K130" i="1"/>
  <c r="F154" i="1"/>
  <c r="G154" i="1"/>
  <c r="H154" i="1"/>
  <c r="I154" i="1"/>
  <c r="J154" i="1"/>
  <c r="K154" i="1"/>
  <c r="F140" i="1"/>
  <c r="G140" i="1"/>
  <c r="H140" i="1"/>
  <c r="I140" i="1"/>
  <c r="J140" i="1"/>
  <c r="K140" i="1"/>
  <c r="F152" i="1"/>
  <c r="G152" i="1"/>
  <c r="H152" i="1"/>
  <c r="I152" i="1"/>
  <c r="J152" i="1"/>
  <c r="K152" i="1"/>
  <c r="F127" i="1"/>
  <c r="G127" i="1"/>
  <c r="H127" i="1"/>
  <c r="I127" i="1"/>
  <c r="J127" i="1"/>
  <c r="K12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4" i="1"/>
  <c r="G144" i="1"/>
  <c r="H144" i="1"/>
  <c r="I144" i="1"/>
  <c r="J144" i="1"/>
  <c r="K144" i="1"/>
  <c r="F30" i="1"/>
  <c r="G30" i="1"/>
  <c r="H30" i="1"/>
  <c r="I30" i="1"/>
  <c r="J30" i="1"/>
  <c r="K30" i="1"/>
  <c r="F138" i="1"/>
  <c r="G138" i="1"/>
  <c r="H138" i="1"/>
  <c r="I138" i="1"/>
  <c r="J138" i="1"/>
  <c r="K138" i="1"/>
  <c r="F159" i="1"/>
  <c r="G159" i="1"/>
  <c r="H159" i="1"/>
  <c r="I159" i="1"/>
  <c r="J159" i="1"/>
  <c r="K159" i="1"/>
  <c r="F163" i="1"/>
  <c r="G163" i="1"/>
  <c r="H163" i="1"/>
  <c r="I163" i="1"/>
  <c r="J163" i="1"/>
  <c r="K163" i="1"/>
  <c r="F114" i="1"/>
  <c r="G114" i="1"/>
  <c r="H114" i="1"/>
  <c r="I114" i="1"/>
  <c r="J114" i="1"/>
  <c r="K114" i="1"/>
  <c r="F95" i="1"/>
  <c r="G95" i="1"/>
  <c r="H95" i="1"/>
  <c r="I95" i="1"/>
  <c r="J95" i="1"/>
  <c r="K95" i="1"/>
  <c r="F146" i="1"/>
  <c r="G146" i="1"/>
  <c r="H146" i="1"/>
  <c r="I146" i="1"/>
  <c r="J146" i="1"/>
  <c r="K146" i="1"/>
  <c r="F96" i="1"/>
  <c r="G96" i="1"/>
  <c r="H96" i="1"/>
  <c r="I96" i="1"/>
  <c r="J96" i="1"/>
  <c r="K96" i="1"/>
  <c r="F102" i="1"/>
  <c r="G102" i="1"/>
  <c r="H102" i="1"/>
  <c r="I102" i="1"/>
  <c r="J102" i="1"/>
  <c r="K102" i="1"/>
  <c r="F61" i="1"/>
  <c r="G61" i="1"/>
  <c r="H61" i="1"/>
  <c r="I61" i="1"/>
  <c r="J61" i="1"/>
  <c r="K61" i="1"/>
  <c r="A136" i="1"/>
  <c r="A137" i="1"/>
  <c r="A157" i="1"/>
  <c r="A125" i="1"/>
  <c r="A126" i="1"/>
  <c r="A124" i="1"/>
  <c r="A153" i="1"/>
  <c r="A130" i="1"/>
  <c r="A154" i="1"/>
  <c r="A140" i="1"/>
  <c r="A152" i="1"/>
  <c r="A127" i="1"/>
  <c r="A149" i="1"/>
  <c r="A148" i="1"/>
  <c r="A144" i="1"/>
  <c r="A30" i="1"/>
  <c r="A138" i="1"/>
  <c r="A159" i="1"/>
  <c r="A163" i="1"/>
  <c r="A114" i="1"/>
  <c r="A95" i="1"/>
  <c r="A146" i="1"/>
  <c r="A96" i="1"/>
  <c r="A102" i="1"/>
  <c r="A61" i="1"/>
  <c r="J1" i="16" l="1"/>
  <c r="H1" i="16"/>
  <c r="F63" i="1"/>
  <c r="G63" i="1"/>
  <c r="H63" i="1"/>
  <c r="I63" i="1"/>
  <c r="J63" i="1"/>
  <c r="K63" i="1"/>
  <c r="F62" i="1"/>
  <c r="G62" i="1"/>
  <c r="H62" i="1"/>
  <c r="I62" i="1"/>
  <c r="J62" i="1"/>
  <c r="K62" i="1"/>
  <c r="F7" i="1"/>
  <c r="G7" i="1"/>
  <c r="H7" i="1"/>
  <c r="I7" i="1"/>
  <c r="J7" i="1"/>
  <c r="K7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162" i="1"/>
  <c r="G162" i="1"/>
  <c r="H162" i="1"/>
  <c r="I162" i="1"/>
  <c r="J162" i="1"/>
  <c r="K162" i="1"/>
  <c r="F89" i="1"/>
  <c r="G89" i="1"/>
  <c r="H89" i="1"/>
  <c r="I89" i="1"/>
  <c r="J89" i="1"/>
  <c r="K89" i="1"/>
  <c r="F164" i="1"/>
  <c r="G164" i="1"/>
  <c r="H164" i="1"/>
  <c r="I164" i="1"/>
  <c r="J164" i="1"/>
  <c r="K164" i="1"/>
  <c r="F160" i="1"/>
  <c r="G160" i="1"/>
  <c r="H160" i="1"/>
  <c r="I160" i="1"/>
  <c r="J160" i="1"/>
  <c r="K160" i="1"/>
  <c r="F167" i="1"/>
  <c r="G167" i="1"/>
  <c r="H167" i="1"/>
  <c r="I167" i="1"/>
  <c r="J167" i="1"/>
  <c r="K167" i="1"/>
  <c r="F165" i="1"/>
  <c r="G165" i="1"/>
  <c r="H165" i="1"/>
  <c r="I165" i="1"/>
  <c r="J165" i="1"/>
  <c r="K165" i="1"/>
  <c r="F151" i="1"/>
  <c r="G151" i="1"/>
  <c r="H151" i="1"/>
  <c r="I151" i="1"/>
  <c r="J151" i="1"/>
  <c r="K151" i="1"/>
  <c r="F123" i="1"/>
  <c r="G123" i="1"/>
  <c r="H123" i="1"/>
  <c r="I123" i="1"/>
  <c r="J123" i="1"/>
  <c r="K123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20" i="1"/>
  <c r="G20" i="1"/>
  <c r="H20" i="1"/>
  <c r="I20" i="1"/>
  <c r="J20" i="1"/>
  <c r="K20" i="1"/>
  <c r="F104" i="1"/>
  <c r="G104" i="1"/>
  <c r="H104" i="1"/>
  <c r="I104" i="1"/>
  <c r="J104" i="1"/>
  <c r="K104" i="1"/>
  <c r="F155" i="1"/>
  <c r="G155" i="1"/>
  <c r="H155" i="1"/>
  <c r="I155" i="1"/>
  <c r="J155" i="1"/>
  <c r="K155" i="1"/>
  <c r="F56" i="1"/>
  <c r="G56" i="1"/>
  <c r="H56" i="1"/>
  <c r="I56" i="1"/>
  <c r="J56" i="1"/>
  <c r="K56" i="1"/>
  <c r="F150" i="1"/>
  <c r="G150" i="1"/>
  <c r="H150" i="1"/>
  <c r="I150" i="1"/>
  <c r="J150" i="1"/>
  <c r="K150" i="1"/>
  <c r="F58" i="1"/>
  <c r="G58" i="1"/>
  <c r="H58" i="1"/>
  <c r="I58" i="1"/>
  <c r="J58" i="1"/>
  <c r="K58" i="1"/>
  <c r="F147" i="1"/>
  <c r="G147" i="1"/>
  <c r="H147" i="1"/>
  <c r="I147" i="1"/>
  <c r="J147" i="1"/>
  <c r="K147" i="1"/>
  <c r="F128" i="1"/>
  <c r="G128" i="1"/>
  <c r="H128" i="1"/>
  <c r="I128" i="1"/>
  <c r="J128" i="1"/>
  <c r="K128" i="1"/>
  <c r="F92" i="1"/>
  <c r="G92" i="1"/>
  <c r="H92" i="1"/>
  <c r="I92" i="1"/>
  <c r="J92" i="1"/>
  <c r="K92" i="1"/>
  <c r="F118" i="1"/>
  <c r="G118" i="1"/>
  <c r="H118" i="1"/>
  <c r="I118" i="1"/>
  <c r="J118" i="1"/>
  <c r="K118" i="1"/>
  <c r="F166" i="1"/>
  <c r="G166" i="1"/>
  <c r="H166" i="1"/>
  <c r="I166" i="1"/>
  <c r="J166" i="1"/>
  <c r="K166" i="1"/>
  <c r="F158" i="1"/>
  <c r="G158" i="1"/>
  <c r="H158" i="1"/>
  <c r="I158" i="1"/>
  <c r="J158" i="1"/>
  <c r="K158" i="1"/>
  <c r="F161" i="1"/>
  <c r="G161" i="1"/>
  <c r="H161" i="1"/>
  <c r="I161" i="1"/>
  <c r="J161" i="1"/>
  <c r="K161" i="1"/>
  <c r="F14" i="1"/>
  <c r="G14" i="1"/>
  <c r="H14" i="1"/>
  <c r="I14" i="1"/>
  <c r="J14" i="1"/>
  <c r="K1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56" i="1"/>
  <c r="G156" i="1"/>
  <c r="H156" i="1"/>
  <c r="I156" i="1"/>
  <c r="J156" i="1"/>
  <c r="K156" i="1"/>
  <c r="F51" i="1"/>
  <c r="G51" i="1"/>
  <c r="H51" i="1"/>
  <c r="I51" i="1"/>
  <c r="J51" i="1"/>
  <c r="K51" i="1"/>
  <c r="F42" i="1"/>
  <c r="G42" i="1"/>
  <c r="H42" i="1"/>
  <c r="I42" i="1"/>
  <c r="J42" i="1"/>
  <c r="K42" i="1"/>
  <c r="F80" i="1"/>
  <c r="G80" i="1"/>
  <c r="H80" i="1"/>
  <c r="I80" i="1"/>
  <c r="J80" i="1"/>
  <c r="K80" i="1"/>
  <c r="F141" i="1"/>
  <c r="G141" i="1"/>
  <c r="H141" i="1"/>
  <c r="I141" i="1"/>
  <c r="J141" i="1"/>
  <c r="K141" i="1"/>
  <c r="F78" i="1"/>
  <c r="G78" i="1"/>
  <c r="H78" i="1"/>
  <c r="I78" i="1"/>
  <c r="J78" i="1"/>
  <c r="K78" i="1"/>
  <c r="F76" i="1"/>
  <c r="G76" i="1"/>
  <c r="H76" i="1"/>
  <c r="I76" i="1"/>
  <c r="J76" i="1"/>
  <c r="K76" i="1"/>
  <c r="F143" i="1"/>
  <c r="G143" i="1"/>
  <c r="H143" i="1"/>
  <c r="I143" i="1"/>
  <c r="J143" i="1"/>
  <c r="K143" i="1"/>
  <c r="F52" i="1"/>
  <c r="G52" i="1"/>
  <c r="H52" i="1"/>
  <c r="I52" i="1"/>
  <c r="J52" i="1"/>
  <c r="K52" i="1"/>
  <c r="F93" i="1"/>
  <c r="G93" i="1"/>
  <c r="H93" i="1"/>
  <c r="I93" i="1"/>
  <c r="J93" i="1"/>
  <c r="K93" i="1"/>
  <c r="F6" i="1"/>
  <c r="G6" i="1"/>
  <c r="H6" i="1"/>
  <c r="I6" i="1"/>
  <c r="J6" i="1"/>
  <c r="K6" i="1"/>
  <c r="F33" i="1"/>
  <c r="G33" i="1"/>
  <c r="H33" i="1"/>
  <c r="I33" i="1"/>
  <c r="J33" i="1"/>
  <c r="K33" i="1"/>
  <c r="F99" i="1"/>
  <c r="G99" i="1"/>
  <c r="H99" i="1"/>
  <c r="I99" i="1"/>
  <c r="J99" i="1"/>
  <c r="K99" i="1"/>
  <c r="F112" i="1"/>
  <c r="G112" i="1"/>
  <c r="H112" i="1"/>
  <c r="I112" i="1"/>
  <c r="J112" i="1"/>
  <c r="K112" i="1"/>
  <c r="F5" i="1"/>
  <c r="G5" i="1"/>
  <c r="H5" i="1"/>
  <c r="I5" i="1"/>
  <c r="J5" i="1"/>
  <c r="K5" i="1"/>
  <c r="F37" i="1"/>
  <c r="G37" i="1"/>
  <c r="H37" i="1"/>
  <c r="I37" i="1"/>
  <c r="J37" i="1"/>
  <c r="K37" i="1"/>
  <c r="F35" i="1"/>
  <c r="G35" i="1"/>
  <c r="H35" i="1"/>
  <c r="I35" i="1"/>
  <c r="J35" i="1"/>
  <c r="K35" i="1"/>
  <c r="F119" i="1"/>
  <c r="G119" i="1"/>
  <c r="H119" i="1"/>
  <c r="I119" i="1"/>
  <c r="J119" i="1"/>
  <c r="K119" i="1"/>
  <c r="F34" i="1"/>
  <c r="G34" i="1"/>
  <c r="H34" i="1"/>
  <c r="I34" i="1"/>
  <c r="J34" i="1"/>
  <c r="K34" i="1"/>
  <c r="F36" i="1"/>
  <c r="G36" i="1"/>
  <c r="H36" i="1"/>
  <c r="I36" i="1"/>
  <c r="J36" i="1"/>
  <c r="K36" i="1"/>
  <c r="F122" i="1"/>
  <c r="G122" i="1"/>
  <c r="H122" i="1"/>
  <c r="I122" i="1"/>
  <c r="J122" i="1"/>
  <c r="K122" i="1"/>
  <c r="F38" i="1"/>
  <c r="G38" i="1"/>
  <c r="H38" i="1"/>
  <c r="I38" i="1"/>
  <c r="J38" i="1"/>
  <c r="K38" i="1"/>
  <c r="F145" i="1"/>
  <c r="G145" i="1"/>
  <c r="H145" i="1"/>
  <c r="I145" i="1"/>
  <c r="J145" i="1"/>
  <c r="K145" i="1"/>
  <c r="F50" i="1"/>
  <c r="G50" i="1"/>
  <c r="H50" i="1"/>
  <c r="I50" i="1"/>
  <c r="J50" i="1"/>
  <c r="K50" i="1"/>
  <c r="F65" i="1"/>
  <c r="G65" i="1"/>
  <c r="H65" i="1"/>
  <c r="I65" i="1"/>
  <c r="J65" i="1"/>
  <c r="K65" i="1"/>
  <c r="F116" i="1"/>
  <c r="G116" i="1"/>
  <c r="H116" i="1"/>
  <c r="I116" i="1"/>
  <c r="J116" i="1"/>
  <c r="K116" i="1"/>
  <c r="F60" i="1"/>
  <c r="G60" i="1"/>
  <c r="H60" i="1"/>
  <c r="I60" i="1"/>
  <c r="J60" i="1"/>
  <c r="K60" i="1"/>
  <c r="F31" i="1"/>
  <c r="G31" i="1"/>
  <c r="H31" i="1"/>
  <c r="I31" i="1"/>
  <c r="J31" i="1"/>
  <c r="K31" i="1"/>
  <c r="F39" i="1"/>
  <c r="G39" i="1"/>
  <c r="H39" i="1"/>
  <c r="I39" i="1"/>
  <c r="J39" i="1"/>
  <c r="K39" i="1"/>
  <c r="F113" i="1"/>
  <c r="G113" i="1"/>
  <c r="H113" i="1"/>
  <c r="I113" i="1"/>
  <c r="J113" i="1"/>
  <c r="K113" i="1"/>
  <c r="F142" i="1"/>
  <c r="G142" i="1"/>
  <c r="H142" i="1"/>
  <c r="I142" i="1"/>
  <c r="J142" i="1"/>
  <c r="K142" i="1"/>
  <c r="F22" i="1"/>
  <c r="G22" i="1"/>
  <c r="H22" i="1"/>
  <c r="I22" i="1"/>
  <c r="J22" i="1"/>
  <c r="K22" i="1"/>
  <c r="F66" i="1"/>
  <c r="G66" i="1"/>
  <c r="H66" i="1"/>
  <c r="I66" i="1"/>
  <c r="J66" i="1"/>
  <c r="K66" i="1"/>
  <c r="F168" i="1"/>
  <c r="G168" i="1"/>
  <c r="H168" i="1"/>
  <c r="I168" i="1"/>
  <c r="J168" i="1"/>
  <c r="K168" i="1"/>
  <c r="F32" i="1"/>
  <c r="G32" i="1"/>
  <c r="H32" i="1"/>
  <c r="I32" i="1"/>
  <c r="J32" i="1"/>
  <c r="K32" i="1"/>
  <c r="F71" i="1"/>
  <c r="G71" i="1"/>
  <c r="H71" i="1"/>
  <c r="I71" i="1"/>
  <c r="J71" i="1"/>
  <c r="K71" i="1"/>
  <c r="F72" i="1"/>
  <c r="G72" i="1"/>
  <c r="H72" i="1"/>
  <c r="I72" i="1"/>
  <c r="J72" i="1"/>
  <c r="K72" i="1"/>
  <c r="F53" i="1"/>
  <c r="G53" i="1"/>
  <c r="H53" i="1"/>
  <c r="I53" i="1"/>
  <c r="J53" i="1"/>
  <c r="K53" i="1"/>
  <c r="F57" i="1"/>
  <c r="G57" i="1"/>
  <c r="H57" i="1"/>
  <c r="I57" i="1"/>
  <c r="J57" i="1"/>
  <c r="K57" i="1"/>
  <c r="F134" i="1"/>
  <c r="G134" i="1"/>
  <c r="H134" i="1"/>
  <c r="I134" i="1"/>
  <c r="J134" i="1"/>
  <c r="K134" i="1"/>
  <c r="F69" i="1"/>
  <c r="G69" i="1"/>
  <c r="H69" i="1"/>
  <c r="I69" i="1"/>
  <c r="J69" i="1"/>
  <c r="K69" i="1"/>
  <c r="F94" i="1"/>
  <c r="G94" i="1"/>
  <c r="H94" i="1"/>
  <c r="I94" i="1"/>
  <c r="J94" i="1"/>
  <c r="K94" i="1"/>
  <c r="F91" i="1"/>
  <c r="G91" i="1"/>
  <c r="H91" i="1"/>
  <c r="I91" i="1"/>
  <c r="J91" i="1"/>
  <c r="K91" i="1"/>
  <c r="F23" i="1"/>
  <c r="G23" i="1"/>
  <c r="H23" i="1"/>
  <c r="I23" i="1"/>
  <c r="J23" i="1"/>
  <c r="K23" i="1"/>
  <c r="F117" i="1"/>
  <c r="G117" i="1"/>
  <c r="H117" i="1"/>
  <c r="I117" i="1"/>
  <c r="J117" i="1"/>
  <c r="K117" i="1"/>
  <c r="A63" i="1"/>
  <c r="A62" i="1"/>
  <c r="A7" i="1"/>
  <c r="A27" i="1"/>
  <c r="A28" i="1"/>
  <c r="A29" i="1"/>
  <c r="A162" i="1"/>
  <c r="A89" i="1"/>
  <c r="A164" i="1"/>
  <c r="A160" i="1"/>
  <c r="A167" i="1"/>
  <c r="A165" i="1"/>
  <c r="A151" i="1"/>
  <c r="A123" i="1"/>
  <c r="A135" i="1"/>
  <c r="A133" i="1"/>
  <c r="A20" i="1"/>
  <c r="A104" i="1"/>
  <c r="A155" i="1"/>
  <c r="A56" i="1"/>
  <c r="A150" i="1"/>
  <c r="A58" i="1"/>
  <c r="A147" i="1"/>
  <c r="A128" i="1"/>
  <c r="A92" i="1"/>
  <c r="A118" i="1"/>
  <c r="A166" i="1"/>
  <c r="A158" i="1"/>
  <c r="A161" i="1"/>
  <c r="A14" i="1"/>
  <c r="A131" i="1"/>
  <c r="A132" i="1"/>
  <c r="A156" i="1"/>
  <c r="A51" i="1"/>
  <c r="A42" i="1"/>
  <c r="A80" i="1"/>
  <c r="A141" i="1"/>
  <c r="A78" i="1"/>
  <c r="A76" i="1"/>
  <c r="A143" i="1"/>
  <c r="A52" i="1"/>
  <c r="A93" i="1"/>
  <c r="A6" i="1"/>
  <c r="A33" i="1"/>
  <c r="A99" i="1"/>
  <c r="A112" i="1"/>
  <c r="A5" i="1"/>
  <c r="A37" i="1"/>
  <c r="A35" i="1"/>
  <c r="A119" i="1"/>
  <c r="A34" i="1"/>
  <c r="A36" i="1"/>
  <c r="A122" i="1"/>
  <c r="A38" i="1"/>
  <c r="A145" i="1"/>
  <c r="A50" i="1"/>
  <c r="A65" i="1"/>
  <c r="A116" i="1"/>
  <c r="A60" i="1"/>
  <c r="A31" i="1"/>
  <c r="A39" i="1"/>
  <c r="A113" i="1"/>
  <c r="A142" i="1"/>
  <c r="A22" i="1"/>
  <c r="A66" i="1"/>
  <c r="A168" i="1"/>
  <c r="A32" i="1"/>
  <c r="A71" i="1"/>
  <c r="A72" i="1"/>
  <c r="A53" i="1"/>
  <c r="A57" i="1"/>
  <c r="A134" i="1"/>
  <c r="A69" i="1"/>
  <c r="A94" i="1"/>
  <c r="A91" i="1"/>
  <c r="A23" i="1"/>
  <c r="A117" i="1"/>
  <c r="F120" i="1" l="1"/>
  <c r="G120" i="1"/>
  <c r="H120" i="1"/>
  <c r="I120" i="1"/>
  <c r="J120" i="1"/>
  <c r="K120" i="1"/>
  <c r="F121" i="1"/>
  <c r="G121" i="1"/>
  <c r="H121" i="1"/>
  <c r="I121" i="1"/>
  <c r="J121" i="1"/>
  <c r="K121" i="1"/>
  <c r="F79" i="1"/>
  <c r="G79" i="1"/>
  <c r="H79" i="1"/>
  <c r="I79" i="1"/>
  <c r="J79" i="1"/>
  <c r="K79" i="1"/>
  <c r="F41" i="1"/>
  <c r="G41" i="1"/>
  <c r="H41" i="1"/>
  <c r="I41" i="1"/>
  <c r="J41" i="1"/>
  <c r="K41" i="1"/>
  <c r="F49" i="1"/>
  <c r="G49" i="1"/>
  <c r="H49" i="1"/>
  <c r="I49" i="1"/>
  <c r="J49" i="1"/>
  <c r="K49" i="1"/>
  <c r="F82" i="1"/>
  <c r="G82" i="1"/>
  <c r="H82" i="1"/>
  <c r="I82" i="1"/>
  <c r="J82" i="1"/>
  <c r="K82" i="1"/>
  <c r="F84" i="1"/>
  <c r="G84" i="1"/>
  <c r="H84" i="1"/>
  <c r="I84" i="1"/>
  <c r="J84" i="1"/>
  <c r="K84" i="1"/>
  <c r="F74" i="1"/>
  <c r="G74" i="1"/>
  <c r="H74" i="1"/>
  <c r="I74" i="1"/>
  <c r="J74" i="1"/>
  <c r="K74" i="1"/>
  <c r="A120" i="1"/>
  <c r="A121" i="1"/>
  <c r="A79" i="1"/>
  <c r="A41" i="1"/>
  <c r="A49" i="1"/>
  <c r="A82" i="1"/>
  <c r="A84" i="1"/>
  <c r="A74" i="1"/>
  <c r="A24" i="1" l="1"/>
  <c r="A12" i="1"/>
  <c r="A9" i="1"/>
  <c r="A55" i="1"/>
  <c r="A54" i="1"/>
  <c r="A81" i="1"/>
  <c r="F24" i="1"/>
  <c r="G24" i="1"/>
  <c r="H24" i="1"/>
  <c r="I24" i="1"/>
  <c r="J24" i="1"/>
  <c r="K24" i="1"/>
  <c r="F12" i="1"/>
  <c r="G12" i="1"/>
  <c r="H12" i="1"/>
  <c r="I12" i="1"/>
  <c r="J12" i="1"/>
  <c r="K12" i="1"/>
  <c r="F9" i="1"/>
  <c r="G9" i="1"/>
  <c r="H9" i="1"/>
  <c r="I9" i="1"/>
  <c r="J9" i="1"/>
  <c r="K9" i="1"/>
  <c r="F55" i="1"/>
  <c r="G55" i="1"/>
  <c r="H55" i="1"/>
  <c r="I55" i="1"/>
  <c r="J55" i="1"/>
  <c r="K55" i="1"/>
  <c r="F54" i="1"/>
  <c r="G54" i="1"/>
  <c r="H54" i="1"/>
  <c r="I54" i="1"/>
  <c r="J54" i="1"/>
  <c r="K54" i="1"/>
  <c r="F81" i="1"/>
  <c r="G81" i="1"/>
  <c r="H81" i="1"/>
  <c r="I81" i="1"/>
  <c r="J81" i="1"/>
  <c r="K81" i="1"/>
  <c r="F46" i="1" l="1"/>
  <c r="G46" i="1"/>
  <c r="H46" i="1"/>
  <c r="I46" i="1"/>
  <c r="J46" i="1"/>
  <c r="K46" i="1"/>
  <c r="F48" i="1"/>
  <c r="G48" i="1"/>
  <c r="H48" i="1"/>
  <c r="I48" i="1"/>
  <c r="J48" i="1"/>
  <c r="K48" i="1"/>
  <c r="A46" i="1"/>
  <c r="A48" i="1"/>
  <c r="F83" i="1"/>
  <c r="G83" i="1"/>
  <c r="H83" i="1"/>
  <c r="I83" i="1"/>
  <c r="J83" i="1"/>
  <c r="K83" i="1"/>
  <c r="A83" i="1"/>
  <c r="A11" i="1" l="1"/>
  <c r="A59" i="1"/>
  <c r="A19" i="1"/>
  <c r="A18" i="1"/>
  <c r="F11" i="1"/>
  <c r="G11" i="1"/>
  <c r="H11" i="1"/>
  <c r="I11" i="1"/>
  <c r="J11" i="1"/>
  <c r="K11" i="1"/>
  <c r="F59" i="1"/>
  <c r="G59" i="1"/>
  <c r="H59" i="1"/>
  <c r="I59" i="1"/>
  <c r="J59" i="1"/>
  <c r="K59" i="1"/>
  <c r="F19" i="1"/>
  <c r="G19" i="1"/>
  <c r="H19" i="1"/>
  <c r="I19" i="1"/>
  <c r="J19" i="1"/>
  <c r="K19" i="1"/>
  <c r="F18" i="1"/>
  <c r="G18" i="1"/>
  <c r="H18" i="1"/>
  <c r="I18" i="1"/>
  <c r="J18" i="1"/>
  <c r="K18" i="1"/>
  <c r="A109" i="1" l="1"/>
  <c r="F109" i="1"/>
  <c r="G109" i="1"/>
  <c r="H109" i="1"/>
  <c r="I109" i="1"/>
  <c r="J109" i="1"/>
  <c r="K109" i="1"/>
  <c r="K21" i="1"/>
  <c r="K111" i="1"/>
  <c r="K47" i="1"/>
  <c r="K73" i="1"/>
  <c r="K77" i="1"/>
  <c r="K139" i="1"/>
  <c r="K64" i="1"/>
  <c r="K129" i="1"/>
  <c r="K25" i="1"/>
  <c r="K75" i="1"/>
  <c r="K67" i="1"/>
  <c r="J21" i="1"/>
  <c r="J111" i="1"/>
  <c r="J47" i="1"/>
  <c r="J73" i="1"/>
  <c r="J77" i="1"/>
  <c r="J139" i="1"/>
  <c r="J64" i="1"/>
  <c r="J129" i="1"/>
  <c r="J25" i="1"/>
  <c r="J75" i="1"/>
  <c r="J67" i="1"/>
  <c r="I21" i="1"/>
  <c r="I111" i="1"/>
  <c r="I47" i="1"/>
  <c r="I73" i="1"/>
  <c r="I77" i="1"/>
  <c r="I139" i="1"/>
  <c r="I64" i="1"/>
  <c r="I129" i="1"/>
  <c r="I25" i="1"/>
  <c r="I75" i="1"/>
  <c r="I67" i="1"/>
  <c r="H21" i="1"/>
  <c r="H111" i="1"/>
  <c r="H47" i="1"/>
  <c r="H73" i="1"/>
  <c r="H77" i="1"/>
  <c r="H139" i="1"/>
  <c r="H64" i="1"/>
  <c r="H129" i="1"/>
  <c r="H25" i="1"/>
  <c r="H75" i="1"/>
  <c r="H67" i="1"/>
  <c r="G21" i="1"/>
  <c r="G111" i="1"/>
  <c r="G47" i="1"/>
  <c r="G73" i="1"/>
  <c r="G77" i="1"/>
  <c r="G139" i="1"/>
  <c r="G64" i="1"/>
  <c r="G129" i="1"/>
  <c r="G25" i="1"/>
  <c r="G75" i="1"/>
  <c r="G67" i="1"/>
  <c r="F21" i="1"/>
  <c r="F111" i="1"/>
  <c r="F47" i="1"/>
  <c r="F73" i="1"/>
  <c r="F77" i="1"/>
  <c r="F139" i="1"/>
  <c r="F64" i="1"/>
  <c r="F129" i="1"/>
  <c r="F25" i="1"/>
  <c r="F75" i="1"/>
  <c r="F67" i="1"/>
  <c r="A21" i="1"/>
  <c r="A111" i="1"/>
  <c r="A47" i="1"/>
  <c r="A73" i="1"/>
  <c r="A77" i="1"/>
  <c r="A139" i="1"/>
  <c r="A64" i="1"/>
  <c r="A129" i="1"/>
  <c r="A25" i="1"/>
  <c r="A75" i="1"/>
  <c r="A67" i="1"/>
  <c r="F90" i="1" l="1"/>
  <c r="G90" i="1"/>
  <c r="H90" i="1"/>
  <c r="I90" i="1"/>
  <c r="J90" i="1"/>
  <c r="K90" i="1"/>
  <c r="F87" i="1"/>
  <c r="G87" i="1"/>
  <c r="H87" i="1"/>
  <c r="I87" i="1"/>
  <c r="J87" i="1"/>
  <c r="K87" i="1"/>
  <c r="F15" i="1"/>
  <c r="G15" i="1"/>
  <c r="H15" i="1"/>
  <c r="I15" i="1"/>
  <c r="J15" i="1"/>
  <c r="K15" i="1"/>
  <c r="F107" i="1"/>
  <c r="G107" i="1"/>
  <c r="H107" i="1"/>
  <c r="I107" i="1"/>
  <c r="J107" i="1"/>
  <c r="K107" i="1"/>
  <c r="F44" i="1"/>
  <c r="G44" i="1"/>
  <c r="H44" i="1"/>
  <c r="I44" i="1"/>
  <c r="J44" i="1"/>
  <c r="K44" i="1"/>
  <c r="F108" i="1"/>
  <c r="G108" i="1"/>
  <c r="H108" i="1"/>
  <c r="I108" i="1"/>
  <c r="J108" i="1"/>
  <c r="K108" i="1"/>
  <c r="F45" i="1"/>
  <c r="G45" i="1"/>
  <c r="H45" i="1"/>
  <c r="I45" i="1"/>
  <c r="J45" i="1"/>
  <c r="K45" i="1"/>
  <c r="F10" i="1"/>
  <c r="G10" i="1"/>
  <c r="H10" i="1"/>
  <c r="I10" i="1"/>
  <c r="J10" i="1"/>
  <c r="K10" i="1"/>
  <c r="F103" i="1"/>
  <c r="G103" i="1"/>
  <c r="H103" i="1"/>
  <c r="I103" i="1"/>
  <c r="J103" i="1"/>
  <c r="K103" i="1"/>
  <c r="F106" i="1"/>
  <c r="G106" i="1"/>
  <c r="H106" i="1"/>
  <c r="I106" i="1"/>
  <c r="J106" i="1"/>
  <c r="K106" i="1"/>
  <c r="F100" i="1"/>
  <c r="G100" i="1"/>
  <c r="H100" i="1"/>
  <c r="I100" i="1"/>
  <c r="J100" i="1"/>
  <c r="K100" i="1"/>
  <c r="A90" i="1"/>
  <c r="A87" i="1"/>
  <c r="A15" i="1"/>
  <c r="A107" i="1"/>
  <c r="A44" i="1"/>
  <c r="A108" i="1"/>
  <c r="A45" i="1"/>
  <c r="A10" i="1"/>
  <c r="A103" i="1"/>
  <c r="A106" i="1"/>
  <c r="A100" i="1"/>
  <c r="F86" i="1" l="1"/>
  <c r="G86" i="1"/>
  <c r="H86" i="1"/>
  <c r="I86" i="1"/>
  <c r="J86" i="1"/>
  <c r="K86" i="1"/>
  <c r="F16" i="1"/>
  <c r="G16" i="1"/>
  <c r="H16" i="1"/>
  <c r="I16" i="1"/>
  <c r="J16" i="1"/>
  <c r="K16" i="1"/>
  <c r="F88" i="1"/>
  <c r="G88" i="1"/>
  <c r="H88" i="1"/>
  <c r="I88" i="1"/>
  <c r="J88" i="1"/>
  <c r="K88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A86" i="1"/>
  <c r="A16" i="1"/>
  <c r="A88" i="1"/>
  <c r="A105" i="1"/>
  <c r="A101" i="1"/>
  <c r="F97" i="1" l="1"/>
  <c r="G97" i="1"/>
  <c r="H97" i="1"/>
  <c r="I97" i="1"/>
  <c r="J97" i="1"/>
  <c r="K97" i="1"/>
  <c r="F40" i="1"/>
  <c r="G40" i="1"/>
  <c r="H40" i="1"/>
  <c r="I40" i="1"/>
  <c r="J40" i="1"/>
  <c r="K40" i="1"/>
  <c r="A97" i="1"/>
  <c r="A40" i="1"/>
  <c r="F98" i="1" l="1"/>
  <c r="G98" i="1"/>
  <c r="H98" i="1"/>
  <c r="I98" i="1"/>
  <c r="J98" i="1"/>
  <c r="K98" i="1"/>
  <c r="F17" i="1"/>
  <c r="G17" i="1"/>
  <c r="H17" i="1"/>
  <c r="I17" i="1"/>
  <c r="J17" i="1"/>
  <c r="K17" i="1"/>
  <c r="F110" i="1"/>
  <c r="G110" i="1"/>
  <c r="H110" i="1"/>
  <c r="I110" i="1"/>
  <c r="J110" i="1"/>
  <c r="K110" i="1"/>
  <c r="A98" i="1"/>
  <c r="A17" i="1"/>
  <c r="A110" i="1"/>
  <c r="A13" i="1" l="1"/>
  <c r="F13" i="1"/>
  <c r="G13" i="1"/>
  <c r="H13" i="1"/>
  <c r="I13" i="1"/>
  <c r="J13" i="1"/>
  <c r="K13" i="1"/>
  <c r="A70" i="1" l="1"/>
  <c r="A68" i="1"/>
  <c r="F70" i="1"/>
  <c r="G70" i="1"/>
  <c r="H70" i="1"/>
  <c r="I70" i="1"/>
  <c r="J70" i="1"/>
  <c r="K70" i="1"/>
  <c r="F68" i="1"/>
  <c r="G68" i="1"/>
  <c r="H68" i="1"/>
  <c r="I68" i="1"/>
  <c r="J68" i="1"/>
  <c r="K68" i="1"/>
  <c r="F85" i="1" l="1"/>
  <c r="G85" i="1"/>
  <c r="H85" i="1"/>
  <c r="I85" i="1"/>
  <c r="J85" i="1"/>
  <c r="K85" i="1"/>
  <c r="A85" i="1"/>
  <c r="F43" i="1" l="1"/>
  <c r="G43" i="1"/>
  <c r="H43" i="1"/>
  <c r="I43" i="1"/>
  <c r="J43" i="1"/>
  <c r="K43" i="1"/>
  <c r="A43" i="1"/>
  <c r="A8" i="1" l="1"/>
  <c r="F8" i="1"/>
  <c r="G8" i="1"/>
  <c r="H8" i="1"/>
  <c r="I8" i="1"/>
  <c r="J8" i="1"/>
  <c r="K8" i="1"/>
  <c r="F26" i="1" l="1"/>
  <c r="G26" i="1"/>
  <c r="H26" i="1"/>
  <c r="I26" i="1"/>
  <c r="J26" i="1"/>
  <c r="K26" i="1"/>
  <c r="A26" i="1"/>
  <c r="I7" i="16" l="1"/>
  <c r="I2" i="16"/>
  <c r="I4" i="16"/>
  <c r="I6" i="16"/>
  <c r="I1" i="16" l="1"/>
  <c r="I5" i="16" s="1"/>
  <c r="I3" i="16"/>
  <c r="G7" i="16"/>
  <c r="A115" i="1" l="1"/>
  <c r="F115" i="1"/>
  <c r="G115" i="1"/>
  <c r="H115" i="1"/>
  <c r="I115" i="1"/>
  <c r="J115" i="1"/>
  <c r="K11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<sst xmlns="http://schemas.openxmlformats.org/spreadsheetml/2006/main" count="14116" uniqueCount="2821">
  <si>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</si>
  <si>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</si>
  <si>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</si>
  <si>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</si>
  <si>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</si>
  <si>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</si>
  <si>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</si>
  <si>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</si>
  <si>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</si>
  <si>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</si>
  <si>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</si>
  <si>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</si>
  <si>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</si>
  <si>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</si>
  <si>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</si>
  <si>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</si>
  <si>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</si>
  <si>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</si>
  <si>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</si>
  <si>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</si>
  <si>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</si>
  <si>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</si>
  <si>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</si>
  <si>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</si>
  <si>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</si>
  <si>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</si>
  <si>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</si>
  <si>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</si>
  <si>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</si>
  <si>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</si>
  <si>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</si>
  <si>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</si>
  <si>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</si>
  <si>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</si>
  <si>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</si>
  <si>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</si>
  <si>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</si>
  <si>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</si>
  <si>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</si>
  <si>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</si>
  <si>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</si>
  <si>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</si>
  <si>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</si>
  <si>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</si>
  <si>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</si>
  <si>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</si>
  <si>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</si>
  <si>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</si>
  <si>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</si>
  <si>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</si>
  <si>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</si>
  <si>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</si>
  <si>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</si>
  <si>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</si>
  <si>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</si>
  <si>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</si>
  <si>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</si>
  <si>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</si>
  <si>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</si>
  <si>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</si>
  <si>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</si>
  <si>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</si>
  <si>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</si>
  <si>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</si>
  <si>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</si>
  <si>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</si>
  <si>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</si>
  <si>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</si>
  <si>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</si>
  <si>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</si>
  <si>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</si>
  <si>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</si>
  <si>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</si>
  <si>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</si>
  <si>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</si>
  <si>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</si>
  <si>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</si>
  <si>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</si>
  <si>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</si>
  <si>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</si>
  <si>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</si>
  <si>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</si>
  <si>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</si>
  <si>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</si>
  <si>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</si>
  <si>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</si>
  <si>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</si>
  <si>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</si>
  <si>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</si>
  <si>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</si>
  <si>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</si>
  <si>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</si>
  <si>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</si>
  <si>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</si>
  <si>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</si>
  <si>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</si>
  <si>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</si>
  <si>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</si>
  <si>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</si>
  <si>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</si>
  <si>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</si>
  <si>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</si>
  <si>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</si>
  <si>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</si>
  <si>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</si>
  <si>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</si>
  <si>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</si>
  <si>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</si>
  <si>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</si>
  <si>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</si>
  <si>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</si>
  <si>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</si>
  <si>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</si>
  <si>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</si>
  <si>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</si>
  <si>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</si>
  <si>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</si>
  <si>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</si>
  <si>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</si>
  <si>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</si>
  <si>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</si>
  <si>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</si>
  <si>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</si>
  <si>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</si>
  <si>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</si>
  <si>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</si>
  <si>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</si>
  <si>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</si>
  <si>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</si>
  <si>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</si>
  <si>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</si>
  <si>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</si>
  <si>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</si>
  <si>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</si>
  <si>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</si>
  <si>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</si>
  <si>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</si>
  <si>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</si>
  <si>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</si>
  <si>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</si>
  <si>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</si>
  <si>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</si>
  <si>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</si>
  <si>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</si>
  <si>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</si>
  <si>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</si>
  <si>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</si>
  <si>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</si>
  <si>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</si>
  <si>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</si>
  <si>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</si>
  <si>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</si>
  <si>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</si>
  <si>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</si>
  <si>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</si>
  <si>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</si>
  <si>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</si>
  <si>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</si>
  <si>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</si>
  <si>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</si>
  <si>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</si>
  <si>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</si>
  <si>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</si>
  <si>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</si>
  <si>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</si>
  <si>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</si>
  <si>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</si>
  <si>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</si>
  <si>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</si>
  <si>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</si>
  <si>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</si>
  <si>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</si>
  <si>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</si>
  <si>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</si>
  <si>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</si>
  <si>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</si>
  <si>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</si>
  <si>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</si>
  <si>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</si>
  <si>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</si>
  <si>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</si>
  <si>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</si>
  <si>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</si>
  <si>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</si>
  <si>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</si>
  <si>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</si>
  <si>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</si>
  <si>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</si>
  <si>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</si>
  <si>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</si>
  <si>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</si>
  <si>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</si>
  <si>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</si>
  <si>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</si>
  <si>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</si>
  <si>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</si>
  <si>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</si>
  <si>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</si>
  <si>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</si>
  <si>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</si>
  <si>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</si>
  <si>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</si>
  <si>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</si>
  <si>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</si>
  <si>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</si>
  <si>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</si>
  <si>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</si>
  <si>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</si>
  <si>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</si>
  <si>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</si>
  <si>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</si>
  <si>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</si>
  <si>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</si>
  <si>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</si>
  <si>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</si>
  <si>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</si>
  <si>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</si>
  <si>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</si>
  <si>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</si>
  <si>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</si>
  <si>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</si>
  <si>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</si>
  <si>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</si>
  <si>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</si>
  <si>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</si>
  <si>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</si>
  <si>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</si>
  <si>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</si>
  <si>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</si>
  <si>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</si>
  <si>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</si>
  <si>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</si>
  <si>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</si>
  <si>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</si>
  <si>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</si>
  <si>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</si>
  <si>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</si>
  <si>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</si>
  <si>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</si>
  <si>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</si>
  <si>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</si>
  <si>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</si>
  <si>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</si>
  <si>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</si>
  <si>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</si>
  <si>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</si>
  <si>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</si>
  <si>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</si>
  <si>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</si>
  <si>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</si>
  <si>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</si>
  <si>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</si>
  <si>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</si>
  <si>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</si>
  <si>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</si>
  <si>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</si>
  <si>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</si>
  <si>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</si>
  <si>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</si>
  <si>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</si>
  <si>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</si>
  <si>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</si>
  <si>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</si>
  <si>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</si>
  <si>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</si>
  <si>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</si>
  <si>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</si>
  <si>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</si>
  <si>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</si>
  <si>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</si>
  <si>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</si>
  <si>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</si>
  <si>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</si>
  <si>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</si>
  <si>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</si>
  <si>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</si>
  <si>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</si>
  <si>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</si>
  <si>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</si>
  <si>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</si>
  <si>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</si>
  <si>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</si>
  <si>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</si>
  <si>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</si>
  <si>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</si>
  <si>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</si>
  <si>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</si>
  <si>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</si>
  <si>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</si>
  <si>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</si>
  <si>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</si>
  <si>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</si>
  <si>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</si>
  <si>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</si>
  <si>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</si>
  <si>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</si>
  <si>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</si>
  <si>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</si>
  <si>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</si>
  <si>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</si>
  <si>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</si>
  <si>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</si>
  <si>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</si>
  <si>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</si>
  <si>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</si>
  <si>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</si>
  <si>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</si>
  <si>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</si>
  <si>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</si>
  <si>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</si>
  <si>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</si>
  <si>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</si>
  <si>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</si>
  <si>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</si>
  <si>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</si>
  <si>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</si>
  <si>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</si>
  <si>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</si>
  <si>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</si>
  <si>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</si>
  <si>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</si>
  <si>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</si>
  <si>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</si>
  <si>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</si>
  <si>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</si>
  <si>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</si>
  <si>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</si>
  <si>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</si>
  <si>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</si>
  <si>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</si>
  <si>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</si>
  <si>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</si>
  <si>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</si>
  <si>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</si>
  <si>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</si>
  <si>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</si>
  <si>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</si>
  <si>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</si>
  <si>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</si>
  <si>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</si>
  <si>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</si>
  <si>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</si>
  <si>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</si>
  <si>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</si>
  <si>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</si>
  <si>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</si>
  <si>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</si>
  <si>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</si>
  <si>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</si>
  <si>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</si>
  <si>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</si>
  <si>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</si>
  <si>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</si>
  <si>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</si>
  <si>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</si>
  <si>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</si>
  <si>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</si>
  <si>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</si>
  <si>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</si>
  <si>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</si>
  <si>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</si>
  <si>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</si>
  <si>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</si>
  <si>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</si>
  <si>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</si>
  <si>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</si>
  <si>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</si>
  <si>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</si>
  <si>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</si>
  <si>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</si>
  <si>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</si>
  <si>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</si>
  <si>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</si>
  <si>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</si>
  <si>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</si>
  <si>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</si>
  <si>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</si>
  <si>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</si>
  <si>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</si>
  <si>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</si>
  <si>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</si>
  <si>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</si>
  <si>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</si>
  <si>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</si>
  <si>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</si>
  <si>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</si>
  <si>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</si>
  <si>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</si>
  <si>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</si>
  <si>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</si>
  <si>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</si>
  <si>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</si>
  <si>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</si>
  <si>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</si>
  <si>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</si>
  <si>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</si>
  <si>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</si>
  <si>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</si>
  <si>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</si>
  <si>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</si>
  <si>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</si>
  <si>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</si>
  <si>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</si>
  <si>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</si>
  <si>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</si>
  <si>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</si>
  <si>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</si>
  <si>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</si>
  <si>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</si>
  <si>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</si>
  <si>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</si>
  <si>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</si>
  <si>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</si>
  <si>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</si>
  <si>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</si>
  <si>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</si>
  <si>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</si>
  <si>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</si>
  <si>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</si>
  <si>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</si>
  <si>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</si>
  <si>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</si>
  <si>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</si>
  <si>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</si>
  <si>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</si>
  <si>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</si>
  <si>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</si>
  <si>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</si>
  <si>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</si>
  <si>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</si>
  <si>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</si>
  <si>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</si>
  <si>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</si>
  <si>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</si>
  <si>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</si>
  <si>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</si>
  <si>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</si>
  <si>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</si>
  <si>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</si>
  <si>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</si>
  <si>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</si>
  <si>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</si>
  <si>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</si>
  <si>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</si>
  <si>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</si>
  <si>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</si>
  <si>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</si>
  <si>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</si>
  <si>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</si>
  <si>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</si>
  <si>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</si>
  <si>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</si>
  <si>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</si>
  <si>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</si>
  <si>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</si>
  <si>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</si>
  <si>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</si>
  <si>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</si>
  <si>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</si>
  <si>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</si>
  <si>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</si>
  <si>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</si>
  <si>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</si>
  <si>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</si>
  <si>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</si>
  <si>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</si>
  <si>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</si>
  <si>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</si>
  <si>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</si>
  <si>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</si>
  <si>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</si>
  <si>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</si>
  <si>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</si>
  <si>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</si>
  <si>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</si>
  <si>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</si>
  <si>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</si>
  <si>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</si>
  <si>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</si>
  <si>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</si>
  <si>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</si>
  <si>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</si>
  <si>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</si>
  <si>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</si>
  <si>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</si>
  <si>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</si>
  <si>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</si>
  <si>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</si>
  <si>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</si>
  <si>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</si>
  <si>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</si>
  <si>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</si>
  <si>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</si>
  <si>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</si>
  <si>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</si>
  <si>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</si>
  <si>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</si>
  <si>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</si>
  <si>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</si>
  <si>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</si>
  <si>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</si>
  <si>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</si>
  <si>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</si>
  <si>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</si>
  <si>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</si>
  <si>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</si>
  <si>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</si>
  <si>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</si>
  <si>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</si>
  <si>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</si>
  <si>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</si>
  <si>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</si>
  <si>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</si>
  <si>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</si>
  <si>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</si>
  <si>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</si>
  <si>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</si>
  <si>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</si>
  <si>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</si>
  <si>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</si>
  <si>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</si>
  <si>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</si>
  <si>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</si>
  <si>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</si>
  <si>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</si>
  <si>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</si>
  <si>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</si>
  <si>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</si>
  <si>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</si>
  <si>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</si>
  <si>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</si>
  <si>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</si>
  <si>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</si>
  <si>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</si>
  <si>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</si>
  <si>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</si>
  <si>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</si>
  <si>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</si>
  <si>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</si>
  <si>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</si>
  <si>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</si>
  <si>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</si>
  <si>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</si>
  <si>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</si>
  <si>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</si>
  <si>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</si>
  <si>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</si>
  <si>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</si>
  <si>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</si>
  <si>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</si>
  <si>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</si>
  <si>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</si>
  <si>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</si>
  <si>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</si>
  <si>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</si>
  <si>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</si>
  <si>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</si>
  <si>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</si>
  <si>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</si>
  <si>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</si>
  <si>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</si>
  <si>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</si>
  <si>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</si>
  <si>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</si>
  <si>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</si>
  <si>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</si>
  <si>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</si>
  <si>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</si>
  <si>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</si>
  <si>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</si>
  <si>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</si>
  <si>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</si>
  <si>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</si>
  <si>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</si>
  <si>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</si>
  <si>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</si>
  <si>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</si>
  <si>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</si>
  <si>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</si>
  <si>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</si>
  <si>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</si>
  <si>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</si>
  <si>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</si>
  <si>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</si>
  <si>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</si>
  <si>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</si>
  <si>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</si>
  <si>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</si>
  <si>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</si>
  <si>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</si>
  <si>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</si>
  <si>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</si>
  <si>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</si>
  <si>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</si>
  <si>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</si>
  <si>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</si>
  <si>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</si>
  <si>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</si>
  <si>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</si>
  <si>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</si>
  <si>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</si>
  <si>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</si>
  <si>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</si>
  <si>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</si>
  <si>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</si>
  <si>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</si>
  <si>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</si>
  <si>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</si>
  <si>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</si>
  <si>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</si>
  <si>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</si>
  <si>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</si>
  <si>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</si>
  <si>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</si>
  <si>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</si>
  <si>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</si>
  <si>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</si>
  <si>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</si>
  <si>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</si>
  <si>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</si>
  <si>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</si>
  <si>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</si>
  <si>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</si>
  <si>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</si>
  <si>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</si>
  <si>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</si>
  <si>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</si>
  <si>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</si>
  <si>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</si>
  <si>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</si>
  <si>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</si>
  <si>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</si>
  <si>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</si>
  <si>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</si>
  <si>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</si>
  <si>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</si>
  <si>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</si>
  <si>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</si>
  <si>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</si>
  <si>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</si>
  <si>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</si>
  <si>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</si>
  <si>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</si>
  <si>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</si>
  <si>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</si>
  <si>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</si>
  <si>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</si>
  <si>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</si>
  <si>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</si>
  <si>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</si>
  <si>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</si>
  <si>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</si>
  <si>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</si>
  <si>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</si>
  <si>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</si>
  <si>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</si>
  <si>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</si>
  <si>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</si>
  <si>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</si>
  <si>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</si>
  <si>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</si>
  <si>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</si>
  <si>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</si>
  <si>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</si>
  <si>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</si>
  <si>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</si>
  <si>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</si>
  <si>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</si>
  <si>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</si>
  <si>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</si>
  <si>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</si>
  <si>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</si>
  <si>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</si>
  <si>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</si>
  <si>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</si>
  <si>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</si>
  <si>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</si>
  <si>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</si>
  <si>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</si>
  <si>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</si>
  <si>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</si>
  <si>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</si>
  <si>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</si>
  <si>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</si>
  <si>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</si>
  <si>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</si>
  <si>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</si>
  <si>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</si>
  <si>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</si>
  <si>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</si>
  <si>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</si>
  <si>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</si>
  <si>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</si>
  <si>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</si>
  <si>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</si>
  <si>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</si>
  <si>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</si>
  <si>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</si>
  <si>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</si>
  <si>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</si>
  <si>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</si>
  <si>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</si>
  <si>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</si>
  <si>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</si>
  <si>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</si>
  <si>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</si>
  <si>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</si>
  <si>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</si>
  <si>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</si>
  <si>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</si>
  <si>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</si>
  <si>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</si>
  <si>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</si>
  <si>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</si>
  <si>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</si>
  <si>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</si>
  <si>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</si>
  <si>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</si>
  <si>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</si>
  <si>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</si>
  <si>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</si>
  <si>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</si>
  <si>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</si>
  <si>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</si>
  <si>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</si>
  <si>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</si>
  <si>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</si>
  <si>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</si>
  <si>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</si>
  <si>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</si>
  <si>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</si>
  <si>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</si>
  <si>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</si>
  <si>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</si>
  <si>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</si>
  <si>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</si>
  <si>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</si>
  <si>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</si>
  <si>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</si>
  <si>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</si>
  <si>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</si>
  <si>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</si>
  <si>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</si>
  <si>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</si>
  <si>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</si>
  <si>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</si>
  <si>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</si>
  <si>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</si>
  <si>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</si>
  <si>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</si>
  <si>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</si>
  <si>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</si>
  <si>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</si>
  <si>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</si>
  <si>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</si>
  <si>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</si>
  <si>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</si>
  <si>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</si>
  <si>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</si>
  <si>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</si>
  <si>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</si>
  <si>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</si>
  <si>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</si>
  <si>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</si>
  <si>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</si>
  <si>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</si>
  <si>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</si>
  <si>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</si>
  <si>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</si>
  <si>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</si>
  <si>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</si>
  <si>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</si>
  <si>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</si>
  <si>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</si>
  <si>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</si>
  <si>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</si>
  <si>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</si>
  <si>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</si>
  <si>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</si>
  <si>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</si>
  <si>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</si>
  <si>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</si>
  <si>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</si>
  <si>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</si>
  <si>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</si>
  <si>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</si>
  <si>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</si>
  <si>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</si>
  <si>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</si>
  <si>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</si>
  <si>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</si>
  <si>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</si>
  <si>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</si>
  <si>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</si>
  <si>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</si>
  <si>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</si>
  <si>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</si>
  <si>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</si>
  <si>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</si>
  <si>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</si>
  <si>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</si>
  <si>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</si>
  <si>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</si>
  <si>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</si>
  <si>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</si>
  <si>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</si>
  <si>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</si>
  <si>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</si>
  <si>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</si>
  <si>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</si>
  <si>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</si>
  <si>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</si>
  <si>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</si>
  <si>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</si>
  <si>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</si>
  <si>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</si>
  <si>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</si>
  <si>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</si>
  <si>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</si>
  <si>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</si>
  <si>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</si>
  <si>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</si>
  <si>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</si>
  <si>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</si>
  <si>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</si>
  <si>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</si>
  <si>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</si>
  <si>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</si>
  <si>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</si>
  <si>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</si>
  <si>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</si>
  <si>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</si>
  <si>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</si>
  <si>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</si>
  <si>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</si>
  <si>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</si>
  <si>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</si>
  <si>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</si>
  <si>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</si>
  <si>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</si>
  <si>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</si>
  <si>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</si>
  <si>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</si>
  <si>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</si>
  <si>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</si>
  <si>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</si>
  <si>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</si>
  <si>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</si>
  <si>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</si>
  <si>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</si>
  <si>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</si>
  <si>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</si>
  <si>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</si>
  <si>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</si>
  <si>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</si>
  <si>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</si>
  <si>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</si>
  <si>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</si>
  <si>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</si>
  <si>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</si>
  <si>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</si>
  <si>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</si>
  <si>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</si>
  <si>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</si>
  <si>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</si>
  <si>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</si>
  <si>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</si>
  <si>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</si>
  <si>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</si>
  <si>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</si>
  <si>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</si>
  <si>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</si>
  <si>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</si>
  <si>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</si>
  <si>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</si>
  <si>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</si>
  <si>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</si>
  <si>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</si>
  <si>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</si>
  <si>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</si>
  <si>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</si>
  <si>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</si>
  <si>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</si>
  <si>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</si>
  <si>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</si>
  <si>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</si>
  <si>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</si>
  <si>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</si>
  <si>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</si>
  <si>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</si>
  <si>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</si>
  <si>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</si>
  <si>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</si>
  <si>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</si>
  <si>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</si>
  <si>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</si>
  <si>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</si>
  <si>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</si>
  <si>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</si>
  <si>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</si>
  <si>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</si>
  <si>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</si>
  <si>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</si>
  <si>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</si>
  <si>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</si>
  <si>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</si>
  <si>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</si>
  <si>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</si>
  <si>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</si>
  <si>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</si>
  <si>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</si>
  <si>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</si>
  <si>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</si>
  <si>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</si>
  <si>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</si>
  <si>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</si>
  <si>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</si>
  <si>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</si>
  <si>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</si>
  <si>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</si>
  <si>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</si>
  <si>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</si>
  <si>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</si>
  <si>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</si>
  <si>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</si>
  <si>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</si>
  <si>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</si>
  <si>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</si>
  <si>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</si>
  <si>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</si>
  <si>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</si>
  <si>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</si>
  <si>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</si>
  <si>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</si>
  <si>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</si>
  <si>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</si>
  <si>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</si>
  <si>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</si>
  <si>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</si>
  <si>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</si>
  <si>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</si>
  <si>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</si>
  <si>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</si>
  <si>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</si>
  <si>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</si>
  <si>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</si>
  <si>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</si>
  <si>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</si>
  <si>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</si>
  <si>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</si>
  <si>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</si>
  <si>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</si>
  <si>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</si>
  <si>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</si>
  <si>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</si>
  <si>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</si>
  <si>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</si>
  <si>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</si>
  <si>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</si>
  <si>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</si>
  <si>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</si>
  <si>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</si>
  <si>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</si>
  <si>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</si>
  <si>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</si>
  <si>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</si>
  <si>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</si>
  <si>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</si>
  <si>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</si>
  <si>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</si>
  <si>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</si>
  <si>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</si>
  <si>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</si>
  <si>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</si>
  <si>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</si>
  <si>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</si>
  <si>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</si>
  <si>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</si>
  <si>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</si>
  <si>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</si>
  <si>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</si>
  <si>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</si>
  <si>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</si>
  <si>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</si>
  <si>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</si>
  <si>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</si>
  <si>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</si>
  <si>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</si>
  <si>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</si>
  <si>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</si>
  <si>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</si>
  <si>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</si>
  <si>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</si>
  <si>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</si>
  <si>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</si>
  <si>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</si>
  <si>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</si>
  <si>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</si>
  <si>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</si>
  <si>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</si>
  <si>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</si>
  <si>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</si>
  <si>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</si>
  <si>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</si>
  <si>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</si>
  <si>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</si>
  <si>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</si>
  <si>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</si>
  <si>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</si>
  <si>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</si>
  <si>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</si>
  <si>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</si>
  <si>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</si>
  <si>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</si>
  <si>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</si>
  <si>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</si>
  <si>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</si>
  <si>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</si>
  <si>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</si>
  <si>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</si>
  <si>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</si>
  <si>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</si>
  <si>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</si>
  <si>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</si>
  <si>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</si>
  <si>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</si>
  <si>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</si>
  <si>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</si>
  <si>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</si>
  <si>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</si>
  <si>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</si>
  <si>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</si>
  <si>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</si>
  <si>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</si>
  <si>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</si>
  <si>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</si>
  <si>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</si>
  <si>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</si>
  <si>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</si>
  <si>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</si>
  <si>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</si>
  <si>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</si>
  <si>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</si>
  <si>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</si>
  <si>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</si>
  <si>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</si>
  <si>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</si>
  <si>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</si>
  <si>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</si>
  <si>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</si>
  <si>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</si>
  <si>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</si>
  <si>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</si>
  <si>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</si>
  <si>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</si>
  <si>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</si>
  <si>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</si>
  <si>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</si>
  <si>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</si>
  <si>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</si>
  <si>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</si>
  <si>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</si>
  <si>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</si>
  <si>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</si>
  <si>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</si>
  <si>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</si>
  <si>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</si>
  <si>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</si>
  <si>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</si>
  <si>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</si>
  <si>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</si>
  <si>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</si>
  <si>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</si>
  <si>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</si>
  <si>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</si>
  <si>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</si>
  <si>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</si>
  <si>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</si>
  <si>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</si>
  <si>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</si>
  <si>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</si>
  <si>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</si>
  <si>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</si>
  <si>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</si>
  <si>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</si>
  <si>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</si>
  <si>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</si>
  <si>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</si>
  <si>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</si>
  <si>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</si>
  <si>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</si>
  <si>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</si>
  <si>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</si>
  <si>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</si>
  <si>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</si>
  <si>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</si>
  <si>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</si>
  <si>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</si>
  <si>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</si>
  <si>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</si>
  <si>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</si>
  <si>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</si>
  <si>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</si>
  <si>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</si>
  <si>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</si>
  <si>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</si>
  <si>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</si>
  <si>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</si>
  <si>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</si>
  <si>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</si>
  <si>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</si>
  <si>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</si>
  <si>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</si>
  <si>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</si>
  <si>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</si>
  <si>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</si>
  <si>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</si>
  <si>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</si>
  <si>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</si>
  <si>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</si>
  <si>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</si>
  <si>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</si>
  <si>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</si>
  <si>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</si>
  <si>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</si>
  <si>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</si>
  <si>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</si>
  <si>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</si>
  <si>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</si>
  <si>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</si>
  <si>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</si>
  <si>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</si>
  <si>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</si>
  <si>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</si>
  <si>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</si>
  <si>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</si>
  <si>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</si>
  <si>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</si>
  <si>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</si>
  <si>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</si>
  <si>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</si>
  <si>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</si>
  <si>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</si>
  <si>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</si>
  <si>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</si>
  <si>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</si>
  <si>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</si>
  <si>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</si>
  <si>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</si>
  <si>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</si>
  <si>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</si>
  <si>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</si>
  <si>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</si>
  <si>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</si>
  <si>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</si>
  <si>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</si>
  <si>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</si>
  <si>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</si>
  <si>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</si>
  <si>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</si>
  <si>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</si>
  <si>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</si>
  <si>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</si>
  <si>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</si>
  <si>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</si>
  <si>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</si>
  <si>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</si>
  <si>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</si>
  <si>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</si>
  <si>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</si>
  <si>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</si>
  <si>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</si>
  <si>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</si>
  <si>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</si>
  <si>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</si>
  <si>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</si>
  <si>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</si>
  <si>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</si>
  <si>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</si>
  <si>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</si>
  <si>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</si>
  <si>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</si>
  <si>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</si>
  <si>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</si>
  <si>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</si>
  <si>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</si>
  <si>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</si>
  <si>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</si>
  <si>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</si>
  <si>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</si>
  <si>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</si>
  <si>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</si>
  <si>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</si>
  <si>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</si>
  <si>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</si>
  <si>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</si>
  <si>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</si>
  <si>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</si>
  <si>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</si>
  <si>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</si>
  <si>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</si>
  <si>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</si>
  <si>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</si>
  <si>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</si>
  <si>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</si>
  <si>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</si>
  <si>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</si>
  <si>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</si>
  <si>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</si>
  <si>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</si>
  <si>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</si>
  <si>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</si>
  <si>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</si>
  <si>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</si>
  <si>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</si>
  <si>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</si>
  <si>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</si>
  <si>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</si>
  <si>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</si>
  <si>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</si>
  <si>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</si>
  <si>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</si>
  <si>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</si>
  <si>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</si>
  <si>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</si>
  <si>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</si>
  <si>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</si>
  <si>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</si>
  <si>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</si>
  <si>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</si>
  <si>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</si>
  <si>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</si>
  <si>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</si>
  <si>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</si>
  <si>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</si>
  <si>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</si>
  <si>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</si>
  <si>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</si>
  <si>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</si>
  <si>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</si>
  <si>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</si>
  <si>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</si>
  <si>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</si>
  <si>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</si>
  <si>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</si>
  <si>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</si>
  <si>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</si>
  <si>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</si>
  <si>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</si>
  <si>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</si>
  <si>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</si>
  <si>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</si>
  <si>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</si>
  <si>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</si>
  <si>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</si>
  <si>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</si>
  <si>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</si>
  <si>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</si>
  <si>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</si>
  <si>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</si>
  <si>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</si>
  <si>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</si>
  <si>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</si>
  <si>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</si>
  <si>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</si>
  <si>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</si>
  <si>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</si>
  <si>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</si>
  <si>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</si>
  <si>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</si>
  <si>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</si>
  <si>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</si>
  <si>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</si>
  <si>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</si>
  <si>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</si>
  <si>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</si>
  <si>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</si>
  <si>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</si>
  <si>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</si>
  <si>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</si>
  <si>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</si>
  <si>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</si>
  <si>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</si>
  <si>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</si>
  <si>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</si>
  <si>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</si>
  <si>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</si>
  <si>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</si>
  <si>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</si>
  <si>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</si>
  <si>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</si>
  <si>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</si>
  <si>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</si>
  <si>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</si>
  <si>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</si>
  <si>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</si>
  <si>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</si>
  <si>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</si>
  <si>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</si>
  <si>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</si>
  <si>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</si>
  <si>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</si>
  <si>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</si>
  <si>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</si>
  <si>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</si>
  <si>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</si>
  <si>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</si>
  <si>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</si>
  <si>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</si>
  <si>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</si>
  <si>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</si>
  <si>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</si>
  <si>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</si>
  <si>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</si>
  <si>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</si>
  <si>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</si>
  <si>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</si>
  <si>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</si>
  <si>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</si>
  <si>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</si>
  <si>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</si>
  <si>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</si>
  <si>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</si>
  <si>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</si>
  <si>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</si>
  <si>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</si>
  <si>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</si>
  <si>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</si>
  <si>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</si>
  <si>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</si>
  <si>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</si>
  <si>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</si>
  <si>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</si>
  <si>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</si>
  <si>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</si>
  <si>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</si>
  <si>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</si>
  <si>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</si>
  <si>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</si>
  <si>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</si>
  <si>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</si>
  <si>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</si>
  <si>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</si>
  <si>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</si>
  <si>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</si>
  <si>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</si>
  <si>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</si>
  <si>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</si>
  <si>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</si>
  <si>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</si>
  <si>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</si>
  <si>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</si>
  <si>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</si>
  <si>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</si>
  <si>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</si>
  <si>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</si>
  <si>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</si>
  <si>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</si>
  <si>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</si>
  <si>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</si>
  <si>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</si>
  <si>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</si>
  <si>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</si>
  <si>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</si>
  <si>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</si>
  <si>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</si>
  <si>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</si>
  <si>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</si>
  <si>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</si>
  <si>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</si>
  <si>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</si>
  <si>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</si>
  <si>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</si>
  <si>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</si>
  <si>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</si>
  <si>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</si>
  <si>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</si>
  <si>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</si>
  <si>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</si>
  <si>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</si>
  <si>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</si>
  <si>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</si>
  <si>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</si>
  <si>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</si>
  <si>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</si>
  <si>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</si>
  <si>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</si>
  <si>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</si>
  <si>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</si>
  <si>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</si>
  <si>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</si>
  <si>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</si>
  <si>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</si>
  <si>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</si>
  <si>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</si>
  <si>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</si>
  <si>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</si>
  <si>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</si>
  <si>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</si>
  <si>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</si>
  <si>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</si>
  <si>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</si>
  <si>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</si>
  <si>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</si>
  <si>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</si>
  <si>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</si>
  <si>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</si>
  <si>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</si>
  <si>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</si>
  <si>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</si>
  <si>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</si>
  <si>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</si>
  <si>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</si>
  <si>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</si>
  <si>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</si>
  <si>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</si>
  <si>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</si>
  <si>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</si>
  <si>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</si>
  <si>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</si>
  <si>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</si>
  <si>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</si>
  <si>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</si>
  <si>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</si>
  <si>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</si>
  <si>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</si>
  <si>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</si>
  <si>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</si>
  <si>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</si>
  <si>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</si>
  <si>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</si>
  <si>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</si>
  <si>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</si>
  <si>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</si>
  <si>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</si>
  <si>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</si>
  <si>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</si>
  <si>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</si>
  <si>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</si>
  <si>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</si>
  <si>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</si>
  <si>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</si>
  <si>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</si>
  <si>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</si>
  <si>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</si>
  <si>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</si>
  <si>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</si>
  <si>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</si>
  <si>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</si>
  <si>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</si>
  <si>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</si>
  <si>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</si>
  <si>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</si>
  <si>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</si>
  <si>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</si>
  <si>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</si>
  <si>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</si>
  <si>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</si>
  <si>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</si>
  <si>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</si>
  <si>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</si>
  <si>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</si>
  <si>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</si>
  <si>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</si>
  <si>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</si>
  <si>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</si>
  <si>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</si>
  <si>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</si>
  <si>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</si>
  <si>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</si>
  <si>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</si>
  <si>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</si>
  <si>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</si>
  <si>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</si>
  <si>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</si>
  <si>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</si>
  <si>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</si>
  <si>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</si>
  <si>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</si>
  <si>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</si>
  <si>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</si>
  <si>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</si>
  <si>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</si>
  <si>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</si>
  <si>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</si>
  <si>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</si>
  <si>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</si>
  <si>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</si>
  <si>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</si>
  <si>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</si>
  <si>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</si>
  <si>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</si>
  <si>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</si>
  <si>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</si>
  <si>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</si>
  <si>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</si>
  <si>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</si>
  <si>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</si>
  <si>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</si>
  <si>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</si>
  <si>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</si>
  <si>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</si>
  <si>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</si>
  <si>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</si>
  <si>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</si>
  <si>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</si>
  <si>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</si>
  <si>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</si>
  <si>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</si>
  <si>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</si>
  <si>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</si>
  <si>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</si>
  <si>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</si>
  <si>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</si>
  <si>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</si>
  <si>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</si>
  <si>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</si>
  <si>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</si>
  <si>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</si>
  <si>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</si>
  <si>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</si>
  <si>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</si>
  <si>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</si>
  <si>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</si>
  <si>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</si>
  <si>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</si>
  <si>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</si>
  <si>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</si>
  <si>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</si>
  <si>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</si>
  <si>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</si>
  <si>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</si>
  <si>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</si>
  <si>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</si>
  <si>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</si>
  <si>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</si>
  <si>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</si>
  <si>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</si>
  <si>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</si>
  <si>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</si>
  <si>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</si>
  <si>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</si>
  <si>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</si>
  <si>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</si>
  <si>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</si>
  <si>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</si>
  <si>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</si>
  <si>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</si>
  <si>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</si>
  <si>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</si>
  <si>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</si>
  <si>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</si>
  <si>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</si>
  <si>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</si>
  <si>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</si>
  <si>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</si>
  <si>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</si>
  <si>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</si>
  <si>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</si>
  <si>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</si>
  <si>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</si>
  <si>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</si>
  <si>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</si>
  <si>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</si>
  <si>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</si>
  <si>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</si>
  <si>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</si>
  <si>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</si>
  <si>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</si>
  <si>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</si>
  <si>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</si>
  <si>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</si>
  <si>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</si>
  <si>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</si>
  <si>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</si>
  <si>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</si>
  <si>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</si>
  <si>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</si>
  <si>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</si>
  <si>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</si>
  <si>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</si>
  <si>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</si>
  <si>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</si>
  <si>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</si>
  <si>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</si>
  <si>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</si>
  <si>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</si>
  <si>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</si>
  <si>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</si>
  <si>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</si>
  <si>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</si>
  <si>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</si>
  <si>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</si>
  <si>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</si>
  <si>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</si>
  <si>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</si>
  <si>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</si>
  <si>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</si>
  <si>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</si>
  <si>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</si>
  <si>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</si>
  <si>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</si>
  <si>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</si>
  <si>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</si>
  <si>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</si>
  <si>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</si>
  <si>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</si>
  <si>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</si>
  <si>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</si>
  <si>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</si>
  <si>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</si>
  <si>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</si>
  <si>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</si>
  <si>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</si>
  <si>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</si>
  <si>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</si>
  <si>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</si>
  <si>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</si>
  <si>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</si>
  <si>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</si>
  <si>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</si>
  <si>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</si>
  <si>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</si>
  <si>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</si>
  <si>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</si>
  <si>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</si>
  <si>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</si>
  <si>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</si>
  <si>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</si>
  <si>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</si>
  <si>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</si>
  <si>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</si>
  <si>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</si>
  <si>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</si>
  <si>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</si>
  <si>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</si>
  <si>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</si>
  <si>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</si>
  <si>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</si>
  <si>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</si>
  <si>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</si>
  <si>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</si>
  <si>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</si>
  <si>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</si>
  <si>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</si>
  <si>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</si>
  <si>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</si>
  <si>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</si>
  <si>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</si>
  <si>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</si>
  <si>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</si>
  <si>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</si>
  <si>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</si>
  <si>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</si>
  <si>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</si>
  <si>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</si>
  <si>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</si>
  <si>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</si>
  <si>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</si>
  <si>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</si>
  <si>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</si>
  <si>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</si>
  <si>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</si>
  <si>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</si>
  <si>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</si>
  <si>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</si>
  <si>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</si>
  <si>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</si>
  <si>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</si>
  <si>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</si>
  <si>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</si>
  <si>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</si>
  <si>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</si>
  <si>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</si>
  <si>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</si>
  <si>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</si>
  <si>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</si>
  <si>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</si>
  <si>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</si>
  <si>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</si>
  <si>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</si>
  <si>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</si>
  <si>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</si>
  <si>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</si>
  <si>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</si>
  <si>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</si>
  <si>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</si>
  <si>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</si>
  <si>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</si>
  <si>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</si>
  <si>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</si>
  <si>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</si>
  <si>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</si>
  <si>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</si>
  <si>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</si>
  <si>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</si>
  <si>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</si>
  <si>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</si>
  <si>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</si>
  <si>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</si>
  <si>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</si>
  <si>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</si>
  <si>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</si>
  <si>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</si>
  <si>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</si>
  <si>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</si>
  <si>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</si>
  <si>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</si>
  <si>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</si>
  <si>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</si>
  <si>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</si>
  <si>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</si>
  <si>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</si>
  <si>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</si>
  <si>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</si>
  <si>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</si>
  <si>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</si>
  <si>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</si>
  <si>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</si>
  <si>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</si>
  <si>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</si>
  <si>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</si>
  <si>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</si>
  <si>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</si>
  <si>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</si>
  <si>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</si>
  <si>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</si>
  <si>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</si>
  <si>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</si>
  <si>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</si>
  <si>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</si>
  <si>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</si>
  <si>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</si>
  <si>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</si>
  <si>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</si>
  <si>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</si>
  <si>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</si>
  <si>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</si>
  <si>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</si>
  <si>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</si>
  <si>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</si>
  <si>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</si>
  <si>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</si>
  <si>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</si>
  <si>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</si>
  <si>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</si>
  <si>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</si>
  <si>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</si>
  <si>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</si>
  <si>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</si>
  <si>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</si>
  <si>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</si>
  <si>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</si>
  <si>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</si>
  <si>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</si>
  <si>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</si>
  <si>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</si>
  <si>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</si>
  <si>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</si>
  <si>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</si>
  <si>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</si>
  <si>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</si>
  <si>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</si>
  <si>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</si>
  <si>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</si>
  <si>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</si>
  <si>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</si>
  <si>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</si>
  <si>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</si>
  <si>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</si>
  <si>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</si>
  <si>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</si>
  <si>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</si>
  <si>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</si>
  <si>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</si>
  <si>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</si>
  <si>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</si>
  <si>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</si>
  <si>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</si>
  <si>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</si>
  <si>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</si>
  <si>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</si>
  <si>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</si>
  <si>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</si>
  <si>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</si>
  <si>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</si>
  <si>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</si>
  <si>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</si>
  <si>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</si>
  <si>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</si>
  <si>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</si>
  <si>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</si>
  <si>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</si>
  <si>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</si>
  <si>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</si>
  <si>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</si>
  <si>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</si>
  <si>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</si>
  <si>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</si>
  <si>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</si>
  <si>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</si>
  <si>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</si>
  <si>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</si>
  <si>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</si>
  <si>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</si>
  <si>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</si>
  <si>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</si>
  <si>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</si>
  <si>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</si>
  <si>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</si>
  <si>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</si>
  <si>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</si>
  <si>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</si>
  <si>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</si>
  <si>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</si>
  <si>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</si>
  <si>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</si>
  <si>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</si>
  <si>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</si>
  <si>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</si>
  <si>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</si>
  <si>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</si>
  <si>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</si>
  <si>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</si>
  <si>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</si>
  <si>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</si>
  <si>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</si>
  <si>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</si>
  <si>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</si>
  <si>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</si>
  <si>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</si>
  <si>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</si>
  <si>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</si>
  <si>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</si>
  <si>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</si>
  <si>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</si>
  <si>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</si>
  <si>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</si>
  <si>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</si>
  <si>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</si>
  <si>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</si>
  <si>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</si>
  <si>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</si>
  <si>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</si>
  <si>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</si>
  <si>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</si>
  <si>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</si>
  <si>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</si>
  <si>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</si>
  <si>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</si>
  <si>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</si>
  <si>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</si>
  <si>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</si>
  <si>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</si>
  <si>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</si>
  <si>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</si>
  <si>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</si>
  <si>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</si>
  <si>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</si>
  <si>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</si>
  <si>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</si>
  <si>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</si>
  <si>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</si>
  <si>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</si>
  <si>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</si>
  <si>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</si>
  <si>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</si>
  <si>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</si>
  <si>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</si>
  <si>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</si>
  <si>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</si>
  <si>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</si>
  <si>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</si>
  <si>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</si>
  <si>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</si>
  <si>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</si>
  <si>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</si>
  <si>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</si>
  <si>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</si>
  <si>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</si>
  <si>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</si>
  <si>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</si>
  <si>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</si>
  <si>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</si>
  <si>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</si>
  <si>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</si>
  <si>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</si>
  <si>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</si>
  <si>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</si>
  <si>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</si>
  <si>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</si>
  <si>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</si>
  <si>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</si>
  <si>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</si>
  <si>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</si>
  <si>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</si>
  <si>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</si>
  <si>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</si>
  <si>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</si>
  <si>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</si>
  <si>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</si>
  <si>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</si>
  <si>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</si>
  <si>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</si>
  <si>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</si>
  <si>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</si>
  <si>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</si>
  <si>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</si>
  <si>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</si>
  <si>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</si>
  <si>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</si>
  <si>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</si>
  <si>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</si>
  <si>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</si>
  <si>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</si>
  <si>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</si>
  <si>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</si>
  <si>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</si>
  <si>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</si>
  <si>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</si>
  <si>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</si>
  <si>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</si>
  <si>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</si>
  <si>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</si>
  <si>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</si>
  <si>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</si>
  <si>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</si>
  <si>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</si>
  <si>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</si>
  <si>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</si>
  <si>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</si>
  <si>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</si>
  <si>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</si>
  <si>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</si>
  <si>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</si>
  <si>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</si>
  <si>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</si>
  <si>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</si>
  <si>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</si>
  <si>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</si>
  <si>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</si>
  <si>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</si>
  <si>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</si>
  <si>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</si>
  <si>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</si>
  <si>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</si>
  <si>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</si>
  <si>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</si>
  <si>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</si>
  <si>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</si>
  <si>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</si>
  <si>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</si>
  <si>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</si>
  <si>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</si>
  <si>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</si>
  <si>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</si>
  <si>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</si>
  <si>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</si>
  <si>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</si>
  <si>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</si>
  <si>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</si>
  <si>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</si>
  <si>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</si>
  <si>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</si>
  <si>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</si>
  <si>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</si>
  <si>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</si>
  <si>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</si>
  <si>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</si>
  <si>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</si>
  <si>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</si>
  <si>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</si>
  <si>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</si>
  <si>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</si>
  <si>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</si>
  <si>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</si>
  <si>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</si>
  <si>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</si>
  <si>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</si>
  <si>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</si>
  <si>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</si>
  <si>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</si>
  <si>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</si>
  <si>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</si>
  <si>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</si>
  <si>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</si>
  <si>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</si>
  <si>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</si>
  <si>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</si>
  <si>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</si>
  <si>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</si>
  <si>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</si>
  <si>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</si>
  <si>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</si>
  <si>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</si>
  <si>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</si>
  <si>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</si>
  <si>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</si>
  <si>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</si>
  <si>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</si>
  <si>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</si>
  <si>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</si>
  <si>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</si>
  <si>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</si>
  <si>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</si>
  <si>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</si>
  <si>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</si>
  <si>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</si>
  <si>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</si>
  <si>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</si>
  <si>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</si>
  <si>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</si>
  <si>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</si>
  <si>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</si>
  <si>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</si>
  <si>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</si>
  <si>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</si>
  <si>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</si>
  <si>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</si>
  <si>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</si>
  <si>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</si>
  <si>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</si>
  <si>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</si>
  <si>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</si>
  <si>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</si>
  <si>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</si>
  <si>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</si>
  <si>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</si>
  <si>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</si>
  <si>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</si>
  <si>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</si>
  <si>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</si>
  <si>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</si>
  <si>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</si>
  <si>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</si>
  <si>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</si>
  <si>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</si>
  <si>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</si>
  <si>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</si>
  <si>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</si>
  <si>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</si>
  <si>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</si>
  <si>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</si>
  <si>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</si>
  <si>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</si>
  <si>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</si>
  <si>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</si>
  <si>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</si>
  <si>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</si>
  <si>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</si>
  <si>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</si>
  <si>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</si>
  <si>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</si>
  <si>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</si>
  <si>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</si>
  <si>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</si>
  <si>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</si>
  <si>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</si>
  <si>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</si>
  <si>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</si>
  <si>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</si>
  <si>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</si>
  <si>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</si>
  <si>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</si>
  <si>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</si>
  <si>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</si>
  <si>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</si>
  <si>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</si>
  <si>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</si>
  <si>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</si>
  <si>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</si>
  <si>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</si>
  <si>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</si>
  <si>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</si>
  <si>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</si>
  <si>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</si>
  <si>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</si>
  <si>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</si>
  <si>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</si>
  <si>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</si>
  <si>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</si>
  <si>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</si>
  <si>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</si>
  <si>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</si>
  <si>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</si>
  <si>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</si>
  <si>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</si>
  <si>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</si>
  <si>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</si>
  <si>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</si>
  <si>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</si>
  <si>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</si>
  <si>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</si>
  <si>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</si>
  <si>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</si>
  <si>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</si>
  <si>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</si>
  <si>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</si>
  <si>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</si>
  <si>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</si>
  <si>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</si>
  <si>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</si>
  <si>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</si>
  <si>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</si>
  <si>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</si>
  <si>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</si>
  <si>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</si>
  <si>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</si>
  <si>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</si>
  <si>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</si>
  <si>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</si>
  <si>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</si>
  <si>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</si>
  <si>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</si>
  <si>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</si>
  <si>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</si>
  <si>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</si>
  <si>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</si>
  <si>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</si>
  <si>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</si>
  <si>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</si>
  <si>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</si>
  <si>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</si>
  <si>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</si>
  <si>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</si>
  <si>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</si>
  <si>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</si>
  <si>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</si>
  <si>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</si>
  <si>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</si>
  <si>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</si>
  <si>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</si>
  <si>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</si>
  <si>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</si>
  <si>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</si>
  <si>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</si>
  <si>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</si>
  <si>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</si>
  <si>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</si>
  <si>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</si>
  <si>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</si>
  <si>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</si>
  <si>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</si>
  <si>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</si>
  <si>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</si>
  <si>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</si>
  <si>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</si>
  <si>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</si>
  <si>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</si>
  <si>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</si>
  <si>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</si>
  <si>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</si>
  <si>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</si>
  <si>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</si>
  <si>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</si>
  <si>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</si>
  <si>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</si>
  <si>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</si>
  <si>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</si>
  <si>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</si>
  <si>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</si>
  <si>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</si>
  <si>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</si>
  <si>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</si>
  <si>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</si>
  <si>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</si>
  <si>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</si>
  <si>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</si>
  <si>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</si>
  <si>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</si>
  <si>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</si>
  <si>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</si>
  <si>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</si>
  <si>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</si>
  <si>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</si>
  <si>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</si>
  <si>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</si>
  <si>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</si>
  <si>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</si>
  <si>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</si>
  <si>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</si>
  <si>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</si>
  <si>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</si>
  <si>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</si>
  <si>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</si>
  <si>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</si>
  <si>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</si>
  <si>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</si>
  <si>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</si>
  <si>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</si>
  <si>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</si>
  <si>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</si>
  <si>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</si>
  <si>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</si>
  <si>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</si>
  <si>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</si>
  <si>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</si>
  <si>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</si>
  <si>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</si>
  <si>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</si>
  <si>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</si>
  <si>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</si>
  <si>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</si>
  <si>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</si>
  <si>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</si>
  <si>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</si>
  <si>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</si>
  <si>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</si>
  <si>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</si>
  <si>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</si>
  <si>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</si>
  <si>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</si>
  <si>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</si>
  <si>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</si>
  <si>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</si>
  <si>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</si>
  <si>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</si>
  <si>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</si>
  <si>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</si>
  <si>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</si>
  <si>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</si>
  <si>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</si>
  <si>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</si>
  <si>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</si>
  <si>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</si>
  <si>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</si>
  <si>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</si>
  <si>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</si>
  <si>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</si>
  <si>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</si>
  <si>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</si>
  <si>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</si>
  <si>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</si>
  <si>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</si>
  <si>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</si>
  <si>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</si>
  <si>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</si>
  <si>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</si>
  <si>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</si>
  <si>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</si>
  <si>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</si>
  <si>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</si>
  <si>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</si>
  <si>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</si>
  <si>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</si>
  <si>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</si>
  <si>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</si>
  <si>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</si>
  <si>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</si>
  <si>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</si>
  <si>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</si>
  <si>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</si>
  <si>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</si>
  <si>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</si>
  <si>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</si>
  <si>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</si>
  <si>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</si>
  <si>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</si>
  <si>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</si>
  <si>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</si>
  <si>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</si>
  <si>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</si>
  <si>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</si>
  <si>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</si>
  <si>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</si>
  <si>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</si>
  <si>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</si>
  <si>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</si>
  <si>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</si>
  <si>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</si>
  <si>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</si>
  <si>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</si>
  <si>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</si>
  <si>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</si>
  <si>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</si>
  <si>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</si>
  <si>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</si>
  <si>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</si>
  <si>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</si>
  <si>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</si>
  <si>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</si>
  <si>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</si>
  <si>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</si>
  <si>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</si>
  <si>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</si>
  <si>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</si>
  <si>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</si>
  <si>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</si>
  <si>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</si>
  <si>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</si>
  <si>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</si>
  <si>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</si>
  <si>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</si>
  <si>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</si>
  <si>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</si>
  <si>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</si>
  <si>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</si>
  <si>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</si>
  <si>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</si>
  <si>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</si>
  <si>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</si>
  <si>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</si>
  <si>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</si>
  <si>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</si>
  <si>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</si>
  <si>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</si>
  <si>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</si>
  <si>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</si>
  <si>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</si>
  <si>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</si>
  <si>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</si>
  <si>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</si>
  <si>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</si>
  <si>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</si>
  <si>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</si>
  <si>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</si>
  <si>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</si>
  <si>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</si>
  <si>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</si>
  <si>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</si>
  <si>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</si>
  <si>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</si>
  <si>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</si>
  <si>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</si>
  <si>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</si>
  <si>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</si>
  <si>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</si>
  <si>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</si>
  <si>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</si>
  <si>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</si>
  <si>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</si>
  <si>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</si>
  <si>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</si>
  <si>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</si>
  <si>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</si>
  <si>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</si>
  <si>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</si>
  <si>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</si>
  <si>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</si>
  <si>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</si>
  <si>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</si>
  <si>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</si>
  <si>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</si>
  <si>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</si>
  <si>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</si>
  <si>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</si>
  <si>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</si>
  <si>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</si>
  <si>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</si>
  <si>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</si>
  <si>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</si>
  <si>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</si>
  <si>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</si>
  <si>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</si>
  <si>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</si>
  <si>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</si>
  <si>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</si>
  <si>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</si>
  <si>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</si>
  <si>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</si>
  <si>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</si>
  <si>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</si>
  <si>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</si>
  <si>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</si>
  <si>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</si>
  <si>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</si>
  <si>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</si>
  <si>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</si>
  <si>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</si>
  <si>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</si>
  <si>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</si>
  <si>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</si>
  <si>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</si>
  <si>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</si>
  <si>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</si>
  <si>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</si>
  <si>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</si>
  <si>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</si>
  <si>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</si>
  <si>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</si>
  <si>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</si>
  <si>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</si>
  <si>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</si>
  <si>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</si>
  <si>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</si>
  <si>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</si>
  <si>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</si>
  <si>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</si>
  <si>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</si>
  <si>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</si>
  <si>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</si>
  <si>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</si>
  <si>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</si>
  <si>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</si>
  <si>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</si>
  <si>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</si>
  <si>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</si>
  <si>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</si>
  <si>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</si>
  <si>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</si>
  <si>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</si>
  <si>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</si>
  <si>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</si>
  <si>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</si>
  <si>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</si>
  <si>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</si>
  <si>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</si>
  <si>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</si>
  <si>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</si>
  <si>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</si>
  <si>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</si>
  <si>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</si>
  <si>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</si>
  <si>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</si>
  <si>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</si>
  <si>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</si>
  <si>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</si>
  <si>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</si>
  <si>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</si>
  <si>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</si>
  <si>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</si>
  <si>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</si>
  <si>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</si>
  <si>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</si>
  <si>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</si>
  <si>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</si>
  <si>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</si>
  <si>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</si>
  <si>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</si>
  <si>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</si>
  <si>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</si>
  <si>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</si>
  <si>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</si>
  <si>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</si>
  <si>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</si>
  <si>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</si>
  <si>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</si>
  <si>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</si>
  <si>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</si>
  <si>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</si>
  <si>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</si>
  <si>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</si>
  <si>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</si>
  <si>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</si>
  <si>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</si>
  <si>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</si>
  <si>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</si>
  <si>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</si>
  <si>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</si>
  <si>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</si>
  <si>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</si>
  <si>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</si>
  <si>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</si>
  <si>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</si>
  <si>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</si>
  <si>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</si>
  <si>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</si>
  <si>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</si>
  <si>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</si>
  <si>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</si>
  <si>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</si>
  <si>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</si>
  <si>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</si>
  <si>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</si>
  <si>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</si>
  <si>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</si>
  <si>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</si>
  <si>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</si>
  <si>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</si>
  <si>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</si>
  <si>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</si>
  <si>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</si>
  <si>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</si>
  <si>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</si>
  <si>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</si>
  <si>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</si>
  <si>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</si>
  <si>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</si>
  <si>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</si>
  <si>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</si>
  <si>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</si>
  <si>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</si>
  <si>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</si>
  <si>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</si>
  <si>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</si>
  <si>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</si>
  <si>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</si>
  <si>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</si>
  <si>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</si>
  <si>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</si>
  <si>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</si>
  <si>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</si>
  <si>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</si>
  <si>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</si>
  <si>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</si>
  <si>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</si>
  <si>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</si>
  <si>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</si>
  <si>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</si>
  <si>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</si>
  <si>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</si>
  <si>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</si>
  <si>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</si>
  <si>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</si>
  <si>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</si>
  <si>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</si>
  <si>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</si>
  <si>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</si>
  <si>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</si>
  <si>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</si>
  <si>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</si>
  <si>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</si>
  <si>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</si>
  <si>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</si>
  <si>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</si>
  <si>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</si>
  <si>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</si>
  <si>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</si>
  <si>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</si>
  <si>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</si>
  <si>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</si>
  <si>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</si>
  <si>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</si>
  <si>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</si>
  <si>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</si>
  <si>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</si>
  <si>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</si>
  <si>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</si>
  <si>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</si>
  <si>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</si>
  <si>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</si>
  <si>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</si>
  <si>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</si>
  <si>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</si>
  <si>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</si>
  <si>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</si>
  <si>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</si>
  <si>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</si>
  <si>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</si>
  <si>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</si>
  <si>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</si>
  <si>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</si>
  <si>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</si>
  <si>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</si>
  <si>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</si>
  <si>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</si>
  <si>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</si>
  <si>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</si>
  <si>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</si>
  <si>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</si>
  <si>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</si>
  <si>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</si>
  <si>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</si>
  <si>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</si>
  <si>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</si>
  <si>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</si>
  <si>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</si>
  <si>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</si>
  <si>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</si>
  <si>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</si>
  <si>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</si>
  <si>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</si>
  <si>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</si>
  <si>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</si>
  <si>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</si>
  <si>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</si>
  <si>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</si>
  <si>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</si>
  <si>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</si>
  <si>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</si>
  <si>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</si>
  <si>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</si>
  <si>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</si>
  <si>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</si>
  <si>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</si>
  <si>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</si>
  <si>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</si>
  <si>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3335918507</t>
  </si>
  <si>
    <t>3335918796 </t>
  </si>
  <si>
    <t>3335919277</t>
  </si>
  <si>
    <t>3335919245</t>
  </si>
  <si>
    <t>3335919174</t>
  </si>
  <si>
    <t>3335919162</t>
  </si>
  <si>
    <t>3335919155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</si>
  <si>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</si>
  <si>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</si>
  <si>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</si>
  <si>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</si>
  <si>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</si>
  <si>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</si>
  <si>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</si>
  <si>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</si>
  <si>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</si>
  <si>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</si>
  <si>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</si>
  <si>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</si>
  <si>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</si>
  <si>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</si>
  <si>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</si>
  <si>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</si>
  <si>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</si>
  <si>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</si>
  <si>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3335919839</t>
  </si>
  <si>
    <t>REINICIO POR INHIBIDO</t>
  </si>
  <si>
    <t>3335919822</t>
  </si>
  <si>
    <t>3335919816</t>
  </si>
  <si>
    <t>3335919772</t>
  </si>
  <si>
    <t>3335919604</t>
  </si>
  <si>
    <t>3335919903</t>
  </si>
  <si>
    <t>3335919900</t>
  </si>
  <si>
    <t>3335919899</t>
  </si>
  <si>
    <t>3335919896</t>
  </si>
  <si>
    <t>15 Junio de 2021</t>
  </si>
  <si>
    <t>3335919916</t>
  </si>
  <si>
    <t>3335919915</t>
  </si>
  <si>
    <t>3335919913</t>
  </si>
  <si>
    <t>3335919912</t>
  </si>
  <si>
    <t>3335919910</t>
  </si>
  <si>
    <t>3335919909</t>
  </si>
  <si>
    <t>3335920601</t>
  </si>
  <si>
    <t>3335920594</t>
  </si>
  <si>
    <t>3335920588</t>
  </si>
  <si>
    <t>3335920506</t>
  </si>
  <si>
    <t>3335920499</t>
  </si>
  <si>
    <t>3335920473</t>
  </si>
  <si>
    <t>3335920468</t>
  </si>
  <si>
    <t>3335920422</t>
  </si>
  <si>
    <t>3335920397</t>
  </si>
  <si>
    <t>3335920279</t>
  </si>
  <si>
    <t>3335920272</t>
  </si>
  <si>
    <t>3335920234</t>
  </si>
  <si>
    <t>3335920084</t>
  </si>
  <si>
    <t>3335919943</t>
  </si>
  <si>
    <t>3335919937</t>
  </si>
  <si>
    <t>3335919933</t>
  </si>
  <si>
    <t>3335919924</t>
  </si>
  <si>
    <t xml:space="preserve">GAVETA DE DEPOSITO LLENA </t>
  </si>
  <si>
    <t>GAVETA DE DEPÓSITO LLENA</t>
  </si>
  <si>
    <t>3335921503</t>
  </si>
  <si>
    <t>REINICIO EXITOSO POR LECTOR</t>
  </si>
  <si>
    <t>Closed</t>
  </si>
  <si>
    <t>Moreta, Christian Aury</t>
  </si>
  <si>
    <t>3335921501</t>
  </si>
  <si>
    <t>3335921500</t>
  </si>
  <si>
    <t>CARGA EXITOSA POR LECTOR</t>
  </si>
  <si>
    <t>3335921496</t>
  </si>
  <si>
    <t>3335921494</t>
  </si>
  <si>
    <t>3335921492</t>
  </si>
  <si>
    <t>3335921472</t>
  </si>
  <si>
    <t>3335921469</t>
  </si>
  <si>
    <t>3335921448</t>
  </si>
  <si>
    <t>3335921446</t>
  </si>
  <si>
    <t>3335921441</t>
  </si>
  <si>
    <t>TRAJETA TRABADA</t>
  </si>
  <si>
    <t>3335921437</t>
  </si>
  <si>
    <t>3335921429</t>
  </si>
  <si>
    <t>3335921427</t>
  </si>
  <si>
    <t>GAVETA RECHAZO LLENA</t>
  </si>
  <si>
    <t>3335921425</t>
  </si>
  <si>
    <t>3335921420</t>
  </si>
  <si>
    <t>3335921416</t>
  </si>
  <si>
    <t>3335921411</t>
  </si>
  <si>
    <t>3335921408</t>
  </si>
  <si>
    <t>Morales Payano, Wilfredy Leandro</t>
  </si>
  <si>
    <t>3335921405</t>
  </si>
  <si>
    <t>Reyes Martinez, Samuel Elymax</t>
  </si>
  <si>
    <t>3335921390</t>
  </si>
  <si>
    <t>3335921381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</si>
  <si>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</si>
  <si>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</si>
  <si>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</si>
  <si>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</si>
  <si>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</si>
  <si>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</si>
  <si>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</si>
  <si>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</si>
  <si>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3335921176</t>
  </si>
  <si>
    <t>3335921129</t>
  </si>
  <si>
    <t>3335921125</t>
  </si>
  <si>
    <t>3335921104</t>
  </si>
  <si>
    <t>3335921078</t>
  </si>
  <si>
    <t>ReservaC Norte</t>
  </si>
  <si>
    <t xml:space="preserve">De Leon Morillo, Nelson </t>
  </si>
  <si>
    <t>3335921072</t>
  </si>
  <si>
    <t>GAVETA DE DEPOSITO LLENO</t>
  </si>
  <si>
    <t>3335921070</t>
  </si>
  <si>
    <t>3335921069</t>
  </si>
  <si>
    <t>3335921065</t>
  </si>
  <si>
    <t>3335921050</t>
  </si>
  <si>
    <t>3335921045</t>
  </si>
  <si>
    <t>3335921041</t>
  </si>
  <si>
    <t>3335921036</t>
  </si>
  <si>
    <t xml:space="preserve"> GAVETAS VACIAS + GAVETAS FALLANDO</t>
  </si>
  <si>
    <t>3335921029</t>
  </si>
  <si>
    <t>3335921003</t>
  </si>
  <si>
    <t>FUERA DE SERVICIO</t>
  </si>
  <si>
    <t>De La Cruz Marcelo, Mawel Andres</t>
  </si>
  <si>
    <t>DISPENSADOR.</t>
  </si>
  <si>
    <t>3335920902</t>
  </si>
  <si>
    <t>3335920899</t>
  </si>
  <si>
    <t>3335920884</t>
  </si>
  <si>
    <t>3335920875</t>
  </si>
  <si>
    <t>3335920869</t>
  </si>
  <si>
    <t>3335920861</t>
  </si>
  <si>
    <t>Alonzo Estrella, Placido de Jesus</t>
  </si>
  <si>
    <t>3335920855</t>
  </si>
  <si>
    <t>3335920841</t>
  </si>
  <si>
    <t>3335920827</t>
  </si>
  <si>
    <t>GAVETA DE RECHAZO LLENO</t>
  </si>
  <si>
    <t>3335920826</t>
  </si>
  <si>
    <t>3335920819</t>
  </si>
  <si>
    <t>3335920810</t>
  </si>
  <si>
    <t>3335920790</t>
  </si>
  <si>
    <t>SIN ACTIVIDAD DE RETIRO</t>
  </si>
  <si>
    <t>3335920777</t>
  </si>
  <si>
    <t>3335920760</t>
  </si>
  <si>
    <t>3335920748</t>
  </si>
  <si>
    <t>Cuevas Peralta, Ivan Hanell</t>
  </si>
  <si>
    <t>3335920745</t>
  </si>
  <si>
    <t>3335920734</t>
  </si>
  <si>
    <t>3335920730</t>
  </si>
  <si>
    <t>3335920728</t>
  </si>
  <si>
    <t>3335920720</t>
  </si>
  <si>
    <t>Mercedes Ventura, Julio Cesar</t>
  </si>
  <si>
    <t>TARJETA TRABADA.</t>
  </si>
  <si>
    <t>3335920694</t>
  </si>
  <si>
    <t>TRAJETA TRABADA.</t>
  </si>
  <si>
    <t>3335920673</t>
  </si>
  <si>
    <t>3335920582</t>
  </si>
  <si>
    <t xml:space="preserve"> TARJETA TRABADA.</t>
  </si>
  <si>
    <t>FALLA NO CONFIRMADA.</t>
  </si>
  <si>
    <t xml:space="preserve">  GAVETA DE RECHAZO LLENA</t>
  </si>
  <si>
    <t xml:space="preserve"> GAVETA DE DEPOSITO LLENA</t>
  </si>
  <si>
    <t>15/06/2021 19:03</t>
  </si>
  <si>
    <t>15/06/2021 18:59</t>
  </si>
  <si>
    <t>15/06/20521 18:35</t>
  </si>
  <si>
    <t>15/06/2021 19:00</t>
  </si>
  <si>
    <t>15/06/2021 18:19</t>
  </si>
  <si>
    <t>15/06/2021 18:26</t>
  </si>
  <si>
    <t>15/06/2021 19:08</t>
  </si>
  <si>
    <t>15/06/2021 18:50</t>
  </si>
  <si>
    <t>15/06/2021 19:07</t>
  </si>
  <si>
    <t>15/06/2021 19:09</t>
  </si>
  <si>
    <t>15/06/2021 18:03</t>
  </si>
  <si>
    <t>15/06/021 18:17</t>
  </si>
  <si>
    <t>15/06/2021 19:12</t>
  </si>
  <si>
    <t>15/06/2021 18:02</t>
  </si>
  <si>
    <t>15/06/2021 17:17</t>
  </si>
  <si>
    <t>15/06/2021 19:18</t>
  </si>
  <si>
    <t>15/06/2021 19:13</t>
  </si>
  <si>
    <t>15/06/2021 18:16</t>
  </si>
  <si>
    <t>15/06/2021 18:55</t>
  </si>
  <si>
    <t>15/06/2021 17:56</t>
  </si>
  <si>
    <t>15/06/2021 19:19</t>
  </si>
  <si>
    <t>15/06/2021 18:45</t>
  </si>
  <si>
    <t>15/06/2021 19:25</t>
  </si>
  <si>
    <t>15/06/2021 19:14</t>
  </si>
  <si>
    <t>15/06/2021 19:27</t>
  </si>
  <si>
    <t>15/06/2021 19:24</t>
  </si>
  <si>
    <t>15/06/2021 19:26</t>
  </si>
  <si>
    <t>15/06/202119:25</t>
  </si>
  <si>
    <t>15/06/2021 19:33</t>
  </si>
  <si>
    <t>REINICIO FALLIDO POR LECTOR</t>
  </si>
  <si>
    <t>15/06/2021 19:04</t>
  </si>
  <si>
    <t>15/06/2021 19:37</t>
  </si>
  <si>
    <t>15/06/2021 19:10</t>
  </si>
  <si>
    <t>15/06/2021 19:38</t>
  </si>
  <si>
    <t>15/06/2021 18:53</t>
  </si>
  <si>
    <t>15/06/2021 19:39</t>
  </si>
  <si>
    <t>15/06/2021 19:29</t>
  </si>
  <si>
    <t>15/06/2021 19:36</t>
  </si>
  <si>
    <t>15/06/2021 18:49</t>
  </si>
  <si>
    <t>15/06/2021 19:40</t>
  </si>
  <si>
    <t>15/06/2021 18:31</t>
  </si>
  <si>
    <t>15/06/2021 19:41</t>
  </si>
  <si>
    <t>15/06/2021 19:43</t>
  </si>
  <si>
    <t>15/06/2021 18:54</t>
  </si>
  <si>
    <t>carga exitosa</t>
  </si>
  <si>
    <t>reinicio exitoso</t>
  </si>
  <si>
    <t>reinicio fallido</t>
  </si>
  <si>
    <t>REINICIO FALLIDO POR LECToR</t>
  </si>
  <si>
    <t>3335921298 </t>
  </si>
  <si>
    <t>3335921420 </t>
  </si>
  <si>
    <t>3335921425 </t>
  </si>
  <si>
    <t>2 Gaveta Vacias + 1 Gaveta Fallando</t>
  </si>
  <si>
    <t>3335921545</t>
  </si>
  <si>
    <t>3335921544</t>
  </si>
  <si>
    <t>3335921543</t>
  </si>
  <si>
    <t>3335921542</t>
  </si>
  <si>
    <t>GAVETAS VACIAS + GAVETAS F...</t>
  </si>
  <si>
    <t>3335921541</t>
  </si>
  <si>
    <t>GAVETAS VACIAS + GAVETAS FALL...</t>
  </si>
  <si>
    <t>3335921540</t>
  </si>
  <si>
    <t>GAVETAS VACIAS + GA...</t>
  </si>
  <si>
    <t>3335921539</t>
  </si>
  <si>
    <t>3335921538</t>
  </si>
  <si>
    <t>3335921537</t>
  </si>
  <si>
    <t>3335921536</t>
  </si>
  <si>
    <t>3335921535</t>
  </si>
  <si>
    <t>3335921534</t>
  </si>
  <si>
    <t>GAVETAS VACIAS + GAVETAS FALLA...</t>
  </si>
  <si>
    <t>3335921532</t>
  </si>
  <si>
    <t>3335921531</t>
  </si>
  <si>
    <t>3335921530</t>
  </si>
  <si>
    <t>3335921529</t>
  </si>
  <si>
    <t>3335921528</t>
  </si>
  <si>
    <t>3335921527</t>
  </si>
  <si>
    <t>3335921526</t>
  </si>
  <si>
    <t>3335921525</t>
  </si>
  <si>
    <t>3335921524</t>
  </si>
  <si>
    <t>3335921522</t>
  </si>
  <si>
    <t>3335921521</t>
  </si>
  <si>
    <t>3335921519</t>
  </si>
  <si>
    <t>3335921517</t>
  </si>
  <si>
    <t>REINICIO EXITOSO POR INHIBIDO</t>
  </si>
  <si>
    <t>15/06/2021 22:28</t>
  </si>
  <si>
    <t>15/06/2021 16:41</t>
  </si>
  <si>
    <t>15/06/2021 20:52</t>
  </si>
  <si>
    <t>3335921531 </t>
  </si>
  <si>
    <t>3335921535 </t>
  </si>
  <si>
    <t>3335921540 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</si>
</sst>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10" t="s">
        <v>2547</v>
      </c>
      <c r="C3" s="112">
        <v>44325.167557870373</v>
      </c>
      <c r="D3" s="112" t="s">
        <v>2180</v>
      </c>
      <c r="E3" s="106">
        <v>812</v>
      </c>
      <c r="F3" s="114" t="str">
        <f>VLOOKUP(E3,'LISTADO ATM'!$A$2:$B$818,2,0)</f>
        <v xml:space="preserve">ATM Canasta del Pueblo </v>
      </c>
      <c r="G3" s="114" t="str">
        <f>VLOOKUP(E3,VIP!$A$2:$O4512,6,0)</f>
        <v>NO</v>
      </c>
      <c r="H3" s="114" t="str">
        <f>VLOOKUP(E3,VIP!$A$2:$O4544,7,FALSE)</f>
        <v>Si</v>
      </c>
      <c r="I3" s="114" t="str">
        <f>VLOOKUP(E3,VIP!$A$2:$O4421,8,FALSE)</f>
        <v>Si</v>
      </c>
      <c r="J3" s="114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8" priority="99275"/>
  </conditionalFormatting>
  <conditionalFormatting sqref="B7">
    <cfRule type="duplicateValues" dxfId="77" priority="59"/>
    <cfRule type="duplicateValues" dxfId="76" priority="60"/>
    <cfRule type="duplicateValues" dxfId="75" priority="61"/>
  </conditionalFormatting>
  <conditionalFormatting sqref="B7">
    <cfRule type="duplicateValues" dxfId="74" priority="58"/>
  </conditionalFormatting>
  <conditionalFormatting sqref="B7">
    <cfRule type="duplicateValues" dxfId="73" priority="56"/>
    <cfRule type="duplicateValues" dxfId="72" priority="57"/>
  </conditionalFormatting>
  <conditionalFormatting sqref="B7">
    <cfRule type="duplicateValues" dxfId="71" priority="53"/>
    <cfRule type="duplicateValues" dxfId="70" priority="54"/>
    <cfRule type="duplicateValues" dxfId="69" priority="55"/>
  </conditionalFormatting>
  <conditionalFormatting sqref="B7">
    <cfRule type="duplicateValues" dxfId="68" priority="52"/>
  </conditionalFormatting>
  <conditionalFormatting sqref="B7">
    <cfRule type="duplicateValues" dxfId="67" priority="50"/>
    <cfRule type="duplicateValues" dxfId="66" priority="51"/>
  </conditionalFormatting>
  <conditionalFormatting sqref="B7">
    <cfRule type="duplicateValues" dxfId="65" priority="49"/>
  </conditionalFormatting>
  <conditionalFormatting sqref="B7">
    <cfRule type="duplicateValues" dxfId="64" priority="46"/>
    <cfRule type="duplicateValues" dxfId="63" priority="47"/>
    <cfRule type="duplicateValues" dxfId="62" priority="48"/>
  </conditionalFormatting>
  <conditionalFormatting sqref="B7">
    <cfRule type="duplicateValues" dxfId="61" priority="45"/>
  </conditionalFormatting>
  <conditionalFormatting sqref="B7">
    <cfRule type="duplicateValues" dxfId="60" priority="44"/>
  </conditionalFormatting>
  <conditionalFormatting sqref="B9">
    <cfRule type="duplicateValues" dxfId="59" priority="43"/>
  </conditionalFormatting>
  <conditionalFormatting sqref="B9">
    <cfRule type="duplicateValues" dxfId="58" priority="40"/>
    <cfRule type="duplicateValues" dxfId="57" priority="41"/>
    <cfRule type="duplicateValues" dxfId="56" priority="42"/>
  </conditionalFormatting>
  <conditionalFormatting sqref="B9">
    <cfRule type="duplicateValues" dxfId="55" priority="38"/>
    <cfRule type="duplicateValues" dxfId="54" priority="39"/>
  </conditionalFormatting>
  <conditionalFormatting sqref="B9">
    <cfRule type="duplicateValues" dxfId="53" priority="35"/>
    <cfRule type="duplicateValues" dxfId="52" priority="36"/>
    <cfRule type="duplicateValues" dxfId="51" priority="37"/>
  </conditionalFormatting>
  <conditionalFormatting sqref="B9">
    <cfRule type="duplicateValues" dxfId="50" priority="34"/>
  </conditionalFormatting>
  <conditionalFormatting sqref="B9">
    <cfRule type="duplicateValues" dxfId="49" priority="33"/>
  </conditionalFormatting>
  <conditionalFormatting sqref="B9">
    <cfRule type="duplicateValues" dxfId="48" priority="32"/>
  </conditionalFormatting>
  <conditionalFormatting sqref="B9">
    <cfRule type="duplicateValues" dxfId="47" priority="29"/>
    <cfRule type="duplicateValues" dxfId="46" priority="30"/>
    <cfRule type="duplicateValues" dxfId="45" priority="31"/>
  </conditionalFormatting>
  <conditionalFormatting sqref="B9">
    <cfRule type="duplicateValues" dxfId="44" priority="27"/>
    <cfRule type="duplicateValues" dxfId="43" priority="28"/>
  </conditionalFormatting>
  <conditionalFormatting sqref="C9">
    <cfRule type="duplicateValues" dxfId="42" priority="26"/>
  </conditionalFormatting>
  <conditionalFormatting sqref="E3">
    <cfRule type="duplicateValues" dxfId="41" priority="121638"/>
  </conditionalFormatting>
  <conditionalFormatting sqref="E3">
    <cfRule type="duplicateValues" dxfId="40" priority="121639"/>
    <cfRule type="duplicateValues" dxfId="39" priority="121640"/>
  </conditionalFormatting>
  <conditionalFormatting sqref="E3">
    <cfRule type="duplicateValues" dxfId="38" priority="121641"/>
    <cfRule type="duplicateValues" dxfId="37" priority="121642"/>
    <cfRule type="duplicateValues" dxfId="36" priority="121643"/>
    <cfRule type="duplicateValues" dxfId="35" priority="121644"/>
  </conditionalFormatting>
  <conditionalFormatting sqref="B3">
    <cfRule type="duplicateValues" dxfId="34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3" priority="2"/>
  </conditionalFormatting>
  <conditionalFormatting sqref="B1:B1048576">
    <cfRule type="duplicateValues" dxfId="3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82"/>
  <sheetViews>
    <sheetView tabSelected="1" topLeftCell="J1" zoomScale="70" zoomScaleNormal="70" workbookViewId="0">
      <pane ySplit="4" topLeftCell="A113" activePane="bottomLeft" state="frozen"/>
      <selection pane="bottomLeft" activeCell="O156" sqref="O156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.5703125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57031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2612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93" customFormat="1" ht="18" x14ac:dyDescent="0.25">
      <c r="A5" s="119" t="str">
        <f>VLOOKUP(E5,'LISTADO ATM'!$A$2:$C$898,3,0)</f>
        <v>ESTE</v>
      </c>
      <c r="B5" s="147" t="s">
        <v>2700</v>
      </c>
      <c r="C5" s="112">
        <v>44362.532685185186</v>
      </c>
      <c r="D5" s="112" t="s">
        <v>2449</v>
      </c>
      <c r="E5" s="144">
        <v>219</v>
      </c>
      <c r="F5" s="119" t="str">
        <f>VLOOKUP(E5,VIP!$A$2:$O13787,2,0)</f>
        <v>DRBR219</v>
      </c>
      <c r="G5" s="119" t="str">
        <f>VLOOKUP(E5,'LISTADO ATM'!$A$2:$B$897,2,0)</f>
        <v xml:space="preserve">ATM Oficina La Altagracia (Higuey) </v>
      </c>
      <c r="H5" s="119" t="str">
        <f>VLOOKUP(E5,VIP!$A$2:$O18650,7,FALSE)</f>
        <v>Si</v>
      </c>
      <c r="I5" s="119" t="str">
        <f>VLOOKUP(E5,VIP!$A$2:$O10615,8,FALSE)</f>
        <v>Si</v>
      </c>
      <c r="J5" s="119" t="str">
        <f>VLOOKUP(E5,VIP!$A$2:$O10565,8,FALSE)</f>
        <v>Si</v>
      </c>
      <c r="K5" s="119" t="str">
        <f>VLOOKUP(E5,VIP!$A$2:$O14139,6,0)</f>
        <v>NO</v>
      </c>
      <c r="L5" s="107" t="s">
        <v>2732</v>
      </c>
      <c r="M5" s="121" t="s">
        <v>2551</v>
      </c>
      <c r="N5" s="111" t="s">
        <v>2453</v>
      </c>
      <c r="O5" s="119" t="s">
        <v>2454</v>
      </c>
      <c r="P5" s="119"/>
      <c r="Q5" s="120" t="s">
        <v>2733</v>
      </c>
    </row>
    <row r="6" spans="1:17" s="93" customFormat="1" ht="18" x14ac:dyDescent="0.25">
      <c r="A6" s="119" t="str">
        <f>VLOOKUP(E6,'LISTADO ATM'!$A$2:$C$898,3,0)</f>
        <v>SUR</v>
      </c>
      <c r="B6" s="147" t="s">
        <v>2693</v>
      </c>
      <c r="C6" s="112">
        <v>44362.577685185184</v>
      </c>
      <c r="D6" s="112" t="s">
        <v>2470</v>
      </c>
      <c r="E6" s="108">
        <v>825</v>
      </c>
      <c r="F6" s="119" t="str">
        <f>VLOOKUP(E6,VIP!$A$2:$O13782,2,0)</f>
        <v>DRBR825</v>
      </c>
      <c r="G6" s="119" t="str">
        <f>VLOOKUP(E6,'LISTADO ATM'!$A$2:$B$897,2,0)</f>
        <v xml:space="preserve">ATM Estacion Eco Cibeles (Las Matas de Farfán) </v>
      </c>
      <c r="H6" s="119" t="str">
        <f>VLOOKUP(E6,VIP!$A$2:$O18645,7,FALSE)</f>
        <v>Si</v>
      </c>
      <c r="I6" s="119" t="str">
        <f>VLOOKUP(E6,VIP!$A$2:$O10610,8,FALSE)</f>
        <v>Si</v>
      </c>
      <c r="J6" s="119" t="str">
        <f>VLOOKUP(E6,VIP!$A$2:$O10560,8,FALSE)</f>
        <v>Si</v>
      </c>
      <c r="K6" s="119" t="str">
        <f>VLOOKUP(E6,VIP!$A$2:$O14134,6,0)</f>
        <v>NO</v>
      </c>
      <c r="L6" s="107" t="s">
        <v>2692</v>
      </c>
      <c r="M6" s="121" t="s">
        <v>2551</v>
      </c>
      <c r="N6" s="111" t="s">
        <v>2453</v>
      </c>
      <c r="O6" s="119" t="s">
        <v>2471</v>
      </c>
      <c r="P6" s="119"/>
      <c r="Q6" s="120" t="s">
        <v>2734</v>
      </c>
    </row>
    <row r="7" spans="1:17" s="93" customFormat="1" ht="18" x14ac:dyDescent="0.25">
      <c r="A7" s="119" t="str">
        <f>VLOOKUP(E7,'LISTADO ATM'!$A$2:$C$898,3,0)</f>
        <v>DISTRITO NACIONAL</v>
      </c>
      <c r="B7" s="147" t="s">
        <v>2643</v>
      </c>
      <c r="C7" s="112">
        <v>44362.764108796298</v>
      </c>
      <c r="D7" s="112" t="s">
        <v>2470</v>
      </c>
      <c r="E7" s="144">
        <v>698</v>
      </c>
      <c r="F7" s="119" t="str">
        <f>VLOOKUP(E7,VIP!$A$2:$O13742,2,0)</f>
        <v>DRBR698</v>
      </c>
      <c r="G7" s="119" t="str">
        <f>VLOOKUP(E7,'LISTADO ATM'!$A$2:$B$897,2,0)</f>
        <v>ATM Parador Bellamar</v>
      </c>
      <c r="H7" s="119" t="str">
        <f>VLOOKUP(E7,VIP!$A$2:$O18605,7,FALSE)</f>
        <v>Si</v>
      </c>
      <c r="I7" s="119" t="str">
        <f>VLOOKUP(E7,VIP!$A$2:$O10570,8,FALSE)</f>
        <v>Si</v>
      </c>
      <c r="J7" s="119" t="str">
        <f>VLOOKUP(E7,VIP!$A$2:$O10520,8,FALSE)</f>
        <v>Si</v>
      </c>
      <c r="K7" s="119" t="str">
        <f>VLOOKUP(E7,VIP!$A$2:$O14094,6,0)</f>
        <v>NO</v>
      </c>
      <c r="L7" s="107" t="s">
        <v>2644</v>
      </c>
      <c r="M7" s="121" t="s">
        <v>2551</v>
      </c>
      <c r="N7" s="111" t="s">
        <v>2640</v>
      </c>
      <c r="O7" s="119" t="s">
        <v>2641</v>
      </c>
      <c r="P7" s="119" t="s">
        <v>2777</v>
      </c>
      <c r="Q7" s="120" t="s">
        <v>2735</v>
      </c>
    </row>
    <row r="8" spans="1:17" s="93" customFormat="1" ht="18" x14ac:dyDescent="0.25">
      <c r="A8" s="119" t="str">
        <f>VLOOKUP(E8,'LISTADO ATM'!$A$2:$C$898,3,0)</f>
        <v>DISTRITO NACIONAL</v>
      </c>
      <c r="B8" s="147">
        <v>3335918065</v>
      </c>
      <c r="C8" s="112">
        <v>44359.482731481483</v>
      </c>
      <c r="D8" s="112" t="s">
        <v>2180</v>
      </c>
      <c r="E8" s="144">
        <v>955</v>
      </c>
      <c r="F8" s="119" t="str">
        <f>VLOOKUP(E8,VIP!$A$2:$O13758,2,0)</f>
        <v>DRBR955</v>
      </c>
      <c r="G8" s="119" t="str">
        <f>VLOOKUP(E8,'LISTADO ATM'!$A$2:$B$897,2,0)</f>
        <v xml:space="preserve">ATM Oficina Americana Independencia II </v>
      </c>
      <c r="H8" s="119" t="str">
        <f>VLOOKUP(E8,VIP!$A$2:$O18621,7,FALSE)</f>
        <v>Si</v>
      </c>
      <c r="I8" s="119" t="str">
        <f>VLOOKUP(E8,VIP!$A$2:$O10586,8,FALSE)</f>
        <v>Si</v>
      </c>
      <c r="J8" s="119" t="str">
        <f>VLOOKUP(E8,VIP!$A$2:$O10536,8,FALSE)</f>
        <v>Si</v>
      </c>
      <c r="K8" s="119" t="str">
        <f>VLOOKUP(E8,VIP!$A$2:$O14110,6,0)</f>
        <v>NO</v>
      </c>
      <c r="L8" s="107" t="s">
        <v>2219</v>
      </c>
      <c r="M8" s="121" t="s">
        <v>2551</v>
      </c>
      <c r="N8" s="111" t="s">
        <v>2453</v>
      </c>
      <c r="O8" s="119" t="s">
        <v>2455</v>
      </c>
      <c r="P8" s="119"/>
      <c r="Q8" s="120">
        <v>44362.42769675926</v>
      </c>
    </row>
    <row r="9" spans="1:17" s="93" customFormat="1" ht="18" x14ac:dyDescent="0.25">
      <c r="A9" s="119" t="str">
        <f>VLOOKUP(E9,'LISTADO ATM'!$A$2:$C$898,3,0)</f>
        <v>DISTRITO NACIONAL</v>
      </c>
      <c r="B9" s="147" t="s">
        <v>2615</v>
      </c>
      <c r="C9" s="112">
        <v>44362.031608796293</v>
      </c>
      <c r="D9" s="112" t="s">
        <v>2180</v>
      </c>
      <c r="E9" s="144">
        <v>639</v>
      </c>
      <c r="F9" s="119" t="str">
        <f>VLOOKUP(E9,VIP!$A$2:$O13735,2,0)</f>
        <v>DRBR639</v>
      </c>
      <c r="G9" s="119" t="str">
        <f>VLOOKUP(E9,'LISTADO ATM'!$A$2:$B$897,2,0)</f>
        <v xml:space="preserve">ATM Comisión Militar MOPC </v>
      </c>
      <c r="H9" s="119" t="str">
        <f>VLOOKUP(E9,VIP!$A$2:$O18598,7,FALSE)</f>
        <v>Si</v>
      </c>
      <c r="I9" s="119" t="str">
        <f>VLOOKUP(E9,VIP!$A$2:$O10563,8,FALSE)</f>
        <v>Si</v>
      </c>
      <c r="J9" s="119" t="str">
        <f>VLOOKUP(E9,VIP!$A$2:$O10513,8,FALSE)</f>
        <v>Si</v>
      </c>
      <c r="K9" s="119" t="str">
        <f>VLOOKUP(E9,VIP!$A$2:$O14087,6,0)</f>
        <v>NO</v>
      </c>
      <c r="L9" s="107" t="s">
        <v>2219</v>
      </c>
      <c r="M9" s="121" t="s">
        <v>2551</v>
      </c>
      <c r="N9" s="111" t="s">
        <v>2453</v>
      </c>
      <c r="O9" s="119" t="s">
        <v>2455</v>
      </c>
      <c r="P9" s="119"/>
      <c r="Q9" s="120">
        <v>44362.431689814817</v>
      </c>
    </row>
    <row r="10" spans="1:17" s="93" customFormat="1" ht="18" x14ac:dyDescent="0.25">
      <c r="A10" s="119" t="str">
        <f>VLOOKUP(E10,'LISTADO ATM'!$A$2:$C$898,3,0)</f>
        <v>DISTRITO NACIONAL</v>
      </c>
      <c r="B10" s="147" t="s">
        <v>2591</v>
      </c>
      <c r="C10" s="112">
        <v>44361.640162037038</v>
      </c>
      <c r="D10" s="112" t="s">
        <v>2180</v>
      </c>
      <c r="E10" s="144">
        <v>321</v>
      </c>
      <c r="F10" s="119" t="str">
        <f>VLOOKUP(E10,VIP!$A$2:$O13725,2,0)</f>
        <v>DRBR321</v>
      </c>
      <c r="G10" s="119" t="str">
        <f>VLOOKUP(E10,'LISTADO ATM'!$A$2:$B$897,2,0)</f>
        <v xml:space="preserve">ATM Oficina Jiménez Moya I </v>
      </c>
      <c r="H10" s="119" t="str">
        <f>VLOOKUP(E10,VIP!$A$2:$O18588,7,FALSE)</f>
        <v>Si</v>
      </c>
      <c r="I10" s="119" t="str">
        <f>VLOOKUP(E10,VIP!$A$2:$O10553,8,FALSE)</f>
        <v>Si</v>
      </c>
      <c r="J10" s="119" t="str">
        <f>VLOOKUP(E10,VIP!$A$2:$O10503,8,FALSE)</f>
        <v>Si</v>
      </c>
      <c r="K10" s="119" t="str">
        <f>VLOOKUP(E10,VIP!$A$2:$O14077,6,0)</f>
        <v>NO</v>
      </c>
      <c r="L10" s="107" t="s">
        <v>2219</v>
      </c>
      <c r="M10" s="121" t="s">
        <v>2551</v>
      </c>
      <c r="N10" s="111" t="s">
        <v>2453</v>
      </c>
      <c r="O10" s="119" t="s">
        <v>2455</v>
      </c>
      <c r="P10" s="119"/>
      <c r="Q10" s="120">
        <v>44362.440937500003</v>
      </c>
    </row>
    <row r="11" spans="1:17" s="93" customFormat="1" ht="18" x14ac:dyDescent="0.25">
      <c r="A11" s="119" t="str">
        <f>VLOOKUP(E11,'LISTADO ATM'!$A$2:$C$898,3,0)</f>
        <v>SUR</v>
      </c>
      <c r="B11" s="109" t="s">
        <v>2608</v>
      </c>
      <c r="C11" s="112">
        <v>44361.917453703703</v>
      </c>
      <c r="D11" s="112" t="s">
        <v>2180</v>
      </c>
      <c r="E11" s="144">
        <v>880</v>
      </c>
      <c r="F11" s="119" t="str">
        <f>VLOOKUP(E11,VIP!$A$2:$O13730,2,0)</f>
        <v>DRBR880</v>
      </c>
      <c r="G11" s="119" t="str">
        <f>VLOOKUP(E11,'LISTADO ATM'!$A$2:$B$897,2,0)</f>
        <v xml:space="preserve">ATM Autoservicio Barahona II </v>
      </c>
      <c r="H11" s="119" t="str">
        <f>VLOOKUP(E11,VIP!$A$2:$O18593,7,FALSE)</f>
        <v>Si</v>
      </c>
      <c r="I11" s="119" t="str">
        <f>VLOOKUP(E11,VIP!$A$2:$O10558,8,FALSE)</f>
        <v>Si</v>
      </c>
      <c r="J11" s="119" t="str">
        <f>VLOOKUP(E11,VIP!$A$2:$O10508,8,FALSE)</f>
        <v>Si</v>
      </c>
      <c r="K11" s="119" t="str">
        <f>VLOOKUP(E11,VIP!$A$2:$O14082,6,0)</f>
        <v>SI</v>
      </c>
      <c r="L11" s="107" t="s">
        <v>2219</v>
      </c>
      <c r="M11" s="121" t="s">
        <v>2551</v>
      </c>
      <c r="N11" s="111" t="s">
        <v>2453</v>
      </c>
      <c r="O11" s="119" t="s">
        <v>2455</v>
      </c>
      <c r="P11" s="119"/>
      <c r="Q11" s="120">
        <v>44362.441874999997</v>
      </c>
    </row>
    <row r="12" spans="1:17" s="93" customFormat="1" ht="18" x14ac:dyDescent="0.25">
      <c r="A12" s="119" t="str">
        <f>VLOOKUP(E12,'LISTADO ATM'!$A$2:$C$898,3,0)</f>
        <v>DISTRITO NACIONAL</v>
      </c>
      <c r="B12" s="147" t="s">
        <v>2614</v>
      </c>
      <c r="C12" s="112">
        <v>44362.071585648147</v>
      </c>
      <c r="D12" s="112" t="s">
        <v>2180</v>
      </c>
      <c r="E12" s="144">
        <v>232</v>
      </c>
      <c r="F12" s="119" t="str">
        <f>VLOOKUP(E12,VIP!$A$2:$O13733,2,0)</f>
        <v>DRBR232</v>
      </c>
      <c r="G12" s="119" t="str">
        <f>VLOOKUP(E12,'LISTADO ATM'!$A$2:$B$897,2,0)</f>
        <v xml:space="preserve">ATM S/M Nacional Charles de Gaulle </v>
      </c>
      <c r="H12" s="119" t="str">
        <f>VLOOKUP(E12,VIP!$A$2:$O18596,7,FALSE)</f>
        <v>Si</v>
      </c>
      <c r="I12" s="119" t="str">
        <f>VLOOKUP(E12,VIP!$A$2:$O10561,8,FALSE)</f>
        <v>Si</v>
      </c>
      <c r="J12" s="119" t="str">
        <f>VLOOKUP(E12,VIP!$A$2:$O10511,8,FALSE)</f>
        <v>Si</v>
      </c>
      <c r="K12" s="119" t="str">
        <f>VLOOKUP(E12,VIP!$A$2:$O14085,6,0)</f>
        <v>SI</v>
      </c>
      <c r="L12" s="107" t="s">
        <v>2219</v>
      </c>
      <c r="M12" s="121" t="s">
        <v>2551</v>
      </c>
      <c r="N12" s="111" t="s">
        <v>2453</v>
      </c>
      <c r="O12" s="119" t="s">
        <v>2455</v>
      </c>
      <c r="P12" s="119"/>
      <c r="Q12" s="120" t="s">
        <v>2737</v>
      </c>
    </row>
    <row r="13" spans="1:17" ht="18" x14ac:dyDescent="0.25">
      <c r="A13" s="119" t="str">
        <f>VLOOKUP(E13,'LISTADO ATM'!$A$2:$C$898,3,0)</f>
        <v>ESTE</v>
      </c>
      <c r="B13" s="147">
        <v>3335918277</v>
      </c>
      <c r="C13" s="112">
        <v>44361.053101851852</v>
      </c>
      <c r="D13" s="112" t="s">
        <v>2180</v>
      </c>
      <c r="E13" s="144">
        <v>368</v>
      </c>
      <c r="F13" s="119" t="str">
        <f>VLOOKUP(E13,VIP!$A$2:$O13716,2,0)</f>
        <v xml:space="preserve">DRBR368 </v>
      </c>
      <c r="G13" s="119" t="str">
        <f>VLOOKUP(E13,'LISTADO ATM'!$A$2:$B$897,2,0)</f>
        <v>ATM Ayuntamiento Peralvillo</v>
      </c>
      <c r="H13" s="119" t="str">
        <f>VLOOKUP(E13,VIP!$A$2:$O18579,7,FALSE)</f>
        <v>N/A</v>
      </c>
      <c r="I13" s="119" t="str">
        <f>VLOOKUP(E13,VIP!$A$2:$O10544,8,FALSE)</f>
        <v>N/A</v>
      </c>
      <c r="J13" s="119" t="str">
        <f>VLOOKUP(E13,VIP!$A$2:$O10494,8,FALSE)</f>
        <v>N/A</v>
      </c>
      <c r="K13" s="119" t="str">
        <f>VLOOKUP(E13,VIP!$A$2:$O14068,6,0)</f>
        <v>N/A</v>
      </c>
      <c r="L13" s="107" t="s">
        <v>2219</v>
      </c>
      <c r="M13" s="121" t="s">
        <v>2551</v>
      </c>
      <c r="N13" s="111" t="s">
        <v>2453</v>
      </c>
      <c r="O13" s="119" t="s">
        <v>2455</v>
      </c>
      <c r="P13" s="119"/>
      <c r="Q13" s="120" t="s">
        <v>2738</v>
      </c>
    </row>
    <row r="14" spans="1:17" ht="18" x14ac:dyDescent="0.25">
      <c r="A14" s="119" t="str">
        <f>VLOOKUP(E14,'LISTADO ATM'!$A$2:$C$898,3,0)</f>
        <v>NORTE</v>
      </c>
      <c r="B14" s="147" t="s">
        <v>2676</v>
      </c>
      <c r="C14" s="112">
        <v>44362.638981481483</v>
      </c>
      <c r="D14" s="112" t="s">
        <v>2181</v>
      </c>
      <c r="E14" s="144">
        <v>395</v>
      </c>
      <c r="F14" s="119" t="str">
        <f>VLOOKUP(E14,VIP!$A$2:$O13769,2,0)</f>
        <v>DRBR395</v>
      </c>
      <c r="G14" s="119" t="str">
        <f>VLOOKUP(E14,'LISTADO ATM'!$A$2:$B$897,2,0)</f>
        <v xml:space="preserve">ATM UNP Sabana Iglesia </v>
      </c>
      <c r="H14" s="119" t="str">
        <f>VLOOKUP(E14,VIP!$A$2:$O18632,7,FALSE)</f>
        <v>Si</v>
      </c>
      <c r="I14" s="119" t="str">
        <f>VLOOKUP(E14,VIP!$A$2:$O10597,8,FALSE)</f>
        <v>Si</v>
      </c>
      <c r="J14" s="119" t="str">
        <f>VLOOKUP(E14,VIP!$A$2:$O10547,8,FALSE)</f>
        <v>Si</v>
      </c>
      <c r="K14" s="119" t="str">
        <f>VLOOKUP(E14,VIP!$A$2:$O14121,6,0)</f>
        <v>NO</v>
      </c>
      <c r="L14" s="107" t="s">
        <v>2219</v>
      </c>
      <c r="M14" s="121" t="s">
        <v>2551</v>
      </c>
      <c r="N14" s="111" t="s">
        <v>2453</v>
      </c>
      <c r="O14" s="119" t="s">
        <v>2571</v>
      </c>
      <c r="P14" s="119"/>
      <c r="Q14" s="120" t="s">
        <v>2740</v>
      </c>
    </row>
    <row r="15" spans="1:17" ht="18" x14ac:dyDescent="0.25">
      <c r="A15" s="119" t="str">
        <f>VLOOKUP(E15,'LISTADO ATM'!$A$2:$C$898,3,0)</f>
        <v>DISTRITO NACIONAL</v>
      </c>
      <c r="B15" s="147" t="s">
        <v>2586</v>
      </c>
      <c r="C15" s="112">
        <v>44361.649409722224</v>
      </c>
      <c r="D15" s="112" t="s">
        <v>2180</v>
      </c>
      <c r="E15" s="144">
        <v>113</v>
      </c>
      <c r="F15" s="119" t="str">
        <f>VLOOKUP(E15,VIP!$A$2:$O13719,2,0)</f>
        <v>DRBR113</v>
      </c>
      <c r="G15" s="119" t="str">
        <f>VLOOKUP(E15,'LISTADO ATM'!$A$2:$B$897,2,0)</f>
        <v xml:space="preserve">ATM Autoservicio Atalaya del Mar </v>
      </c>
      <c r="H15" s="119" t="str">
        <f>VLOOKUP(E15,VIP!$A$2:$O18582,7,FALSE)</f>
        <v>Si</v>
      </c>
      <c r="I15" s="119" t="str">
        <f>VLOOKUP(E15,VIP!$A$2:$O10547,8,FALSE)</f>
        <v>No</v>
      </c>
      <c r="J15" s="119" t="str">
        <f>VLOOKUP(E15,VIP!$A$2:$O10497,8,FALSE)</f>
        <v>No</v>
      </c>
      <c r="K15" s="119" t="str">
        <f>VLOOKUP(E15,VIP!$A$2:$O14071,6,0)</f>
        <v>NO</v>
      </c>
      <c r="L15" s="107" t="s">
        <v>2219</v>
      </c>
      <c r="M15" s="121" t="s">
        <v>2551</v>
      </c>
      <c r="N15" s="111" t="s">
        <v>2453</v>
      </c>
      <c r="O15" s="119" t="s">
        <v>2455</v>
      </c>
      <c r="P15" s="119"/>
      <c r="Q15" s="120" t="s">
        <v>2736</v>
      </c>
    </row>
    <row r="16" spans="1:17" ht="18" x14ac:dyDescent="0.25">
      <c r="A16" s="119" t="str">
        <f>VLOOKUP(E16,'LISTADO ATM'!$A$2:$C$898,3,0)</f>
        <v>ESTE</v>
      </c>
      <c r="B16" s="109" t="s">
        <v>2580</v>
      </c>
      <c r="C16" s="112">
        <v>44361.524699074071</v>
      </c>
      <c r="D16" s="112" t="s">
        <v>2180</v>
      </c>
      <c r="E16" s="144">
        <v>830</v>
      </c>
      <c r="F16" s="119" t="str">
        <f>VLOOKUP(E16,VIP!$A$2:$O13715,2,0)</f>
        <v>DRBR830</v>
      </c>
      <c r="G16" s="119" t="str">
        <f>VLOOKUP(E16,'LISTADO ATM'!$A$2:$B$897,2,0)</f>
        <v xml:space="preserve">ATM UNP Sabana Grande de Boyá </v>
      </c>
      <c r="H16" s="119" t="str">
        <f>VLOOKUP(E16,VIP!$A$2:$O18578,7,FALSE)</f>
        <v>Si</v>
      </c>
      <c r="I16" s="119" t="str">
        <f>VLOOKUP(E16,VIP!$A$2:$O10543,8,FALSE)</f>
        <v>Si</v>
      </c>
      <c r="J16" s="119" t="str">
        <f>VLOOKUP(E16,VIP!$A$2:$O10493,8,FALSE)</f>
        <v>Si</v>
      </c>
      <c r="K16" s="119" t="str">
        <f>VLOOKUP(E16,VIP!$A$2:$O14067,6,0)</f>
        <v>NO</v>
      </c>
      <c r="L16" s="107" t="s">
        <v>2219</v>
      </c>
      <c r="M16" s="121" t="s">
        <v>2551</v>
      </c>
      <c r="N16" s="111" t="s">
        <v>2559</v>
      </c>
      <c r="O16" s="119" t="s">
        <v>2455</v>
      </c>
      <c r="P16" s="119"/>
      <c r="Q16" s="120" t="s">
        <v>2741</v>
      </c>
    </row>
    <row r="17" spans="1:17" ht="18" x14ac:dyDescent="0.25">
      <c r="A17" s="119" t="str">
        <f>VLOOKUP(E17,'LISTADO ATM'!$A$2:$C$898,3,0)</f>
        <v>DISTRITO NACIONAL</v>
      </c>
      <c r="B17" s="147" t="s">
        <v>2573</v>
      </c>
      <c r="C17" s="112">
        <v>44361.343506944446</v>
      </c>
      <c r="D17" s="112" t="s">
        <v>2180</v>
      </c>
      <c r="E17" s="144">
        <v>902</v>
      </c>
      <c r="F17" s="119" t="str">
        <f>VLOOKUP(E17,VIP!$A$2:$O13715,2,0)</f>
        <v>DRBR16A</v>
      </c>
      <c r="G17" s="119" t="str">
        <f>VLOOKUP(E17,'LISTADO ATM'!$A$2:$B$897,2,0)</f>
        <v xml:space="preserve">ATM Oficina Plaza Florida </v>
      </c>
      <c r="H17" s="119" t="str">
        <f>VLOOKUP(E17,VIP!$A$2:$O18578,7,FALSE)</f>
        <v>Si</v>
      </c>
      <c r="I17" s="119" t="str">
        <f>VLOOKUP(E17,VIP!$A$2:$O10543,8,FALSE)</f>
        <v>Si</v>
      </c>
      <c r="J17" s="119" t="str">
        <f>VLOOKUP(E17,VIP!$A$2:$O10493,8,FALSE)</f>
        <v>Si</v>
      </c>
      <c r="K17" s="119" t="str">
        <f>VLOOKUP(E17,VIP!$A$2:$O14067,6,0)</f>
        <v>NO</v>
      </c>
      <c r="L17" s="107" t="s">
        <v>2219</v>
      </c>
      <c r="M17" s="121" t="s">
        <v>2551</v>
      </c>
      <c r="N17" s="111" t="s">
        <v>2453</v>
      </c>
      <c r="O17" s="119" t="s">
        <v>2455</v>
      </c>
      <c r="P17" s="119"/>
      <c r="Q17" s="120" t="s">
        <v>2741</v>
      </c>
    </row>
    <row r="18" spans="1:17" ht="18" x14ac:dyDescent="0.25">
      <c r="A18" s="119" t="str">
        <f>VLOOKUP(E18,'LISTADO ATM'!$A$2:$C$898,3,0)</f>
        <v>ESTE</v>
      </c>
      <c r="B18" s="147" t="s">
        <v>2611</v>
      </c>
      <c r="C18" s="112">
        <v>44361.878946759258</v>
      </c>
      <c r="D18" s="112" t="s">
        <v>2180</v>
      </c>
      <c r="E18" s="144">
        <v>386</v>
      </c>
      <c r="F18" s="119" t="str">
        <f>VLOOKUP(E18,VIP!$A$2:$O13736,2,0)</f>
        <v>DRBR386</v>
      </c>
      <c r="G18" s="119" t="str">
        <f>VLOOKUP(E18,'LISTADO ATM'!$A$2:$B$897,2,0)</f>
        <v xml:space="preserve">ATM Plaza Verón II </v>
      </c>
      <c r="H18" s="119" t="str">
        <f>VLOOKUP(E18,VIP!$A$2:$O18599,7,FALSE)</f>
        <v>Si</v>
      </c>
      <c r="I18" s="119" t="str">
        <f>VLOOKUP(E18,VIP!$A$2:$O10564,8,FALSE)</f>
        <v>Si</v>
      </c>
      <c r="J18" s="119" t="str">
        <f>VLOOKUP(E18,VIP!$A$2:$O10514,8,FALSE)</f>
        <v>Si</v>
      </c>
      <c r="K18" s="119" t="str">
        <f>VLOOKUP(E18,VIP!$A$2:$O14088,6,0)</f>
        <v>NO</v>
      </c>
      <c r="L18" s="107" t="s">
        <v>2219</v>
      </c>
      <c r="M18" s="121" t="s">
        <v>2551</v>
      </c>
      <c r="N18" s="111" t="s">
        <v>2453</v>
      </c>
      <c r="O18" s="119" t="s">
        <v>2455</v>
      </c>
      <c r="P18" s="119"/>
      <c r="Q18" s="120" t="s">
        <v>2739</v>
      </c>
    </row>
    <row r="19" spans="1:17" ht="18" x14ac:dyDescent="0.25">
      <c r="A19" s="119" t="str">
        <f>VLOOKUP(E19,'LISTADO ATM'!$A$2:$C$898,3,0)</f>
        <v>ESTE</v>
      </c>
      <c r="B19" s="147" t="s">
        <v>2610</v>
      </c>
      <c r="C19" s="112">
        <v>44361.89916666667</v>
      </c>
      <c r="D19" s="112" t="s">
        <v>2180</v>
      </c>
      <c r="E19" s="144">
        <v>480</v>
      </c>
      <c r="F19" s="119" t="str">
        <f>VLOOKUP(E19,VIP!$A$2:$O13734,2,0)</f>
        <v>DRBR480</v>
      </c>
      <c r="G19" s="119" t="str">
        <f>VLOOKUP(E19,'LISTADO ATM'!$A$2:$B$897,2,0)</f>
        <v>ATM UNP Farmaconal Higuey</v>
      </c>
      <c r="H19" s="119" t="str">
        <f>VLOOKUP(E19,VIP!$A$2:$O18597,7,FALSE)</f>
        <v>N/A</v>
      </c>
      <c r="I19" s="119" t="str">
        <f>VLOOKUP(E19,VIP!$A$2:$O10562,8,FALSE)</f>
        <v>N/A</v>
      </c>
      <c r="J19" s="119" t="str">
        <f>VLOOKUP(E19,VIP!$A$2:$O10512,8,FALSE)</f>
        <v>N/A</v>
      </c>
      <c r="K19" s="119" t="str">
        <f>VLOOKUP(E19,VIP!$A$2:$O14086,6,0)</f>
        <v>N/A</v>
      </c>
      <c r="L19" s="107" t="s">
        <v>2219</v>
      </c>
      <c r="M19" s="121" t="s">
        <v>2551</v>
      </c>
      <c r="N19" s="111" t="s">
        <v>2453</v>
      </c>
      <c r="O19" s="119" t="s">
        <v>2455</v>
      </c>
      <c r="P19" s="119"/>
      <c r="Q19" s="120" t="s">
        <v>2739</v>
      </c>
    </row>
    <row r="20" spans="1:17" ht="18" x14ac:dyDescent="0.25">
      <c r="A20" s="119" t="str">
        <f>VLOOKUP(E20,'LISTADO ATM'!$A$2:$C$898,3,0)</f>
        <v>NORTE</v>
      </c>
      <c r="B20" s="147" t="s">
        <v>2660</v>
      </c>
      <c r="C20" s="112">
        <v>44362.707013888888</v>
      </c>
      <c r="D20" s="112" t="s">
        <v>2181</v>
      </c>
      <c r="E20" s="144">
        <v>886</v>
      </c>
      <c r="F20" s="119" t="str">
        <f>VLOOKUP(E20,VIP!$A$2:$O13756,2,0)</f>
        <v>DRBR886</v>
      </c>
      <c r="G20" s="119" t="str">
        <f>VLOOKUP(E20,'LISTADO ATM'!$A$2:$B$897,2,0)</f>
        <v xml:space="preserve">ATM Oficina Guayubín </v>
      </c>
      <c r="H20" s="119" t="str">
        <f>VLOOKUP(E20,VIP!$A$2:$O18619,7,FALSE)</f>
        <v>Si</v>
      </c>
      <c r="I20" s="119" t="str">
        <f>VLOOKUP(E20,VIP!$A$2:$O10584,8,FALSE)</f>
        <v>Si</v>
      </c>
      <c r="J20" s="119" t="str">
        <f>VLOOKUP(E20,VIP!$A$2:$O10534,8,FALSE)</f>
        <v>Si</v>
      </c>
      <c r="K20" s="119" t="str">
        <f>VLOOKUP(E20,VIP!$A$2:$O14108,6,0)</f>
        <v>NO</v>
      </c>
      <c r="L20" s="107" t="s">
        <v>2219</v>
      </c>
      <c r="M20" s="121" t="s">
        <v>2551</v>
      </c>
      <c r="N20" s="111" t="s">
        <v>2453</v>
      </c>
      <c r="O20" s="119" t="s">
        <v>2571</v>
      </c>
      <c r="P20" s="119"/>
      <c r="Q20" s="120" t="s">
        <v>2742</v>
      </c>
    </row>
    <row r="21" spans="1:17" ht="18" x14ac:dyDescent="0.25">
      <c r="A21" s="119" t="str">
        <f>VLOOKUP(E21,'LISTADO ATM'!$A$2:$C$898,3,0)</f>
        <v>DISTRITO NACIONAL</v>
      </c>
      <c r="B21" s="147" t="s">
        <v>2595</v>
      </c>
      <c r="C21" s="112">
        <v>44361.783900462964</v>
      </c>
      <c r="D21" s="112" t="s">
        <v>2180</v>
      </c>
      <c r="E21" s="144">
        <v>160</v>
      </c>
      <c r="F21" s="119" t="str">
        <f>VLOOKUP(E21,VIP!$A$2:$O13715,2,0)</f>
        <v>DRBR160</v>
      </c>
      <c r="G21" s="119" t="str">
        <f>VLOOKUP(E21,'LISTADO ATM'!$A$2:$B$897,2,0)</f>
        <v xml:space="preserve">ATM Oficina Herrera </v>
      </c>
      <c r="H21" s="119" t="str">
        <f>VLOOKUP(E21,VIP!$A$2:$O18578,7,FALSE)</f>
        <v>Si</v>
      </c>
      <c r="I21" s="119" t="str">
        <f>VLOOKUP(E21,VIP!$A$2:$O10543,8,FALSE)</f>
        <v>Si</v>
      </c>
      <c r="J21" s="119" t="str">
        <f>VLOOKUP(E21,VIP!$A$2:$O10493,8,FALSE)</f>
        <v>Si</v>
      </c>
      <c r="K21" s="119" t="str">
        <f>VLOOKUP(E21,VIP!$A$2:$O14067,6,0)</f>
        <v>NO</v>
      </c>
      <c r="L21" s="107" t="s">
        <v>2596</v>
      </c>
      <c r="M21" s="121" t="s">
        <v>2551</v>
      </c>
      <c r="N21" s="111" t="s">
        <v>2453</v>
      </c>
      <c r="O21" s="119" t="s">
        <v>2455</v>
      </c>
      <c r="P21" s="119"/>
      <c r="Q21" s="120">
        <v>44362.440833333334</v>
      </c>
    </row>
    <row r="22" spans="1:17" ht="18" x14ac:dyDescent="0.25">
      <c r="A22" s="119" t="str">
        <f>VLOOKUP(E22,'LISTADO ATM'!$A$2:$C$898,3,0)</f>
        <v>DISTRITO NACIONAL</v>
      </c>
      <c r="B22" s="147" t="s">
        <v>2721</v>
      </c>
      <c r="C22" s="112">
        <v>44362.489861111113</v>
      </c>
      <c r="D22" s="112" t="s">
        <v>2180</v>
      </c>
      <c r="E22" s="144">
        <v>70</v>
      </c>
      <c r="F22" s="119" t="str">
        <f>VLOOKUP(E22,VIP!$A$2:$O13804,2,0)</f>
        <v>DRBR070</v>
      </c>
      <c r="G22" s="119" t="str">
        <f>VLOOKUP(E22,'LISTADO ATM'!$A$2:$B$897,2,0)</f>
        <v xml:space="preserve">ATM Autoservicio Plaza Lama Zona Oriental </v>
      </c>
      <c r="H22" s="119" t="str">
        <f>VLOOKUP(E22,VIP!$A$2:$O18667,7,FALSE)</f>
        <v>Si</v>
      </c>
      <c r="I22" s="119" t="str">
        <f>VLOOKUP(E22,VIP!$A$2:$O10632,8,FALSE)</f>
        <v>Si</v>
      </c>
      <c r="J22" s="119" t="str">
        <f>VLOOKUP(E22,VIP!$A$2:$O10582,8,FALSE)</f>
        <v>Si</v>
      </c>
      <c r="K22" s="119" t="str">
        <f>VLOOKUP(E22,VIP!$A$2:$O14156,6,0)</f>
        <v>NO</v>
      </c>
      <c r="L22" s="107" t="s">
        <v>2697</v>
      </c>
      <c r="M22" s="121" t="s">
        <v>2551</v>
      </c>
      <c r="N22" s="111" t="s">
        <v>2640</v>
      </c>
      <c r="O22" s="119" t="s">
        <v>2455</v>
      </c>
      <c r="P22" s="119"/>
      <c r="Q22" s="120" t="s">
        <v>2743</v>
      </c>
    </row>
    <row r="23" spans="1:17" ht="18" x14ac:dyDescent="0.25">
      <c r="A23" s="119" t="str">
        <f>VLOOKUP(E23,'LISTADO ATM'!$A$2:$C$898,3,0)</f>
        <v>ESTE</v>
      </c>
      <c r="B23" s="147" t="s">
        <v>2626</v>
      </c>
      <c r="C23" s="112">
        <v>44362.426018518519</v>
      </c>
      <c r="D23" s="112" t="s">
        <v>2180</v>
      </c>
      <c r="E23" s="144">
        <v>219</v>
      </c>
      <c r="F23" s="119" t="str">
        <f>VLOOKUP(E23,VIP!$A$2:$O13817,2,0)</f>
        <v>DRBR219</v>
      </c>
      <c r="G23" s="119" t="str">
        <f>VLOOKUP(E23,'LISTADO ATM'!$A$2:$B$897,2,0)</f>
        <v xml:space="preserve">ATM Oficina La Altagracia (Higuey) </v>
      </c>
      <c r="H23" s="119" t="str">
        <f>VLOOKUP(E23,VIP!$A$2:$O18680,7,FALSE)</f>
        <v>Si</v>
      </c>
      <c r="I23" s="119" t="str">
        <f>VLOOKUP(E23,VIP!$A$2:$O10645,8,FALSE)</f>
        <v>Si</v>
      </c>
      <c r="J23" s="119" t="str">
        <f>VLOOKUP(E23,VIP!$A$2:$O10595,8,FALSE)</f>
        <v>Si</v>
      </c>
      <c r="K23" s="119" t="str">
        <f>VLOOKUP(E23,VIP!$A$2:$O14169,6,0)</f>
        <v>NO</v>
      </c>
      <c r="L23" s="107" t="s">
        <v>2697</v>
      </c>
      <c r="M23" s="121" t="s">
        <v>2551</v>
      </c>
      <c r="N23" s="111" t="s">
        <v>2640</v>
      </c>
      <c r="O23" s="119" t="s">
        <v>2455</v>
      </c>
      <c r="P23" s="119"/>
      <c r="Q23" s="120" t="s">
        <v>2742</v>
      </c>
    </row>
    <row r="24" spans="1:17" ht="18" x14ac:dyDescent="0.25">
      <c r="A24" s="119" t="str">
        <f>VLOOKUP(E24,'LISTADO ATM'!$A$2:$C$898,3,0)</f>
        <v>DISTRITO NACIONAL</v>
      </c>
      <c r="B24" s="147" t="s">
        <v>2613</v>
      </c>
      <c r="C24" s="112">
        <v>44362.12704861111</v>
      </c>
      <c r="D24" s="112" t="s">
        <v>2180</v>
      </c>
      <c r="E24" s="144">
        <v>446</v>
      </c>
      <c r="F24" s="119" t="str">
        <f>VLOOKUP(E24,VIP!$A$2:$O13732,2,0)</f>
        <v>DRBR446</v>
      </c>
      <c r="G24" s="119" t="str">
        <f>VLOOKUP(E24,'LISTADO ATM'!$A$2:$B$897,2,0)</f>
        <v>ATM Hipodromo V Centenario</v>
      </c>
      <c r="H24" s="119" t="str">
        <f>VLOOKUP(E24,VIP!$A$2:$O18595,7,FALSE)</f>
        <v>Si</v>
      </c>
      <c r="I24" s="119" t="str">
        <f>VLOOKUP(E24,VIP!$A$2:$O10560,8,FALSE)</f>
        <v>Si</v>
      </c>
      <c r="J24" s="119" t="str">
        <f>VLOOKUP(E24,VIP!$A$2:$O10510,8,FALSE)</f>
        <v>Si</v>
      </c>
      <c r="K24" s="119" t="str">
        <f>VLOOKUP(E24,VIP!$A$2:$O14084,6,0)</f>
        <v>NO</v>
      </c>
      <c r="L24" s="107" t="s">
        <v>2245</v>
      </c>
      <c r="M24" s="121" t="s">
        <v>2551</v>
      </c>
      <c r="N24" s="111" t="s">
        <v>2453</v>
      </c>
      <c r="O24" s="119" t="s">
        <v>2455</v>
      </c>
      <c r="P24" s="119"/>
      <c r="Q24" s="120">
        <v>44362.428402777776</v>
      </c>
    </row>
    <row r="25" spans="1:17" ht="18" x14ac:dyDescent="0.25">
      <c r="A25" s="119" t="str">
        <f>VLOOKUP(E25,'LISTADO ATM'!$A$2:$C$898,3,0)</f>
        <v>DISTRITO NACIONAL</v>
      </c>
      <c r="B25" s="147" t="s">
        <v>2605</v>
      </c>
      <c r="C25" s="112">
        <v>44361.721134259256</v>
      </c>
      <c r="D25" s="112" t="s">
        <v>2181</v>
      </c>
      <c r="E25" s="144">
        <v>459</v>
      </c>
      <c r="F25" s="119" t="str">
        <f>VLOOKUP(E25,VIP!$A$2:$O13727,2,0)</f>
        <v>DRBR459</v>
      </c>
      <c r="G25" s="119" t="str">
        <f>VLOOKUP(E25,'LISTADO ATM'!$A$2:$B$897,2,0)</f>
        <v>ATM Estación Jima Bonao</v>
      </c>
      <c r="H25" s="119" t="str">
        <f>VLOOKUP(E25,VIP!$A$2:$O18590,7,FALSE)</f>
        <v>Si</v>
      </c>
      <c r="I25" s="119" t="str">
        <f>VLOOKUP(E25,VIP!$A$2:$O10555,8,FALSE)</f>
        <v>Si</v>
      </c>
      <c r="J25" s="119" t="str">
        <f>VLOOKUP(E25,VIP!$A$2:$O10505,8,FALSE)</f>
        <v>Si</v>
      </c>
      <c r="K25" s="119" t="str">
        <f>VLOOKUP(E25,VIP!$A$2:$O14079,6,0)</f>
        <v>NO</v>
      </c>
      <c r="L25" s="107" t="s">
        <v>2245</v>
      </c>
      <c r="M25" s="121" t="s">
        <v>2551</v>
      </c>
      <c r="N25" s="111" t="s">
        <v>2453</v>
      </c>
      <c r="O25" s="119" t="s">
        <v>2571</v>
      </c>
      <c r="P25" s="119"/>
      <c r="Q25" s="120">
        <v>44362.433391203704</v>
      </c>
    </row>
    <row r="26" spans="1:17" ht="18" x14ac:dyDescent="0.25">
      <c r="A26" s="119" t="str">
        <f>VLOOKUP(E26,'LISTADO ATM'!$A$2:$C$898,3,0)</f>
        <v>DISTRITO NACIONAL</v>
      </c>
      <c r="B26" s="147">
        <v>3335917114</v>
      </c>
      <c r="C26" s="112">
        <v>44358.46503472222</v>
      </c>
      <c r="D26" s="112" t="s">
        <v>2180</v>
      </c>
      <c r="E26" s="144">
        <v>369</v>
      </c>
      <c r="F26" s="119" t="str">
        <f>VLOOKUP(E26,VIP!$A$2:$O13728,2,0)</f>
        <v xml:space="preserve">DRBR369 </v>
      </c>
      <c r="G26" s="119" t="str">
        <f>VLOOKUP(E26,'LISTADO ATM'!$A$2:$B$897,2,0)</f>
        <v>ATM Plaza Lama Aut. Duarte</v>
      </c>
      <c r="H26" s="119" t="str">
        <f>VLOOKUP(E26,VIP!$A$2:$O18591,7,FALSE)</f>
        <v>N/A</v>
      </c>
      <c r="I26" s="119" t="str">
        <f>VLOOKUP(E26,VIP!$A$2:$O10556,8,FALSE)</f>
        <v>N/A</v>
      </c>
      <c r="J26" s="119" t="str">
        <f>VLOOKUP(E26,VIP!$A$2:$O10506,8,FALSE)</f>
        <v>N/A</v>
      </c>
      <c r="K26" s="119" t="str">
        <f>VLOOKUP(E26,VIP!$A$2:$O14080,6,0)</f>
        <v>N/A</v>
      </c>
      <c r="L26" s="107" t="s">
        <v>2245</v>
      </c>
      <c r="M26" s="121" t="s">
        <v>2551</v>
      </c>
      <c r="N26" s="111" t="s">
        <v>2559</v>
      </c>
      <c r="O26" s="119" t="s">
        <v>2455</v>
      </c>
      <c r="P26" s="119"/>
      <c r="Q26" s="120" t="s">
        <v>2744</v>
      </c>
    </row>
    <row r="27" spans="1:17" ht="18" x14ac:dyDescent="0.25">
      <c r="A27" s="119" t="str">
        <f>VLOOKUP(E27,'LISTADO ATM'!$A$2:$C$898,3,0)</f>
        <v>DISTRITO NACIONAL</v>
      </c>
      <c r="B27" s="147" t="s">
        <v>2645</v>
      </c>
      <c r="C27" s="112">
        <v>44362.761701388888</v>
      </c>
      <c r="D27" s="112" t="s">
        <v>2180</v>
      </c>
      <c r="E27" s="144">
        <v>745</v>
      </c>
      <c r="F27" s="119" t="str">
        <f>VLOOKUP(E27,VIP!$A$2:$O13743,2,0)</f>
        <v>DRBR027</v>
      </c>
      <c r="G27" s="119" t="str">
        <f>VLOOKUP(E27,'LISTADO ATM'!$A$2:$B$897,2,0)</f>
        <v xml:space="preserve">ATM Oficina Ave. Duarte </v>
      </c>
      <c r="H27" s="119" t="str">
        <f>VLOOKUP(E27,VIP!$A$2:$O18606,7,FALSE)</f>
        <v>No</v>
      </c>
      <c r="I27" s="119" t="str">
        <f>VLOOKUP(E27,VIP!$A$2:$O10571,8,FALSE)</f>
        <v>No</v>
      </c>
      <c r="J27" s="119" t="str">
        <f>VLOOKUP(E27,VIP!$A$2:$O10521,8,FALSE)</f>
        <v>No</v>
      </c>
      <c r="K27" s="119" t="str">
        <f>VLOOKUP(E27,VIP!$A$2:$O14095,6,0)</f>
        <v>NO</v>
      </c>
      <c r="L27" s="107" t="s">
        <v>2245</v>
      </c>
      <c r="M27" s="121" t="s">
        <v>2551</v>
      </c>
      <c r="N27" s="111" t="s">
        <v>2453</v>
      </c>
      <c r="O27" s="119" t="s">
        <v>2455</v>
      </c>
      <c r="P27" s="119"/>
      <c r="Q27" s="120" t="s">
        <v>2816</v>
      </c>
    </row>
    <row r="28" spans="1:17" ht="18" x14ac:dyDescent="0.25">
      <c r="A28" s="119" t="str">
        <f>VLOOKUP(E28,'LISTADO ATM'!$A$2:$C$898,3,0)</f>
        <v>DISTRITO NACIONAL</v>
      </c>
      <c r="B28" s="147" t="s">
        <v>2646</v>
      </c>
      <c r="C28" s="112">
        <v>44362.760636574072</v>
      </c>
      <c r="D28" s="112" t="s">
        <v>2180</v>
      </c>
      <c r="E28" s="144">
        <v>883</v>
      </c>
      <c r="F28" s="119" t="str">
        <f>VLOOKUP(E28,VIP!$A$2:$O13744,2,0)</f>
        <v>DRBR883</v>
      </c>
      <c r="G28" s="119" t="str">
        <f>VLOOKUP(E28,'LISTADO ATM'!$A$2:$B$897,2,0)</f>
        <v xml:space="preserve">ATM Oficina Filadelfia Plaza </v>
      </c>
      <c r="H28" s="119" t="str">
        <f>VLOOKUP(E28,VIP!$A$2:$O18607,7,FALSE)</f>
        <v>Si</v>
      </c>
      <c r="I28" s="119" t="str">
        <f>VLOOKUP(E28,VIP!$A$2:$O10572,8,FALSE)</f>
        <v>Si</v>
      </c>
      <c r="J28" s="119" t="str">
        <f>VLOOKUP(E28,VIP!$A$2:$O10522,8,FALSE)</f>
        <v>Si</v>
      </c>
      <c r="K28" s="119" t="str">
        <f>VLOOKUP(E28,VIP!$A$2:$O14096,6,0)</f>
        <v>NO</v>
      </c>
      <c r="L28" s="107" t="s">
        <v>2245</v>
      </c>
      <c r="M28" s="121" t="s">
        <v>2551</v>
      </c>
      <c r="N28" s="111" t="s">
        <v>2453</v>
      </c>
      <c r="O28" s="119" t="s">
        <v>2455</v>
      </c>
      <c r="P28" s="119"/>
      <c r="Q28" s="120" t="s">
        <v>2745</v>
      </c>
    </row>
    <row r="29" spans="1:17" ht="18" x14ac:dyDescent="0.25">
      <c r="A29" s="119" t="str">
        <f>VLOOKUP(E29,'LISTADO ATM'!$A$2:$C$898,3,0)</f>
        <v>DISTRITO NACIONAL</v>
      </c>
      <c r="B29" s="147" t="s">
        <v>2647</v>
      </c>
      <c r="C29" s="112">
        <v>44362.75880787037</v>
      </c>
      <c r="D29" s="112" t="s">
        <v>2180</v>
      </c>
      <c r="E29" s="144">
        <v>938</v>
      </c>
      <c r="F29" s="119" t="str">
        <f>VLOOKUP(E29,VIP!$A$2:$O13745,2,0)</f>
        <v>DRBR938</v>
      </c>
      <c r="G29" s="119" t="str">
        <f>VLOOKUP(E29,'LISTADO ATM'!$A$2:$B$897,2,0)</f>
        <v xml:space="preserve">ATM Autobanco Oficina Filadelfia Plaza </v>
      </c>
      <c r="H29" s="119" t="str">
        <f>VLOOKUP(E29,VIP!$A$2:$O18608,7,FALSE)</f>
        <v>Si</v>
      </c>
      <c r="I29" s="119" t="str">
        <f>VLOOKUP(E29,VIP!$A$2:$O10573,8,FALSE)</f>
        <v>Si</v>
      </c>
      <c r="J29" s="119" t="str">
        <f>VLOOKUP(E29,VIP!$A$2:$O10523,8,FALSE)</f>
        <v>Si</v>
      </c>
      <c r="K29" s="119" t="str">
        <f>VLOOKUP(E29,VIP!$A$2:$O14097,6,0)</f>
        <v>NO</v>
      </c>
      <c r="L29" s="107" t="s">
        <v>2245</v>
      </c>
      <c r="M29" s="121" t="s">
        <v>2551</v>
      </c>
      <c r="N29" s="111" t="s">
        <v>2453</v>
      </c>
      <c r="O29" s="119" t="s">
        <v>2455</v>
      </c>
      <c r="P29" s="119"/>
      <c r="Q29" s="120" t="s">
        <v>2745</v>
      </c>
    </row>
    <row r="30" spans="1:17" ht="18" x14ac:dyDescent="0.25">
      <c r="A30" s="119" t="str">
        <f>VLOOKUP(E30,'LISTADO ATM'!$A$2:$C$898,3,0)</f>
        <v>DISTRITO NACIONAL</v>
      </c>
      <c r="B30" s="147" t="s">
        <v>2804</v>
      </c>
      <c r="C30" s="112">
        <v>44362.898842592593</v>
      </c>
      <c r="D30" s="112" t="s">
        <v>2180</v>
      </c>
      <c r="E30" s="144">
        <v>389</v>
      </c>
      <c r="F30" s="119" t="str">
        <f>VLOOKUP(E30,VIP!$A$2:$O13823,2,0)</f>
        <v>DRBR389</v>
      </c>
      <c r="G30" s="119" t="str">
        <f>VLOOKUP(E30,'LISTADO ATM'!$A$2:$B$897,2,0)</f>
        <v xml:space="preserve">ATM Casino Hotel Princess </v>
      </c>
      <c r="H30" s="119" t="str">
        <f>VLOOKUP(E30,VIP!$A$2:$O18686,7,FALSE)</f>
        <v>Si</v>
      </c>
      <c r="I30" s="119" t="str">
        <f>VLOOKUP(E30,VIP!$A$2:$O10651,8,FALSE)</f>
        <v>Si</v>
      </c>
      <c r="J30" s="119" t="str">
        <f>VLOOKUP(E30,VIP!$A$2:$O10601,8,FALSE)</f>
        <v>Si</v>
      </c>
      <c r="K30" s="119" t="str">
        <f>VLOOKUP(E30,VIP!$A$2:$O14175,6,0)</f>
        <v>NO</v>
      </c>
      <c r="L30" s="107" t="s">
        <v>2245</v>
      </c>
      <c r="M30" s="121" t="s">
        <v>2551</v>
      </c>
      <c r="N30" s="111" t="s">
        <v>2453</v>
      </c>
      <c r="O30" s="119" t="s">
        <v>2455</v>
      </c>
      <c r="P30" s="119"/>
      <c r="Q30" s="120" t="s">
        <v>2815</v>
      </c>
    </row>
    <row r="31" spans="1:17" ht="18" x14ac:dyDescent="0.25">
      <c r="A31" s="119" t="str">
        <f>VLOOKUP(E31,'LISTADO ATM'!$A$2:$C$898,3,0)</f>
        <v>DISTRITO NACIONAL</v>
      </c>
      <c r="B31" s="147" t="s">
        <v>2716</v>
      </c>
      <c r="C31" s="112">
        <v>44362.494016203702</v>
      </c>
      <c r="D31" s="112" t="s">
        <v>2470</v>
      </c>
      <c r="E31" s="144">
        <v>930</v>
      </c>
      <c r="F31" s="119" t="str">
        <f>VLOOKUP(E31,VIP!$A$2:$O13800,2,0)</f>
        <v>DRBR930</v>
      </c>
      <c r="G31" s="119" t="str">
        <f>VLOOKUP(E31,'LISTADO ATM'!$A$2:$B$897,2,0)</f>
        <v>ATM Oficina Plaza Spring Center</v>
      </c>
      <c r="H31" s="119" t="str">
        <f>VLOOKUP(E31,VIP!$A$2:$O18663,7,FALSE)</f>
        <v>Si</v>
      </c>
      <c r="I31" s="119" t="str">
        <f>VLOOKUP(E31,VIP!$A$2:$O10628,8,FALSE)</f>
        <v>Si</v>
      </c>
      <c r="J31" s="119" t="str">
        <f>VLOOKUP(E31,VIP!$A$2:$O10578,8,FALSE)</f>
        <v>Si</v>
      </c>
      <c r="K31" s="119" t="str">
        <f>VLOOKUP(E31,VIP!$A$2:$O14152,6,0)</f>
        <v>NO</v>
      </c>
      <c r="L31" s="107" t="s">
        <v>2695</v>
      </c>
      <c r="M31" s="121" t="s">
        <v>2551</v>
      </c>
      <c r="N31" s="111" t="s">
        <v>2640</v>
      </c>
      <c r="O31" s="119" t="s">
        <v>2717</v>
      </c>
      <c r="P31" s="119" t="s">
        <v>2777</v>
      </c>
      <c r="Q31" s="120" t="s">
        <v>2747</v>
      </c>
    </row>
    <row r="32" spans="1:17" ht="18" x14ac:dyDescent="0.25">
      <c r="A32" s="119" t="str">
        <f>VLOOKUP(E32,'LISTADO ATM'!$A$2:$C$898,3,0)</f>
        <v>DISTRITO NACIONAL</v>
      </c>
      <c r="B32" s="147" t="s">
        <v>2727</v>
      </c>
      <c r="C32" s="112">
        <v>44362.475370370368</v>
      </c>
      <c r="D32" s="112" t="s">
        <v>2470</v>
      </c>
      <c r="E32" s="144">
        <v>335</v>
      </c>
      <c r="F32" s="119" t="str">
        <f>VLOOKUP(E32,VIP!$A$2:$O13808,2,0)</f>
        <v>DRBR335</v>
      </c>
      <c r="G32" s="119" t="str">
        <f>VLOOKUP(E32,'LISTADO ATM'!$A$2:$B$897,2,0)</f>
        <v>ATM Edificio Aster</v>
      </c>
      <c r="H32" s="119" t="str">
        <f>VLOOKUP(E32,VIP!$A$2:$O18671,7,FALSE)</f>
        <v>Si</v>
      </c>
      <c r="I32" s="119" t="str">
        <f>VLOOKUP(E32,VIP!$A$2:$O10636,8,FALSE)</f>
        <v>Si</v>
      </c>
      <c r="J32" s="119" t="str">
        <f>VLOOKUP(E32,VIP!$A$2:$O10586,8,FALSE)</f>
        <v>Si</v>
      </c>
      <c r="K32" s="119" t="str">
        <f>VLOOKUP(E32,VIP!$A$2:$O14160,6,0)</f>
        <v>NO</v>
      </c>
      <c r="L32" s="107" t="s">
        <v>2695</v>
      </c>
      <c r="M32" s="121" t="s">
        <v>2551</v>
      </c>
      <c r="N32" s="111" t="s">
        <v>2640</v>
      </c>
      <c r="O32" s="119" t="s">
        <v>2717</v>
      </c>
      <c r="P32" s="119" t="s">
        <v>2777</v>
      </c>
      <c r="Q32" s="120" t="s">
        <v>2746</v>
      </c>
    </row>
    <row r="33" spans="1:23" ht="18" x14ac:dyDescent="0.25">
      <c r="A33" s="119" t="str">
        <f>VLOOKUP(E33,'LISTADO ATM'!$A$2:$C$898,3,0)</f>
        <v>NORTE</v>
      </c>
      <c r="B33" s="147" t="s">
        <v>2694</v>
      </c>
      <c r="C33" s="112">
        <v>44362.57</v>
      </c>
      <c r="D33" s="112" t="s">
        <v>2470</v>
      </c>
      <c r="E33" s="144">
        <v>411</v>
      </c>
      <c r="F33" s="119" t="str">
        <f>VLOOKUP(E33,VIP!$A$2:$O13783,2,0)</f>
        <v>DRBR411</v>
      </c>
      <c r="G33" s="119" t="str">
        <f>VLOOKUP(E33,'LISTADO ATM'!$A$2:$B$897,2,0)</f>
        <v xml:space="preserve">ATM UNP Piedra Blanca </v>
      </c>
      <c r="H33" s="119" t="str">
        <f>VLOOKUP(E33,VIP!$A$2:$O18646,7,FALSE)</f>
        <v>Si</v>
      </c>
      <c r="I33" s="119" t="str">
        <f>VLOOKUP(E33,VIP!$A$2:$O10611,8,FALSE)</f>
        <v>Si</v>
      </c>
      <c r="J33" s="119" t="str">
        <f>VLOOKUP(E33,VIP!$A$2:$O10561,8,FALSE)</f>
        <v>Si</v>
      </c>
      <c r="K33" s="119" t="str">
        <f>VLOOKUP(E33,VIP!$A$2:$O14135,6,0)</f>
        <v>NO</v>
      </c>
      <c r="L33" s="107" t="s">
        <v>2695</v>
      </c>
      <c r="M33" s="121" t="s">
        <v>2551</v>
      </c>
      <c r="N33" s="111" t="s">
        <v>2640</v>
      </c>
      <c r="O33" s="119" t="s">
        <v>2696</v>
      </c>
      <c r="P33" s="119" t="s">
        <v>2777</v>
      </c>
      <c r="Q33" s="120" t="s">
        <v>2745</v>
      </c>
    </row>
    <row r="34" spans="1:23" ht="18" x14ac:dyDescent="0.25">
      <c r="A34" s="119" t="str">
        <f>VLOOKUP(E34,'LISTADO ATM'!$A$2:$C$898,3,0)</f>
        <v>DISTRITO NACIONAL</v>
      </c>
      <c r="B34" s="147" t="s">
        <v>2705</v>
      </c>
      <c r="C34" s="112">
        <v>44362.521840277775</v>
      </c>
      <c r="D34" s="112" t="s">
        <v>2449</v>
      </c>
      <c r="E34" s="144">
        <v>925</v>
      </c>
      <c r="F34" s="119" t="str">
        <f>VLOOKUP(E34,VIP!$A$2:$O13791,2,0)</f>
        <v>DRBR24L</v>
      </c>
      <c r="G34" s="119" t="str">
        <f>VLOOKUP(E34,'LISTADO ATM'!$A$2:$B$897,2,0)</f>
        <v xml:space="preserve">ATM Oficina Plaza Lama Av. 27 de Febrero </v>
      </c>
      <c r="H34" s="119" t="str">
        <f>VLOOKUP(E34,VIP!$A$2:$O18654,7,FALSE)</f>
        <v>Si</v>
      </c>
      <c r="I34" s="119" t="str">
        <f>VLOOKUP(E34,VIP!$A$2:$O10619,8,FALSE)</f>
        <v>Si</v>
      </c>
      <c r="J34" s="119" t="str">
        <f>VLOOKUP(E34,VIP!$A$2:$O10569,8,FALSE)</f>
        <v>Si</v>
      </c>
      <c r="K34" s="119" t="str">
        <f>VLOOKUP(E34,VIP!$A$2:$O14143,6,0)</f>
        <v>SI</v>
      </c>
      <c r="L34" s="107" t="s">
        <v>2672</v>
      </c>
      <c r="M34" s="121" t="s">
        <v>2551</v>
      </c>
      <c r="N34" s="111" t="s">
        <v>2453</v>
      </c>
      <c r="O34" s="119" t="s">
        <v>2454</v>
      </c>
      <c r="P34" s="119"/>
      <c r="Q34" s="120" t="s">
        <v>2752</v>
      </c>
    </row>
    <row r="35" spans="1:23" ht="18" x14ac:dyDescent="0.25">
      <c r="A35" s="119" t="str">
        <f>VLOOKUP(E35,'LISTADO ATM'!$A$2:$C$898,3,0)</f>
        <v>DISTRITO NACIONAL</v>
      </c>
      <c r="B35" s="147" t="s">
        <v>2702</v>
      </c>
      <c r="C35" s="112">
        <v>44362.526053240741</v>
      </c>
      <c r="D35" s="112" t="s">
        <v>2449</v>
      </c>
      <c r="E35" s="144">
        <v>369</v>
      </c>
      <c r="F35" s="119" t="str">
        <f>VLOOKUP(E35,VIP!$A$2:$O13789,2,0)</f>
        <v xml:space="preserve">DRBR369 </v>
      </c>
      <c r="G35" s="119" t="str">
        <f>VLOOKUP(E35,'LISTADO ATM'!$A$2:$B$897,2,0)</f>
        <v>ATM Plaza Lama Aut. Duarte</v>
      </c>
      <c r="H35" s="119" t="str">
        <f>VLOOKUP(E35,VIP!$A$2:$O18652,7,FALSE)</f>
        <v>N/A</v>
      </c>
      <c r="I35" s="119" t="str">
        <f>VLOOKUP(E35,VIP!$A$2:$O10617,8,FALSE)</f>
        <v>N/A</v>
      </c>
      <c r="J35" s="119" t="str">
        <f>VLOOKUP(E35,VIP!$A$2:$O10567,8,FALSE)</f>
        <v>N/A</v>
      </c>
      <c r="K35" s="119" t="str">
        <f>VLOOKUP(E35,VIP!$A$2:$O14141,6,0)</f>
        <v>N/A</v>
      </c>
      <c r="L35" s="107" t="s">
        <v>2672</v>
      </c>
      <c r="M35" s="121" t="s">
        <v>2551</v>
      </c>
      <c r="N35" s="111" t="s">
        <v>2453</v>
      </c>
      <c r="O35" s="119" t="s">
        <v>2454</v>
      </c>
      <c r="P35" s="119"/>
      <c r="Q35" s="120" t="s">
        <v>2743</v>
      </c>
    </row>
    <row r="36" spans="1:23" ht="18" x14ac:dyDescent="0.25">
      <c r="A36" s="119" t="str">
        <f>VLOOKUP(E36,'LISTADO ATM'!$A$2:$C$898,3,0)</f>
        <v>DISTRITO NACIONAL</v>
      </c>
      <c r="B36" s="147" t="s">
        <v>2706</v>
      </c>
      <c r="C36" s="112">
        <v>44362.519155092596</v>
      </c>
      <c r="D36" s="112" t="s">
        <v>2449</v>
      </c>
      <c r="E36" s="144">
        <v>243</v>
      </c>
      <c r="F36" s="119" t="str">
        <f>VLOOKUP(E36,VIP!$A$2:$O13792,2,0)</f>
        <v>DRBR243</v>
      </c>
      <c r="G36" s="119" t="str">
        <f>VLOOKUP(E36,'LISTADO ATM'!$A$2:$B$897,2,0)</f>
        <v xml:space="preserve">ATM Autoservicio Plaza Central  </v>
      </c>
      <c r="H36" s="119" t="str">
        <f>VLOOKUP(E36,VIP!$A$2:$O18655,7,FALSE)</f>
        <v>Si</v>
      </c>
      <c r="I36" s="119" t="str">
        <f>VLOOKUP(E36,VIP!$A$2:$O10620,8,FALSE)</f>
        <v>Si</v>
      </c>
      <c r="J36" s="119" t="str">
        <f>VLOOKUP(E36,VIP!$A$2:$O10570,8,FALSE)</f>
        <v>Si</v>
      </c>
      <c r="K36" s="119" t="str">
        <f>VLOOKUP(E36,VIP!$A$2:$O14144,6,0)</f>
        <v>SI</v>
      </c>
      <c r="L36" s="107" t="s">
        <v>2672</v>
      </c>
      <c r="M36" s="121" t="s">
        <v>2551</v>
      </c>
      <c r="N36" s="111" t="s">
        <v>2453</v>
      </c>
      <c r="O36" s="119" t="s">
        <v>2454</v>
      </c>
      <c r="P36" s="119"/>
      <c r="Q36" s="120" t="s">
        <v>2750</v>
      </c>
    </row>
    <row r="37" spans="1:23" ht="18" x14ac:dyDescent="0.25">
      <c r="A37" s="119" t="str">
        <f>VLOOKUP(E37,'LISTADO ATM'!$A$2:$C$898,3,0)</f>
        <v>ESTE</v>
      </c>
      <c r="B37" s="147" t="s">
        <v>2701</v>
      </c>
      <c r="C37" s="112">
        <v>44362.527731481481</v>
      </c>
      <c r="D37" s="112" t="s">
        <v>2449</v>
      </c>
      <c r="E37" s="144">
        <v>429</v>
      </c>
      <c r="F37" s="119" t="str">
        <f>VLOOKUP(E37,VIP!$A$2:$O13788,2,0)</f>
        <v>DRBR429</v>
      </c>
      <c r="G37" s="119" t="str">
        <f>VLOOKUP(E37,'LISTADO ATM'!$A$2:$B$897,2,0)</f>
        <v xml:space="preserve">ATM Oficina Jumbo La Romana </v>
      </c>
      <c r="H37" s="119" t="str">
        <f>VLOOKUP(E37,VIP!$A$2:$O18651,7,FALSE)</f>
        <v>Si</v>
      </c>
      <c r="I37" s="119" t="str">
        <f>VLOOKUP(E37,VIP!$A$2:$O10616,8,FALSE)</f>
        <v>Si</v>
      </c>
      <c r="J37" s="119" t="str">
        <f>VLOOKUP(E37,VIP!$A$2:$O10566,8,FALSE)</f>
        <v>Si</v>
      </c>
      <c r="K37" s="119" t="str">
        <f>VLOOKUP(E37,VIP!$A$2:$O14140,6,0)</f>
        <v>NO</v>
      </c>
      <c r="L37" s="107" t="s">
        <v>2672</v>
      </c>
      <c r="M37" s="121" t="s">
        <v>2551</v>
      </c>
      <c r="N37" s="111" t="s">
        <v>2453</v>
      </c>
      <c r="O37" s="119" t="s">
        <v>2454</v>
      </c>
      <c r="P37" s="119"/>
      <c r="Q37" s="120" t="s">
        <v>2751</v>
      </c>
    </row>
    <row r="38" spans="1:23" ht="18" x14ac:dyDescent="0.25">
      <c r="A38" s="119" t="str">
        <f>VLOOKUP(E38,'LISTADO ATM'!$A$2:$C$898,3,0)</f>
        <v>ESTE</v>
      </c>
      <c r="B38" s="147" t="s">
        <v>2709</v>
      </c>
      <c r="C38" s="112">
        <v>44362.514722222222</v>
      </c>
      <c r="D38" s="112" t="s">
        <v>2449</v>
      </c>
      <c r="E38" s="144">
        <v>158</v>
      </c>
      <c r="F38" s="119" t="str">
        <f>VLOOKUP(E38,VIP!$A$2:$O13794,2,0)</f>
        <v>DRBR158</v>
      </c>
      <c r="G38" s="119" t="str">
        <f>VLOOKUP(E38,'LISTADO ATM'!$A$2:$B$897,2,0)</f>
        <v xml:space="preserve">ATM Oficina Romana Norte </v>
      </c>
      <c r="H38" s="119" t="str">
        <f>VLOOKUP(E38,VIP!$A$2:$O18657,7,FALSE)</f>
        <v>Si</v>
      </c>
      <c r="I38" s="119" t="str">
        <f>VLOOKUP(E38,VIP!$A$2:$O10622,8,FALSE)</f>
        <v>Si</v>
      </c>
      <c r="J38" s="119" t="str">
        <f>VLOOKUP(E38,VIP!$A$2:$O10572,8,FALSE)</f>
        <v>Si</v>
      </c>
      <c r="K38" s="119" t="str">
        <f>VLOOKUP(E38,VIP!$A$2:$O14146,6,0)</f>
        <v>SI</v>
      </c>
      <c r="L38" s="107" t="s">
        <v>2672</v>
      </c>
      <c r="M38" s="121" t="s">
        <v>2551</v>
      </c>
      <c r="N38" s="111" t="s">
        <v>2453</v>
      </c>
      <c r="O38" s="119" t="s">
        <v>2454</v>
      </c>
      <c r="P38" s="119"/>
      <c r="Q38" s="120" t="s">
        <v>2739</v>
      </c>
    </row>
    <row r="39" spans="1:23" ht="18" x14ac:dyDescent="0.25">
      <c r="A39" s="119" t="str">
        <f>VLOOKUP(E39,'LISTADO ATM'!$A$2:$C$898,3,0)</f>
        <v>SUR</v>
      </c>
      <c r="B39" s="147" t="s">
        <v>2718</v>
      </c>
      <c r="C39" s="112">
        <v>44362.493634259263</v>
      </c>
      <c r="D39" s="112" t="s">
        <v>2449</v>
      </c>
      <c r="E39" s="144">
        <v>44</v>
      </c>
      <c r="F39" s="119" t="str">
        <f>VLOOKUP(E39,VIP!$A$2:$O13801,2,0)</f>
        <v>DRBR044</v>
      </c>
      <c r="G39" s="119" t="str">
        <f>VLOOKUP(E39,'LISTADO ATM'!$A$2:$B$897,2,0)</f>
        <v xml:space="preserve">ATM Oficina Pedernales </v>
      </c>
      <c r="H39" s="119" t="str">
        <f>VLOOKUP(E39,VIP!$A$2:$O18664,7,FALSE)</f>
        <v>Si</v>
      </c>
      <c r="I39" s="119" t="str">
        <f>VLOOKUP(E39,VIP!$A$2:$O10629,8,FALSE)</f>
        <v>Si</v>
      </c>
      <c r="J39" s="119" t="str">
        <f>VLOOKUP(E39,VIP!$A$2:$O10579,8,FALSE)</f>
        <v>Si</v>
      </c>
      <c r="K39" s="119" t="str">
        <f>VLOOKUP(E39,VIP!$A$2:$O14153,6,0)</f>
        <v>SI</v>
      </c>
      <c r="L39" s="107" t="s">
        <v>2672</v>
      </c>
      <c r="M39" s="121" t="s">
        <v>2551</v>
      </c>
      <c r="N39" s="111" t="s">
        <v>2453</v>
      </c>
      <c r="O39" s="119" t="s">
        <v>2454</v>
      </c>
      <c r="P39" s="119"/>
      <c r="Q39" s="120" t="s">
        <v>2748</v>
      </c>
    </row>
    <row r="40" spans="1:23" ht="18" x14ac:dyDescent="0.25">
      <c r="A40" s="119" t="str">
        <f>VLOOKUP(E40,'LISTADO ATM'!$A$2:$C$898,3,0)</f>
        <v>DISTRITO NACIONAL</v>
      </c>
      <c r="B40" s="147" t="s">
        <v>2577</v>
      </c>
      <c r="C40" s="112">
        <v>44361.357951388891</v>
      </c>
      <c r="D40" s="112" t="s">
        <v>2449</v>
      </c>
      <c r="E40" s="144">
        <v>169</v>
      </c>
      <c r="F40" s="119" t="str">
        <f>VLOOKUP(E40,VIP!$A$2:$O13721,2,0)</f>
        <v>DRBR169</v>
      </c>
      <c r="G40" s="119" t="str">
        <f>VLOOKUP(E40,'LISTADO ATM'!$A$2:$B$897,2,0)</f>
        <v xml:space="preserve">ATM Oficina Caonabo </v>
      </c>
      <c r="H40" s="119" t="str">
        <f>VLOOKUP(E40,VIP!$A$2:$O18584,7,FALSE)</f>
        <v>Si</v>
      </c>
      <c r="I40" s="119" t="str">
        <f>VLOOKUP(E40,VIP!$A$2:$O10549,8,FALSE)</f>
        <v>Si</v>
      </c>
      <c r="J40" s="119" t="str">
        <f>VLOOKUP(E40,VIP!$A$2:$O10499,8,FALSE)</f>
        <v>Si</v>
      </c>
      <c r="K40" s="119" t="str">
        <f>VLOOKUP(E40,VIP!$A$2:$O14073,6,0)</f>
        <v>NO</v>
      </c>
      <c r="L40" s="107" t="s">
        <v>2637</v>
      </c>
      <c r="M40" s="121" t="s">
        <v>2551</v>
      </c>
      <c r="N40" s="111" t="s">
        <v>2453</v>
      </c>
      <c r="O40" s="119" t="s">
        <v>2454</v>
      </c>
      <c r="P40" s="119"/>
      <c r="Q40" s="120">
        <v>44362.444502314815</v>
      </c>
    </row>
    <row r="41" spans="1:23" ht="18" x14ac:dyDescent="0.25">
      <c r="A41" s="119" t="str">
        <f>VLOOKUP(E41,'LISTADO ATM'!$A$2:$C$898,3,0)</f>
        <v>NORTE</v>
      </c>
      <c r="B41" s="147" t="s">
        <v>2631</v>
      </c>
      <c r="C41" s="112">
        <v>44362.363333333335</v>
      </c>
      <c r="D41" s="112" t="s">
        <v>2470</v>
      </c>
      <c r="E41" s="144">
        <v>92</v>
      </c>
      <c r="F41" s="119" t="str">
        <f>VLOOKUP(E41,VIP!$A$2:$O13745,2,0)</f>
        <v>DRBR092</v>
      </c>
      <c r="G41" s="119" t="str">
        <f>VLOOKUP(E41,'LISTADO ATM'!$A$2:$B$897,2,0)</f>
        <v xml:space="preserve">ATM Oficina Salcedo </v>
      </c>
      <c r="H41" s="119" t="str">
        <f>VLOOKUP(E41,VIP!$A$2:$O18608,7,FALSE)</f>
        <v>Si</v>
      </c>
      <c r="I41" s="119" t="str">
        <f>VLOOKUP(E41,VIP!$A$2:$O10573,8,FALSE)</f>
        <v>Si</v>
      </c>
      <c r="J41" s="119" t="str">
        <f>VLOOKUP(E41,VIP!$A$2:$O10523,8,FALSE)</f>
        <v>Si</v>
      </c>
      <c r="K41" s="119" t="str">
        <f>VLOOKUP(E41,VIP!$A$2:$O14097,6,0)</f>
        <v>SI</v>
      </c>
      <c r="L41" s="107" t="s">
        <v>2636</v>
      </c>
      <c r="M41" s="121" t="s">
        <v>2551</v>
      </c>
      <c r="N41" s="111" t="s">
        <v>2453</v>
      </c>
      <c r="O41" s="119" t="s">
        <v>2471</v>
      </c>
      <c r="P41" s="119"/>
      <c r="Q41" s="120" t="s">
        <v>2742</v>
      </c>
    </row>
    <row r="42" spans="1:23" ht="18" x14ac:dyDescent="0.25">
      <c r="A42" s="119" t="str">
        <f>VLOOKUP(E42,'LISTADO ATM'!$A$2:$C$898,3,0)</f>
        <v>NORTE</v>
      </c>
      <c r="B42" s="147" t="s">
        <v>2683</v>
      </c>
      <c r="C42" s="112">
        <v>44362.601724537039</v>
      </c>
      <c r="D42" s="112" t="s">
        <v>2470</v>
      </c>
      <c r="E42" s="144">
        <v>307</v>
      </c>
      <c r="F42" s="119" t="str">
        <f>VLOOKUP(E42,VIP!$A$2:$O13774,2,0)</f>
        <v>DRBR307</v>
      </c>
      <c r="G42" s="119" t="str">
        <f>VLOOKUP(E42,'LISTADO ATM'!$A$2:$B$897,2,0)</f>
        <v>ATM Oficina Nagua II</v>
      </c>
      <c r="H42" s="119" t="str">
        <f>VLOOKUP(E42,VIP!$A$2:$O18637,7,FALSE)</f>
        <v>Si</v>
      </c>
      <c r="I42" s="119" t="str">
        <f>VLOOKUP(E42,VIP!$A$2:$O10602,8,FALSE)</f>
        <v>Si</v>
      </c>
      <c r="J42" s="119" t="str">
        <f>VLOOKUP(E42,VIP!$A$2:$O10552,8,FALSE)</f>
        <v>Si</v>
      </c>
      <c r="K42" s="119" t="str">
        <f>VLOOKUP(E42,VIP!$A$2:$O14126,6,0)</f>
        <v>SI</v>
      </c>
      <c r="L42" s="107" t="s">
        <v>2684</v>
      </c>
      <c r="M42" s="121" t="s">
        <v>2551</v>
      </c>
      <c r="N42" s="111" t="s">
        <v>2453</v>
      </c>
      <c r="O42" s="119" t="s">
        <v>2471</v>
      </c>
      <c r="P42" s="119"/>
      <c r="Q42" s="120" t="s">
        <v>2753</v>
      </c>
    </row>
    <row r="43" spans="1:23" ht="18" x14ac:dyDescent="0.25">
      <c r="A43" s="119" t="str">
        <f>VLOOKUP(E43,'LISTADO ATM'!$A$2:$C$898,3,0)</f>
        <v>NORTE</v>
      </c>
      <c r="B43" s="147">
        <v>3335918178</v>
      </c>
      <c r="C43" s="112">
        <v>44359.626018518517</v>
      </c>
      <c r="D43" s="112" t="s">
        <v>2470</v>
      </c>
      <c r="E43" s="144">
        <v>538</v>
      </c>
      <c r="F43" s="119" t="str">
        <f>VLOOKUP(E43,VIP!$A$2:$O13706,2,0)</f>
        <v>DRBR538</v>
      </c>
      <c r="G43" s="119" t="str">
        <f>VLOOKUP(E43,'LISTADO ATM'!$A$2:$B$897,2,0)</f>
        <v>ATM  Autoservicio San Fco. Macorís</v>
      </c>
      <c r="H43" s="119" t="str">
        <f>VLOOKUP(E43,VIP!$A$2:$O18569,7,FALSE)</f>
        <v>Si</v>
      </c>
      <c r="I43" s="119" t="str">
        <f>VLOOKUP(E43,VIP!$A$2:$O10534,8,FALSE)</f>
        <v>Si</v>
      </c>
      <c r="J43" s="119" t="str">
        <f>VLOOKUP(E43,VIP!$A$2:$O10484,8,FALSE)</f>
        <v>Si</v>
      </c>
      <c r="K43" s="119" t="str">
        <f>VLOOKUP(E43,VIP!$A$2:$O14058,6,0)</f>
        <v>NO</v>
      </c>
      <c r="L43" s="107" t="s">
        <v>2568</v>
      </c>
      <c r="M43" s="121" t="s">
        <v>2551</v>
      </c>
      <c r="N43" s="111" t="s">
        <v>2453</v>
      </c>
      <c r="O43" s="119" t="s">
        <v>2471</v>
      </c>
      <c r="P43" s="111"/>
      <c r="Q43" s="120">
        <v>44362.448645833334</v>
      </c>
      <c r="R43" s="45"/>
      <c r="S43" s="87"/>
      <c r="T43" s="87"/>
      <c r="U43" s="87"/>
      <c r="V43" s="89"/>
      <c r="W43" s="75"/>
    </row>
    <row r="44" spans="1:23" ht="18" x14ac:dyDescent="0.25">
      <c r="A44" s="119" t="str">
        <f>VLOOKUP(E44,'LISTADO ATM'!$A$2:$C$898,3,0)</f>
        <v>ESTE</v>
      </c>
      <c r="B44" s="147" t="s">
        <v>2588</v>
      </c>
      <c r="C44" s="112">
        <v>44361.643796296295</v>
      </c>
      <c r="D44" s="112" t="s">
        <v>2449</v>
      </c>
      <c r="E44" s="144">
        <v>912</v>
      </c>
      <c r="F44" s="119" t="str">
        <f>VLOOKUP(E44,VIP!$A$2:$O13722,2,0)</f>
        <v>DRBR973</v>
      </c>
      <c r="G44" s="119" t="str">
        <f>VLOOKUP(E44,'LISTADO ATM'!$A$2:$B$897,2,0)</f>
        <v xml:space="preserve">ATM Oficina San Pedro II </v>
      </c>
      <c r="H44" s="119" t="str">
        <f>VLOOKUP(E44,VIP!$A$2:$O18585,7,FALSE)</f>
        <v>Si</v>
      </c>
      <c r="I44" s="119" t="str">
        <f>VLOOKUP(E44,VIP!$A$2:$O10550,8,FALSE)</f>
        <v>Si</v>
      </c>
      <c r="J44" s="119" t="str">
        <f>VLOOKUP(E44,VIP!$A$2:$O10500,8,FALSE)</f>
        <v>Si</v>
      </c>
      <c r="K44" s="119" t="str">
        <f>VLOOKUP(E44,VIP!$A$2:$O14074,6,0)</f>
        <v>SI</v>
      </c>
      <c r="L44" s="107" t="s">
        <v>2442</v>
      </c>
      <c r="M44" s="121" t="s">
        <v>2551</v>
      </c>
      <c r="N44" s="111" t="s">
        <v>2453</v>
      </c>
      <c r="O44" s="119" t="s">
        <v>2454</v>
      </c>
      <c r="P44" s="119"/>
      <c r="Q44" s="120">
        <v>44362.448229166665</v>
      </c>
      <c r="R44" s="45"/>
      <c r="S44" s="87"/>
      <c r="T44" s="87"/>
      <c r="U44" s="87"/>
      <c r="V44" s="89"/>
      <c r="W44" s="75"/>
    </row>
    <row r="45" spans="1:23" ht="18" x14ac:dyDescent="0.25">
      <c r="A45" s="119" t="str">
        <f>VLOOKUP(E45,'LISTADO ATM'!$A$2:$C$898,3,0)</f>
        <v>ESTE</v>
      </c>
      <c r="B45" s="147" t="s">
        <v>2590</v>
      </c>
      <c r="C45" s="112">
        <v>44361.641423611109</v>
      </c>
      <c r="D45" s="112" t="s">
        <v>2449</v>
      </c>
      <c r="E45" s="144">
        <v>844</v>
      </c>
      <c r="F45" s="119" t="str">
        <f>VLOOKUP(E45,VIP!$A$2:$O13724,2,0)</f>
        <v>DRBR844</v>
      </c>
      <c r="G45" s="119" t="str">
        <f>VLOOKUP(E45,'LISTADO ATM'!$A$2:$B$897,2,0)</f>
        <v xml:space="preserve">ATM San Juan Shopping Center (Bávaro) </v>
      </c>
      <c r="H45" s="119" t="str">
        <f>VLOOKUP(E45,VIP!$A$2:$O18587,7,FALSE)</f>
        <v>Si</v>
      </c>
      <c r="I45" s="119" t="str">
        <f>VLOOKUP(E45,VIP!$A$2:$O10552,8,FALSE)</f>
        <v>Si</v>
      </c>
      <c r="J45" s="119" t="str">
        <f>VLOOKUP(E45,VIP!$A$2:$O10502,8,FALSE)</f>
        <v>Si</v>
      </c>
      <c r="K45" s="119" t="str">
        <f>VLOOKUP(E45,VIP!$A$2:$O14076,6,0)</f>
        <v>NO</v>
      </c>
      <c r="L45" s="107" t="s">
        <v>2442</v>
      </c>
      <c r="M45" s="121" t="s">
        <v>2551</v>
      </c>
      <c r="N45" s="111" t="s">
        <v>2453</v>
      </c>
      <c r="O45" s="119" t="s">
        <v>2454</v>
      </c>
      <c r="P45" s="119"/>
      <c r="Q45" s="120">
        <v>44362.449131944442</v>
      </c>
      <c r="R45" s="45"/>
      <c r="S45" s="87"/>
      <c r="T45" s="87"/>
      <c r="U45" s="87"/>
      <c r="V45" s="89"/>
      <c r="W45" s="75"/>
    </row>
    <row r="46" spans="1:23" ht="18" x14ac:dyDescent="0.25">
      <c r="A46" s="119" t="str">
        <f>VLOOKUP(E46,'LISTADO ATM'!$A$2:$C$898,3,0)</f>
        <v>DISTRITO NACIONAL</v>
      </c>
      <c r="B46" s="147">
        <v>3335918210</v>
      </c>
      <c r="C46" s="112">
        <v>44360.022916666669</v>
      </c>
      <c r="D46" s="112" t="s">
        <v>2449</v>
      </c>
      <c r="E46" s="144">
        <v>147</v>
      </c>
      <c r="F46" s="119" t="str">
        <f>VLOOKUP(E46,VIP!$A$2:$O13732,2,0)</f>
        <v>DRBR147</v>
      </c>
      <c r="G46" s="119" t="str">
        <f>VLOOKUP(E46,'LISTADO ATM'!$A$2:$B$897,2,0)</f>
        <v xml:space="preserve">ATM Kiosco Megacentro I </v>
      </c>
      <c r="H46" s="119" t="str">
        <f>VLOOKUP(E46,VIP!$A$2:$O18595,7,FALSE)</f>
        <v>Si</v>
      </c>
      <c r="I46" s="119" t="str">
        <f>VLOOKUP(E46,VIP!$A$2:$O10560,8,FALSE)</f>
        <v>Si</v>
      </c>
      <c r="J46" s="119" t="str">
        <f>VLOOKUP(E46,VIP!$A$2:$O10510,8,FALSE)</f>
        <v>Si</v>
      </c>
      <c r="K46" s="119" t="str">
        <f>VLOOKUP(E46,VIP!$A$2:$O14084,6,0)</f>
        <v>NO</v>
      </c>
      <c r="L46" s="107" t="s">
        <v>2442</v>
      </c>
      <c r="M46" s="121" t="s">
        <v>2551</v>
      </c>
      <c r="N46" s="111" t="s">
        <v>2453</v>
      </c>
      <c r="O46" s="119" t="s">
        <v>2454</v>
      </c>
      <c r="P46" s="119"/>
      <c r="Q46" s="120">
        <v>44362.449340277781</v>
      </c>
      <c r="R46" s="45"/>
      <c r="S46" s="87"/>
      <c r="T46" s="87"/>
      <c r="U46" s="87"/>
      <c r="V46" s="89"/>
      <c r="W46" s="75"/>
    </row>
    <row r="47" spans="1:23" ht="18" x14ac:dyDescent="0.25">
      <c r="A47" s="119" t="str">
        <f>VLOOKUP(E47,'LISTADO ATM'!$A$2:$C$898,3,0)</f>
        <v>SUR</v>
      </c>
      <c r="B47" s="147" t="s">
        <v>2598</v>
      </c>
      <c r="C47" s="112">
        <v>44361.777453703704</v>
      </c>
      <c r="D47" s="112" t="s">
        <v>2470</v>
      </c>
      <c r="E47" s="144">
        <v>616</v>
      </c>
      <c r="F47" s="119" t="str">
        <f>VLOOKUP(E47,VIP!$A$2:$O13717,2,0)</f>
        <v>DRBR187</v>
      </c>
      <c r="G47" s="119" t="str">
        <f>VLOOKUP(E47,'LISTADO ATM'!$A$2:$B$897,2,0)</f>
        <v xml:space="preserve">ATM 5ta. Brigada Barahona </v>
      </c>
      <c r="H47" s="119" t="str">
        <f>VLOOKUP(E47,VIP!$A$2:$O18580,7,FALSE)</f>
        <v>Si</v>
      </c>
      <c r="I47" s="119" t="str">
        <f>VLOOKUP(E47,VIP!$A$2:$O10545,8,FALSE)</f>
        <v>Si</v>
      </c>
      <c r="J47" s="119" t="str">
        <f>VLOOKUP(E47,VIP!$A$2:$O10495,8,FALSE)</f>
        <v>Si</v>
      </c>
      <c r="K47" s="119" t="str">
        <f>VLOOKUP(E47,VIP!$A$2:$O14069,6,0)</f>
        <v>NO</v>
      </c>
      <c r="L47" s="107" t="s">
        <v>2442</v>
      </c>
      <c r="M47" s="121" t="s">
        <v>2551</v>
      </c>
      <c r="N47" s="111" t="s">
        <v>2453</v>
      </c>
      <c r="O47" s="119" t="s">
        <v>2471</v>
      </c>
      <c r="P47" s="119"/>
      <c r="Q47" s="120">
        <v>44362.450590277775</v>
      </c>
      <c r="R47" s="45"/>
      <c r="S47" s="87"/>
      <c r="T47" s="87"/>
      <c r="U47" s="87"/>
      <c r="V47" s="89"/>
      <c r="W47" s="75"/>
    </row>
    <row r="48" spans="1:23" ht="18" x14ac:dyDescent="0.25">
      <c r="A48" s="119" t="str">
        <f>VLOOKUP(E48,'LISTADO ATM'!$A$2:$C$898,3,0)</f>
        <v>DISTRITO NACIONAL</v>
      </c>
      <c r="B48" s="147" t="s">
        <v>2578</v>
      </c>
      <c r="C48" s="112">
        <v>44361.408333333333</v>
      </c>
      <c r="D48" s="112" t="s">
        <v>2449</v>
      </c>
      <c r="E48" s="144">
        <v>175</v>
      </c>
      <c r="F48" s="119" t="str">
        <f>VLOOKUP(E48,VIP!$A$2:$O13733,2,0)</f>
        <v>DRBR175</v>
      </c>
      <c r="G48" s="119" t="str">
        <f>VLOOKUP(E48,'LISTADO ATM'!$A$2:$B$897,2,0)</f>
        <v xml:space="preserve">ATM Dirección de Ingeniería </v>
      </c>
      <c r="H48" s="119" t="str">
        <f>VLOOKUP(E48,VIP!$A$2:$O18596,7,FALSE)</f>
        <v>Si</v>
      </c>
      <c r="I48" s="119" t="str">
        <f>VLOOKUP(E48,VIP!$A$2:$O10561,8,FALSE)</f>
        <v>No</v>
      </c>
      <c r="J48" s="119" t="str">
        <f>VLOOKUP(E48,VIP!$A$2:$O10511,8,FALSE)</f>
        <v>No</v>
      </c>
      <c r="K48" s="119" t="str">
        <f>VLOOKUP(E48,VIP!$A$2:$O14085,6,0)</f>
        <v>NO</v>
      </c>
      <c r="L48" s="107" t="s">
        <v>2442</v>
      </c>
      <c r="M48" s="121" t="s">
        <v>2551</v>
      </c>
      <c r="N48" s="111" t="s">
        <v>2453</v>
      </c>
      <c r="O48" s="119" t="s">
        <v>2454</v>
      </c>
      <c r="P48" s="119"/>
      <c r="Q48" s="120" t="s">
        <v>2754</v>
      </c>
      <c r="R48" s="45"/>
      <c r="S48" s="87"/>
      <c r="T48" s="87"/>
      <c r="U48" s="87"/>
      <c r="V48" s="89"/>
      <c r="W48" s="75"/>
    </row>
    <row r="49" spans="1:23" ht="18" x14ac:dyDescent="0.25">
      <c r="A49" s="119" t="str">
        <f>VLOOKUP(E49,'LISTADO ATM'!$A$2:$C$898,3,0)</f>
        <v>DISTRITO NACIONAL</v>
      </c>
      <c r="B49" s="147" t="s">
        <v>2632</v>
      </c>
      <c r="C49" s="112">
        <v>44362.331122685187</v>
      </c>
      <c r="D49" s="112" t="s">
        <v>2449</v>
      </c>
      <c r="E49" s="144">
        <v>416</v>
      </c>
      <c r="F49" s="119" t="str">
        <f>VLOOKUP(E49,VIP!$A$2:$O13746,2,0)</f>
        <v>DRBR416</v>
      </c>
      <c r="G49" s="119" t="str">
        <f>VLOOKUP(E49,'LISTADO ATM'!$A$2:$B$897,2,0)</f>
        <v xml:space="preserve">ATM Autobanco San Martín II </v>
      </c>
      <c r="H49" s="119" t="str">
        <f>VLOOKUP(E49,VIP!$A$2:$O18609,7,FALSE)</f>
        <v>Si</v>
      </c>
      <c r="I49" s="119" t="str">
        <f>VLOOKUP(E49,VIP!$A$2:$O10574,8,FALSE)</f>
        <v>Si</v>
      </c>
      <c r="J49" s="119" t="str">
        <f>VLOOKUP(E49,VIP!$A$2:$O10524,8,FALSE)</f>
        <v>Si</v>
      </c>
      <c r="K49" s="119" t="str">
        <f>VLOOKUP(E49,VIP!$A$2:$O14098,6,0)</f>
        <v>NO</v>
      </c>
      <c r="L49" s="107" t="s">
        <v>2442</v>
      </c>
      <c r="M49" s="121" t="s">
        <v>2551</v>
      </c>
      <c r="N49" s="111" t="s">
        <v>2453</v>
      </c>
      <c r="O49" s="119" t="s">
        <v>2454</v>
      </c>
      <c r="P49" s="119"/>
      <c r="Q49" s="120" t="s">
        <v>2749</v>
      </c>
      <c r="R49" s="45"/>
      <c r="S49" s="87"/>
      <c r="T49" s="87"/>
      <c r="U49" s="87"/>
      <c r="V49" s="89"/>
      <c r="W49" s="75"/>
    </row>
    <row r="50" spans="1:23" ht="18" x14ac:dyDescent="0.25">
      <c r="A50" s="119" t="str">
        <f>VLOOKUP(E50,'LISTADO ATM'!$A$2:$C$898,3,0)</f>
        <v>NORTE</v>
      </c>
      <c r="B50" s="147" t="s">
        <v>2711</v>
      </c>
      <c r="C50" s="112">
        <v>44362.510381944441</v>
      </c>
      <c r="D50" s="112" t="s">
        <v>2681</v>
      </c>
      <c r="E50" s="144">
        <v>500</v>
      </c>
      <c r="F50" s="119" t="str">
        <f>VLOOKUP(E50,VIP!$A$2:$O13796,2,0)</f>
        <v>DRBR500</v>
      </c>
      <c r="G50" s="119" t="str">
        <f>VLOOKUP(E50,'LISTADO ATM'!$A$2:$B$897,2,0)</f>
        <v xml:space="preserve">ATM UNP Cutupú </v>
      </c>
      <c r="H50" s="119" t="str">
        <f>VLOOKUP(E50,VIP!$A$2:$O18659,7,FALSE)</f>
        <v>Si</v>
      </c>
      <c r="I50" s="119" t="str">
        <f>VLOOKUP(E50,VIP!$A$2:$O10624,8,FALSE)</f>
        <v>Si</v>
      </c>
      <c r="J50" s="119" t="str">
        <f>VLOOKUP(E50,VIP!$A$2:$O10574,8,FALSE)</f>
        <v>Si</v>
      </c>
      <c r="K50" s="119" t="str">
        <f>VLOOKUP(E50,VIP!$A$2:$O14148,6,0)</f>
        <v>NO</v>
      </c>
      <c r="L50" s="107" t="s">
        <v>2442</v>
      </c>
      <c r="M50" s="121" t="s">
        <v>2551</v>
      </c>
      <c r="N50" s="111" t="s">
        <v>2640</v>
      </c>
      <c r="O50" s="119" t="s">
        <v>2682</v>
      </c>
      <c r="P50" s="119"/>
      <c r="Q50" s="120" t="s">
        <v>2756</v>
      </c>
      <c r="R50" s="45"/>
      <c r="S50" s="87"/>
      <c r="T50" s="87"/>
      <c r="U50" s="87"/>
      <c r="V50" s="89"/>
      <c r="W50" s="75"/>
    </row>
    <row r="51" spans="1:23" ht="18" x14ac:dyDescent="0.25">
      <c r="A51" s="119" t="str">
        <f>VLOOKUP(E51,'LISTADO ATM'!$A$2:$C$898,3,0)</f>
        <v>NORTE</v>
      </c>
      <c r="B51" s="147" t="s">
        <v>2680</v>
      </c>
      <c r="C51" s="112">
        <v>44362.605173611111</v>
      </c>
      <c r="D51" s="112" t="s">
        <v>2681</v>
      </c>
      <c r="E51" s="144">
        <v>756</v>
      </c>
      <c r="F51" s="119" t="str">
        <f>VLOOKUP(E51,VIP!$A$2:$O13773,2,0)</f>
        <v>DRBR756</v>
      </c>
      <c r="G51" s="119" t="str">
        <f>VLOOKUP(E51,'LISTADO ATM'!$A$2:$B$897,2,0)</f>
        <v xml:space="preserve">ATM UNP Villa La Mata (Cotuí) </v>
      </c>
      <c r="H51" s="119" t="str">
        <f>VLOOKUP(E51,VIP!$A$2:$O18636,7,FALSE)</f>
        <v>Si</v>
      </c>
      <c r="I51" s="119" t="str">
        <f>VLOOKUP(E51,VIP!$A$2:$O10601,8,FALSE)</f>
        <v>Si</v>
      </c>
      <c r="J51" s="119" t="str">
        <f>VLOOKUP(E51,VIP!$A$2:$O10551,8,FALSE)</f>
        <v>Si</v>
      </c>
      <c r="K51" s="119" t="str">
        <f>VLOOKUP(E51,VIP!$A$2:$O14125,6,0)</f>
        <v>NO</v>
      </c>
      <c r="L51" s="107" t="s">
        <v>2442</v>
      </c>
      <c r="M51" s="121" t="s">
        <v>2551</v>
      </c>
      <c r="N51" s="111" t="s">
        <v>2453</v>
      </c>
      <c r="O51" s="119" t="s">
        <v>2682</v>
      </c>
      <c r="P51" s="119"/>
      <c r="Q51" s="120" t="s">
        <v>2753</v>
      </c>
      <c r="R51" s="45"/>
      <c r="S51" s="87"/>
      <c r="T51" s="87"/>
      <c r="U51" s="87"/>
      <c r="V51" s="89"/>
      <c r="W51" s="75"/>
    </row>
    <row r="52" spans="1:23" ht="18" x14ac:dyDescent="0.25">
      <c r="A52" s="119" t="str">
        <f>VLOOKUP(E52,'LISTADO ATM'!$A$2:$C$898,3,0)</f>
        <v>NORTE</v>
      </c>
      <c r="B52" s="147" t="s">
        <v>2690</v>
      </c>
      <c r="C52" s="112">
        <v>44362.586805555555</v>
      </c>
      <c r="D52" s="112" t="s">
        <v>2470</v>
      </c>
      <c r="E52" s="144">
        <v>333</v>
      </c>
      <c r="F52" s="119" t="str">
        <f>VLOOKUP(E52,VIP!$A$2:$O13780,2,0)</f>
        <v>DRBR333</v>
      </c>
      <c r="G52" s="119" t="str">
        <f>VLOOKUP(E52,'LISTADO ATM'!$A$2:$B$897,2,0)</f>
        <v>ATM Oficina Turey Maimón</v>
      </c>
      <c r="H52" s="119" t="str">
        <f>VLOOKUP(E52,VIP!$A$2:$O18643,7,FALSE)</f>
        <v>Si</v>
      </c>
      <c r="I52" s="119" t="str">
        <f>VLOOKUP(E52,VIP!$A$2:$O10608,8,FALSE)</f>
        <v>Si</v>
      </c>
      <c r="J52" s="119" t="str">
        <f>VLOOKUP(E52,VIP!$A$2:$O10558,8,FALSE)</f>
        <v>Si</v>
      </c>
      <c r="K52" s="119" t="str">
        <f>VLOOKUP(E52,VIP!$A$2:$O14132,6,0)</f>
        <v>NO</v>
      </c>
      <c r="L52" s="107" t="s">
        <v>2442</v>
      </c>
      <c r="M52" s="121" t="s">
        <v>2551</v>
      </c>
      <c r="N52" s="111" t="s">
        <v>2453</v>
      </c>
      <c r="O52" s="119" t="s">
        <v>2471</v>
      </c>
      <c r="P52" s="119"/>
      <c r="Q52" s="120" t="s">
        <v>2755</v>
      </c>
      <c r="R52" s="45"/>
      <c r="S52" s="87"/>
      <c r="T52" s="87"/>
      <c r="U52" s="87"/>
      <c r="V52" s="89"/>
      <c r="W52" s="75"/>
    </row>
    <row r="53" spans="1:23" ht="18" x14ac:dyDescent="0.25">
      <c r="A53" s="119" t="str">
        <f>VLOOKUP(E53,'LISTADO ATM'!$A$2:$C$898,3,0)</f>
        <v>SUR</v>
      </c>
      <c r="B53" s="147" t="s">
        <v>2621</v>
      </c>
      <c r="C53" s="112">
        <v>44362.457430555558</v>
      </c>
      <c r="D53" s="112" t="s">
        <v>2449</v>
      </c>
      <c r="E53" s="144">
        <v>995</v>
      </c>
      <c r="F53" s="119" t="str">
        <f>VLOOKUP(E53,VIP!$A$2:$O13811,2,0)</f>
        <v>DRBR545</v>
      </c>
      <c r="G53" s="119" t="str">
        <f>VLOOKUP(E53,'LISTADO ATM'!$A$2:$B$897,2,0)</f>
        <v xml:space="preserve">ATM Oficina San Cristobal III (Lobby) </v>
      </c>
      <c r="H53" s="119" t="str">
        <f>VLOOKUP(E53,VIP!$A$2:$O18674,7,FALSE)</f>
        <v>Si</v>
      </c>
      <c r="I53" s="119" t="str">
        <f>VLOOKUP(E53,VIP!$A$2:$O10639,8,FALSE)</f>
        <v>No</v>
      </c>
      <c r="J53" s="119" t="str">
        <f>VLOOKUP(E53,VIP!$A$2:$O10589,8,FALSE)</f>
        <v>No</v>
      </c>
      <c r="K53" s="119" t="str">
        <f>VLOOKUP(E53,VIP!$A$2:$O14163,6,0)</f>
        <v>NO</v>
      </c>
      <c r="L53" s="107" t="s">
        <v>2442</v>
      </c>
      <c r="M53" s="121" t="s">
        <v>2551</v>
      </c>
      <c r="N53" s="111" t="s">
        <v>2453</v>
      </c>
      <c r="O53" s="119" t="s">
        <v>2454</v>
      </c>
      <c r="P53" s="119"/>
      <c r="Q53" s="120" t="s">
        <v>2757</v>
      </c>
      <c r="R53" s="45"/>
      <c r="S53" s="87"/>
      <c r="T53" s="87"/>
      <c r="U53" s="87"/>
      <c r="V53" s="89"/>
      <c r="W53" s="75"/>
    </row>
    <row r="54" spans="1:23" ht="18" x14ac:dyDescent="0.25">
      <c r="A54" s="119" t="str">
        <f>VLOOKUP(E54,'LISTADO ATM'!$A$2:$C$898,3,0)</f>
        <v>DISTRITO NACIONAL</v>
      </c>
      <c r="B54" s="147" t="s">
        <v>2617</v>
      </c>
      <c r="C54" s="112">
        <v>44361.994606481479</v>
      </c>
      <c r="D54" s="112" t="s">
        <v>2180</v>
      </c>
      <c r="E54" s="144">
        <v>240</v>
      </c>
      <c r="F54" s="119" t="str">
        <f>VLOOKUP(E54,VIP!$A$2:$O13737,2,0)</f>
        <v>DRBR24D</v>
      </c>
      <c r="G54" s="119" t="str">
        <f>VLOOKUP(E54,'LISTADO ATM'!$A$2:$B$897,2,0)</f>
        <v xml:space="preserve">ATM Oficina Carrefour I </v>
      </c>
      <c r="H54" s="119" t="str">
        <f>VLOOKUP(E54,VIP!$A$2:$O18600,7,FALSE)</f>
        <v>Si</v>
      </c>
      <c r="I54" s="119" t="str">
        <f>VLOOKUP(E54,VIP!$A$2:$O10565,8,FALSE)</f>
        <v>Si</v>
      </c>
      <c r="J54" s="119" t="str">
        <f>VLOOKUP(E54,VIP!$A$2:$O10515,8,FALSE)</f>
        <v>Si</v>
      </c>
      <c r="K54" s="119" t="str">
        <f>VLOOKUP(E54,VIP!$A$2:$O14089,6,0)</f>
        <v>SI</v>
      </c>
      <c r="L54" s="107" t="s">
        <v>2570</v>
      </c>
      <c r="M54" s="121" t="s">
        <v>2551</v>
      </c>
      <c r="N54" s="111" t="s">
        <v>2453</v>
      </c>
      <c r="O54" s="119" t="s">
        <v>2455</v>
      </c>
      <c r="P54" s="119"/>
      <c r="Q54" s="120">
        <v>44362.448958333334</v>
      </c>
      <c r="R54" s="45"/>
      <c r="S54" s="87"/>
      <c r="T54" s="87"/>
      <c r="U54" s="87"/>
      <c r="V54" s="89"/>
      <c r="W54" s="75"/>
    </row>
    <row r="55" spans="1:23" ht="18" x14ac:dyDescent="0.25">
      <c r="A55" s="119" t="str">
        <f>VLOOKUP(E55,'LISTADO ATM'!$A$2:$C$898,3,0)</f>
        <v>NORTE</v>
      </c>
      <c r="B55" s="147" t="s">
        <v>2616</v>
      </c>
      <c r="C55" s="112">
        <v>44362.026354166665</v>
      </c>
      <c r="D55" s="112" t="s">
        <v>2181</v>
      </c>
      <c r="E55" s="144">
        <v>63</v>
      </c>
      <c r="F55" s="119" t="str">
        <f>VLOOKUP(E55,VIP!$A$2:$O13736,2,0)</f>
        <v>DRBR063</v>
      </c>
      <c r="G55" s="119" t="str">
        <f>VLOOKUP(E55,'LISTADO ATM'!$A$2:$B$897,2,0)</f>
        <v xml:space="preserve">ATM Oficina Villa Vásquez (Montecristi) </v>
      </c>
      <c r="H55" s="119" t="str">
        <f>VLOOKUP(E55,VIP!$A$2:$O18599,7,FALSE)</f>
        <v>Si</v>
      </c>
      <c r="I55" s="119" t="str">
        <f>VLOOKUP(E55,VIP!$A$2:$O10564,8,FALSE)</f>
        <v>Si</v>
      </c>
      <c r="J55" s="119" t="str">
        <f>VLOOKUP(E55,VIP!$A$2:$O10514,8,FALSE)</f>
        <v>Si</v>
      </c>
      <c r="K55" s="119" t="str">
        <f>VLOOKUP(E55,VIP!$A$2:$O14088,6,0)</f>
        <v>NO</v>
      </c>
      <c r="L55" s="107" t="s">
        <v>2570</v>
      </c>
      <c r="M55" s="121" t="s">
        <v>2551</v>
      </c>
      <c r="N55" s="111" t="s">
        <v>2453</v>
      </c>
      <c r="O55" s="119" t="s">
        <v>2548</v>
      </c>
      <c r="P55" s="119"/>
      <c r="Q55" s="120">
        <v>44362.448993055557</v>
      </c>
    </row>
    <row r="56" spans="1:23" ht="18" x14ac:dyDescent="0.25">
      <c r="A56" s="119" t="str">
        <f>VLOOKUP(E56,'LISTADO ATM'!$A$2:$C$898,3,0)</f>
        <v>NORTE</v>
      </c>
      <c r="B56" s="110" t="s">
        <v>2664</v>
      </c>
      <c r="C56" s="112">
        <v>44362.7031712963</v>
      </c>
      <c r="D56" s="112" t="s">
        <v>2181</v>
      </c>
      <c r="E56" s="144">
        <v>79</v>
      </c>
      <c r="F56" s="119" t="str">
        <f>VLOOKUP(E56,VIP!$A$2:$O13759,2,0)</f>
        <v>DRBR079</v>
      </c>
      <c r="G56" s="119" t="str">
        <f>VLOOKUP(E56,'LISTADO ATM'!$A$2:$B$897,2,0)</f>
        <v xml:space="preserve">ATM UNP Luperón (Puerto Plata) </v>
      </c>
      <c r="H56" s="119" t="str">
        <f>VLOOKUP(E56,VIP!$A$2:$O18622,7,FALSE)</f>
        <v>Si</v>
      </c>
      <c r="I56" s="119" t="str">
        <f>VLOOKUP(E56,VIP!$A$2:$O10587,8,FALSE)</f>
        <v>Si</v>
      </c>
      <c r="J56" s="119" t="str">
        <f>VLOOKUP(E56,VIP!$A$2:$O10537,8,FALSE)</f>
        <v>Si</v>
      </c>
      <c r="K56" s="119" t="str">
        <f>VLOOKUP(E56,VIP!$A$2:$O14111,6,0)</f>
        <v>NO</v>
      </c>
      <c r="L56" s="107" t="s">
        <v>2570</v>
      </c>
      <c r="M56" s="121" t="s">
        <v>2551</v>
      </c>
      <c r="N56" s="111" t="s">
        <v>2640</v>
      </c>
      <c r="O56" s="119" t="s">
        <v>2665</v>
      </c>
      <c r="P56" s="119"/>
      <c r="Q56" s="120" t="s">
        <v>2758</v>
      </c>
    </row>
    <row r="57" spans="1:23" ht="18" x14ac:dyDescent="0.25">
      <c r="A57" s="119" t="str">
        <f>VLOOKUP(E57,'LISTADO ATM'!$A$2:$C$898,3,0)</f>
        <v>SUR</v>
      </c>
      <c r="B57" s="149" t="s">
        <v>2728</v>
      </c>
      <c r="C57" s="112">
        <v>44362.455925925926</v>
      </c>
      <c r="D57" s="112" t="s">
        <v>2470</v>
      </c>
      <c r="E57" s="144">
        <v>135</v>
      </c>
      <c r="F57" s="119" t="str">
        <f>VLOOKUP(E57,VIP!$A$2:$O13812,2,0)</f>
        <v>DRBR135</v>
      </c>
      <c r="G57" s="119" t="str">
        <f>VLOOKUP(E57,'LISTADO ATM'!$A$2:$B$897,2,0)</f>
        <v xml:space="preserve">ATM Oficina Las Dunas Baní </v>
      </c>
      <c r="H57" s="119" t="str">
        <f>VLOOKUP(E57,VIP!$A$2:$O18675,7,FALSE)</f>
        <v>Si</v>
      </c>
      <c r="I57" s="119" t="str">
        <f>VLOOKUP(E57,VIP!$A$2:$O10640,8,FALSE)</f>
        <v>Si</v>
      </c>
      <c r="J57" s="119" t="str">
        <f>VLOOKUP(E57,VIP!$A$2:$O10590,8,FALSE)</f>
        <v>Si</v>
      </c>
      <c r="K57" s="119" t="str">
        <f>VLOOKUP(E57,VIP!$A$2:$O14164,6,0)</f>
        <v>SI</v>
      </c>
      <c r="L57" s="107" t="s">
        <v>2570</v>
      </c>
      <c r="M57" s="121" t="s">
        <v>2551</v>
      </c>
      <c r="N57" s="111" t="s">
        <v>2640</v>
      </c>
      <c r="O57" s="119" t="s">
        <v>2717</v>
      </c>
      <c r="P57" s="119" t="s">
        <v>2778</v>
      </c>
      <c r="Q57" s="120" t="s">
        <v>2757</v>
      </c>
    </row>
    <row r="58" spans="1:23" ht="18" x14ac:dyDescent="0.25">
      <c r="A58" s="119" t="str">
        <f>VLOOKUP(E58,'LISTADO ATM'!$A$2:$C$898,3,0)</f>
        <v>NORTE</v>
      </c>
      <c r="B58" s="149" t="s">
        <v>2667</v>
      </c>
      <c r="C58" s="112">
        <v>44362.696192129632</v>
      </c>
      <c r="D58" s="112" t="s">
        <v>2181</v>
      </c>
      <c r="E58" s="144">
        <v>388</v>
      </c>
      <c r="F58" s="119" t="str">
        <f>VLOOKUP(E58,VIP!$A$2:$O13761,2,0)</f>
        <v>DRBR388</v>
      </c>
      <c r="G58" s="119" t="str">
        <f>VLOOKUP(E58,'LISTADO ATM'!$A$2:$B$897,2,0)</f>
        <v xml:space="preserve">ATM Multicentro La Sirena Puerto Plata </v>
      </c>
      <c r="H58" s="119" t="str">
        <f>VLOOKUP(E58,VIP!$A$2:$O18624,7,FALSE)</f>
        <v>Si</v>
      </c>
      <c r="I58" s="119" t="str">
        <f>VLOOKUP(E58,VIP!$A$2:$O10589,8,FALSE)</f>
        <v>Si</v>
      </c>
      <c r="J58" s="119" t="str">
        <f>VLOOKUP(E58,VIP!$A$2:$O10539,8,FALSE)</f>
        <v>Si</v>
      </c>
      <c r="K58" s="119" t="str">
        <f>VLOOKUP(E58,VIP!$A$2:$O14113,6,0)</f>
        <v>NO</v>
      </c>
      <c r="L58" s="107" t="s">
        <v>2562</v>
      </c>
      <c r="M58" s="121" t="s">
        <v>2551</v>
      </c>
      <c r="N58" s="111" t="s">
        <v>2640</v>
      </c>
      <c r="O58" s="119" t="s">
        <v>2665</v>
      </c>
      <c r="P58" s="119"/>
      <c r="Q58" s="120" t="s">
        <v>2759</v>
      </c>
    </row>
    <row r="59" spans="1:23" ht="18" x14ac:dyDescent="0.25">
      <c r="A59" s="119" t="str">
        <f>VLOOKUP(E59,'LISTADO ATM'!$A$2:$C$898,3,0)</f>
        <v>SUR</v>
      </c>
      <c r="B59" s="149" t="s">
        <v>2609</v>
      </c>
      <c r="C59" s="112">
        <v>44361.901064814818</v>
      </c>
      <c r="D59" s="112" t="s">
        <v>2180</v>
      </c>
      <c r="E59" s="144">
        <v>403</v>
      </c>
      <c r="F59" s="119" t="str">
        <f>VLOOKUP(E59,VIP!$A$2:$O13733,2,0)</f>
        <v>DRBR403</v>
      </c>
      <c r="G59" s="119" t="str">
        <f>VLOOKUP(E59,'LISTADO ATM'!$A$2:$B$897,2,0)</f>
        <v xml:space="preserve">ATM Oficina Vicente Noble </v>
      </c>
      <c r="H59" s="119" t="str">
        <f>VLOOKUP(E59,VIP!$A$2:$O18596,7,FALSE)</f>
        <v>Si</v>
      </c>
      <c r="I59" s="119" t="str">
        <f>VLOOKUP(E59,VIP!$A$2:$O10561,8,FALSE)</f>
        <v>Si</v>
      </c>
      <c r="J59" s="119" t="str">
        <f>VLOOKUP(E59,VIP!$A$2:$O10511,8,FALSE)</f>
        <v>Si</v>
      </c>
      <c r="K59" s="119" t="str">
        <f>VLOOKUP(E59,VIP!$A$2:$O14085,6,0)</f>
        <v>NO</v>
      </c>
      <c r="L59" s="107" t="s">
        <v>2562</v>
      </c>
      <c r="M59" s="121" t="s">
        <v>2551</v>
      </c>
      <c r="N59" s="111" t="s">
        <v>2453</v>
      </c>
      <c r="O59" s="119" t="s">
        <v>2455</v>
      </c>
      <c r="P59" s="119"/>
      <c r="Q59" s="120" t="s">
        <v>2757</v>
      </c>
    </row>
    <row r="60" spans="1:23" ht="18" x14ac:dyDescent="0.25">
      <c r="A60" s="119" t="str">
        <f>VLOOKUP(E60,'LISTADO ATM'!$A$2:$C$898,3,0)</f>
        <v>NORTE</v>
      </c>
      <c r="B60" s="149" t="s">
        <v>2715</v>
      </c>
      <c r="C60" s="112">
        <v>44362.497094907405</v>
      </c>
      <c r="D60" s="112" t="s">
        <v>2181</v>
      </c>
      <c r="E60" s="144">
        <v>763</v>
      </c>
      <c r="F60" s="119" t="str">
        <f>VLOOKUP(E60,VIP!$A$2:$O13799,2,0)</f>
        <v>DRBR439</v>
      </c>
      <c r="G60" s="119" t="str">
        <f>VLOOKUP(E60,'LISTADO ATM'!$A$2:$B$897,2,0)</f>
        <v xml:space="preserve">ATM UNP Montellano </v>
      </c>
      <c r="H60" s="119" t="str">
        <f>VLOOKUP(E60,VIP!$A$2:$O18662,7,FALSE)</f>
        <v>Si</v>
      </c>
      <c r="I60" s="119" t="str">
        <f>VLOOKUP(E60,VIP!$A$2:$O10627,8,FALSE)</f>
        <v>Si</v>
      </c>
      <c r="J60" s="119" t="str">
        <f>VLOOKUP(E60,VIP!$A$2:$O10577,8,FALSE)</f>
        <v>Si</v>
      </c>
      <c r="K60" s="119" t="str">
        <f>VLOOKUP(E60,VIP!$A$2:$O14151,6,0)</f>
        <v>NO</v>
      </c>
      <c r="L60" s="107" t="s">
        <v>2562</v>
      </c>
      <c r="M60" s="121" t="s">
        <v>2551</v>
      </c>
      <c r="N60" s="111" t="s">
        <v>2640</v>
      </c>
      <c r="O60" s="119" t="s">
        <v>2571</v>
      </c>
      <c r="P60" s="119"/>
      <c r="Q60" s="120" t="s">
        <v>2760</v>
      </c>
    </row>
    <row r="61" spans="1:23" ht="18" x14ac:dyDescent="0.25">
      <c r="A61" s="119" t="str">
        <f>VLOOKUP(E61,'LISTADO ATM'!$A$2:$C$898,3,0)</f>
        <v>NORTE</v>
      </c>
      <c r="B61" s="149" t="s">
        <v>2813</v>
      </c>
      <c r="C61" s="112">
        <v>44362.84107638889</v>
      </c>
      <c r="D61" s="112" t="s">
        <v>2470</v>
      </c>
      <c r="E61" s="144">
        <v>350</v>
      </c>
      <c r="F61" s="119" t="str">
        <f>VLOOKUP(E61,VIP!$A$2:$O13832,2,0)</f>
        <v>DRBR350</v>
      </c>
      <c r="G61" s="119" t="str">
        <f>VLOOKUP(E61,'LISTADO ATM'!$A$2:$B$897,2,0)</f>
        <v xml:space="preserve">ATM Oficina Villa Tapia </v>
      </c>
      <c r="H61" s="119" t="str">
        <f>VLOOKUP(E61,VIP!$A$2:$O18695,7,FALSE)</f>
        <v>Si</v>
      </c>
      <c r="I61" s="119" t="str">
        <f>VLOOKUP(E61,VIP!$A$2:$O10660,8,FALSE)</f>
        <v>Si</v>
      </c>
      <c r="J61" s="119" t="str">
        <f>VLOOKUP(E61,VIP!$A$2:$O10610,8,FALSE)</f>
        <v>Si</v>
      </c>
      <c r="K61" s="119" t="str">
        <f>VLOOKUP(E61,VIP!$A$2:$O14184,6,0)</f>
        <v>NO</v>
      </c>
      <c r="L61" s="107" t="s">
        <v>2814</v>
      </c>
      <c r="M61" s="121" t="s">
        <v>2551</v>
      </c>
      <c r="N61" s="111" t="s">
        <v>2640</v>
      </c>
      <c r="O61" s="119" t="s">
        <v>2641</v>
      </c>
      <c r="P61" s="119"/>
      <c r="Q61" s="120" t="s">
        <v>2817</v>
      </c>
    </row>
    <row r="62" spans="1:23" ht="18" x14ac:dyDescent="0.25">
      <c r="A62" s="119" t="str">
        <f>VLOOKUP(E62,'LISTADO ATM'!$A$2:$C$898,3,0)</f>
        <v>DISTRITO NACIONAL</v>
      </c>
      <c r="B62" s="149" t="s">
        <v>2642</v>
      </c>
      <c r="C62" s="112">
        <v>44362.764826388891</v>
      </c>
      <c r="D62" s="112" t="s">
        <v>2470</v>
      </c>
      <c r="E62" s="144">
        <v>558</v>
      </c>
      <c r="F62" s="119" t="str">
        <f>VLOOKUP(E62,VIP!$A$2:$O13741,2,0)</f>
        <v>DRBR106</v>
      </c>
      <c r="G62" s="119" t="str">
        <f>VLOOKUP(E62,'LISTADO ATM'!$A$2:$B$897,2,0)</f>
        <v xml:space="preserve">ATM Base Naval 27 de Febrero (Sans Soucí) </v>
      </c>
      <c r="H62" s="119" t="str">
        <f>VLOOKUP(E62,VIP!$A$2:$O18604,7,FALSE)</f>
        <v>Si</v>
      </c>
      <c r="I62" s="119" t="str">
        <f>VLOOKUP(E62,VIP!$A$2:$O10569,8,FALSE)</f>
        <v>Si</v>
      </c>
      <c r="J62" s="119" t="str">
        <f>VLOOKUP(E62,VIP!$A$2:$O10519,8,FALSE)</f>
        <v>Si</v>
      </c>
      <c r="K62" s="119" t="str">
        <f>VLOOKUP(E62,VIP!$A$2:$O14093,6,0)</f>
        <v>NO</v>
      </c>
      <c r="L62" s="107" t="s">
        <v>2639</v>
      </c>
      <c r="M62" s="121" t="s">
        <v>2551</v>
      </c>
      <c r="N62" s="111" t="s">
        <v>2640</v>
      </c>
      <c r="O62" s="119" t="s">
        <v>2641</v>
      </c>
      <c r="P62" s="119" t="s">
        <v>2778</v>
      </c>
      <c r="Q62" s="120" t="s">
        <v>2740</v>
      </c>
    </row>
    <row r="63" spans="1:23" ht="18" x14ac:dyDescent="0.25">
      <c r="A63" s="119" t="str">
        <f>VLOOKUP(E63,'LISTADO ATM'!$A$2:$C$898,3,0)</f>
        <v>DISTRITO NACIONAL</v>
      </c>
      <c r="B63" s="149" t="s">
        <v>2638</v>
      </c>
      <c r="C63" s="112">
        <v>44362.7659375</v>
      </c>
      <c r="D63" s="112" t="s">
        <v>2470</v>
      </c>
      <c r="E63" s="144">
        <v>735</v>
      </c>
      <c r="F63" s="119" t="str">
        <f>VLOOKUP(E63,VIP!$A$2:$O13740,2,0)</f>
        <v>DRBR179</v>
      </c>
      <c r="G63" s="119" t="str">
        <f>VLOOKUP(E63,'LISTADO ATM'!$A$2:$B$897,2,0)</f>
        <v xml:space="preserve">ATM Oficina Independencia II  </v>
      </c>
      <c r="H63" s="119" t="str">
        <f>VLOOKUP(E63,VIP!$A$2:$O18603,7,FALSE)</f>
        <v>Si</v>
      </c>
      <c r="I63" s="119" t="str">
        <f>VLOOKUP(E63,VIP!$A$2:$O10568,8,FALSE)</f>
        <v>Si</v>
      </c>
      <c r="J63" s="119" t="str">
        <f>VLOOKUP(E63,VIP!$A$2:$O10518,8,FALSE)</f>
        <v>Si</v>
      </c>
      <c r="K63" s="119" t="str">
        <f>VLOOKUP(E63,VIP!$A$2:$O14092,6,0)</f>
        <v>NO</v>
      </c>
      <c r="L63" s="107" t="s">
        <v>2639</v>
      </c>
      <c r="M63" s="121" t="s">
        <v>2551</v>
      </c>
      <c r="N63" s="111" t="s">
        <v>2640</v>
      </c>
      <c r="O63" s="119" t="s">
        <v>2641</v>
      </c>
      <c r="P63" s="119" t="s">
        <v>2778</v>
      </c>
      <c r="Q63" s="120" t="s">
        <v>2761</v>
      </c>
    </row>
    <row r="64" spans="1:23" s="93" customFormat="1" ht="18" x14ac:dyDescent="0.25">
      <c r="A64" s="119" t="str">
        <f>VLOOKUP(E64,'LISTADO ATM'!$A$2:$C$898,3,0)</f>
        <v>DISTRITO NACIONAL</v>
      </c>
      <c r="B64" s="149" t="s">
        <v>2602</v>
      </c>
      <c r="C64" s="112">
        <v>44361.734618055554</v>
      </c>
      <c r="D64" s="112" t="s">
        <v>2180</v>
      </c>
      <c r="E64" s="144">
        <v>453</v>
      </c>
      <c r="F64" s="119" t="str">
        <f>VLOOKUP(E64,VIP!$A$2:$O13724,2,0)</f>
        <v>DRBR453</v>
      </c>
      <c r="G64" s="119" t="str">
        <f>VLOOKUP(E64,'LISTADO ATM'!$A$2:$B$897,2,0)</f>
        <v xml:space="preserve">ATM Autobanco Sarasota II </v>
      </c>
      <c r="H64" s="119" t="str">
        <f>VLOOKUP(E64,VIP!$A$2:$O18587,7,FALSE)</f>
        <v>Si</v>
      </c>
      <c r="I64" s="119" t="str">
        <f>VLOOKUP(E64,VIP!$A$2:$O10552,8,FALSE)</f>
        <v>Si</v>
      </c>
      <c r="J64" s="119" t="str">
        <f>VLOOKUP(E64,VIP!$A$2:$O10502,8,FALSE)</f>
        <v>Si</v>
      </c>
      <c r="K64" s="119" t="str">
        <f>VLOOKUP(E64,VIP!$A$2:$O14076,6,0)</f>
        <v>SI</v>
      </c>
      <c r="L64" s="107" t="s">
        <v>2603</v>
      </c>
      <c r="M64" s="121" t="s">
        <v>2551</v>
      </c>
      <c r="N64" s="111" t="s">
        <v>2453</v>
      </c>
      <c r="O64" s="119" t="s">
        <v>2455</v>
      </c>
      <c r="P64" s="119" t="s">
        <v>2778</v>
      </c>
      <c r="Q64" s="120" t="s">
        <v>2739</v>
      </c>
    </row>
    <row r="65" spans="1:17" s="93" customFormat="1" ht="18" x14ac:dyDescent="0.25">
      <c r="A65" s="119" t="str">
        <f>VLOOKUP(E65,'LISTADO ATM'!$A$2:$C$898,3,0)</f>
        <v>DISTRITO NACIONAL</v>
      </c>
      <c r="B65" s="149" t="s">
        <v>2712</v>
      </c>
      <c r="C65" s="112">
        <v>44362.502870370372</v>
      </c>
      <c r="D65" s="112" t="s">
        <v>2180</v>
      </c>
      <c r="E65" s="144">
        <v>701</v>
      </c>
      <c r="F65" s="119" t="str">
        <f>VLOOKUP(E65,VIP!$A$2:$O13797,2,0)</f>
        <v>DRBR701</v>
      </c>
      <c r="G65" s="119" t="str">
        <f>VLOOKUP(E65,'LISTADO ATM'!$A$2:$B$897,2,0)</f>
        <v>ATM Autoservicio Los Alcarrizos</v>
      </c>
      <c r="H65" s="119" t="str">
        <f>VLOOKUP(E65,VIP!$A$2:$O18660,7,FALSE)</f>
        <v>Si</v>
      </c>
      <c r="I65" s="119" t="str">
        <f>VLOOKUP(E65,VIP!$A$2:$O10625,8,FALSE)</f>
        <v>Si</v>
      </c>
      <c r="J65" s="119" t="str">
        <f>VLOOKUP(E65,VIP!$A$2:$O10575,8,FALSE)</f>
        <v>Si</v>
      </c>
      <c r="K65" s="119" t="str">
        <f>VLOOKUP(E65,VIP!$A$2:$O14149,6,0)</f>
        <v>NO</v>
      </c>
      <c r="L65" s="107" t="s">
        <v>2713</v>
      </c>
      <c r="M65" s="121" t="s">
        <v>2551</v>
      </c>
      <c r="N65" s="111" t="s">
        <v>2559</v>
      </c>
      <c r="O65" s="119" t="s">
        <v>2455</v>
      </c>
      <c r="P65" s="119"/>
      <c r="Q65" s="120" t="s">
        <v>2763</v>
      </c>
    </row>
    <row r="66" spans="1:17" s="93" customFormat="1" ht="18" x14ac:dyDescent="0.25">
      <c r="A66" s="119" t="str">
        <f>VLOOKUP(E66,'LISTADO ATM'!$A$2:$C$898,3,0)</f>
        <v>NORTE</v>
      </c>
      <c r="B66" s="149" t="s">
        <v>2722</v>
      </c>
      <c r="C66" s="112">
        <v>44362.487395833334</v>
      </c>
      <c r="D66" s="112" t="s">
        <v>2181</v>
      </c>
      <c r="E66" s="144">
        <v>775</v>
      </c>
      <c r="F66" s="119" t="str">
        <f>VLOOKUP(E66,VIP!$A$2:$O13805,2,0)</f>
        <v>DRBR450</v>
      </c>
      <c r="G66" s="119" t="str">
        <f>VLOOKUP(E66,'LISTADO ATM'!$A$2:$B$897,2,0)</f>
        <v xml:space="preserve">ATM S/M Lilo (Montecristi) </v>
      </c>
      <c r="H66" s="119" t="str">
        <f>VLOOKUP(E66,VIP!$A$2:$O18668,7,FALSE)</f>
        <v>Si</v>
      </c>
      <c r="I66" s="119" t="str">
        <f>VLOOKUP(E66,VIP!$A$2:$O10633,8,FALSE)</f>
        <v>Si</v>
      </c>
      <c r="J66" s="119" t="str">
        <f>VLOOKUP(E66,VIP!$A$2:$O10583,8,FALSE)</f>
        <v>Si</v>
      </c>
      <c r="K66" s="119" t="str">
        <f>VLOOKUP(E66,VIP!$A$2:$O14157,6,0)</f>
        <v>NO</v>
      </c>
      <c r="L66" s="107" t="s">
        <v>2713</v>
      </c>
      <c r="M66" s="121" t="s">
        <v>2551</v>
      </c>
      <c r="N66" s="111" t="s">
        <v>2640</v>
      </c>
      <c r="O66" s="119" t="s">
        <v>2723</v>
      </c>
      <c r="P66" s="119"/>
      <c r="Q66" s="120" t="s">
        <v>2764</v>
      </c>
    </row>
    <row r="67" spans="1:17" s="93" customFormat="1" ht="18" x14ac:dyDescent="0.25">
      <c r="A67" s="119" t="str">
        <f>VLOOKUP(E67,'LISTADO ATM'!$A$2:$C$898,3,0)</f>
        <v>DISTRITO NACIONAL</v>
      </c>
      <c r="B67" s="149" t="s">
        <v>2607</v>
      </c>
      <c r="C67" s="112">
        <v>44361.657395833332</v>
      </c>
      <c r="D67" s="112" t="s">
        <v>2449</v>
      </c>
      <c r="E67" s="144">
        <v>554</v>
      </c>
      <c r="F67" s="119" t="str">
        <f>VLOOKUP(E67,VIP!$A$2:$O13738,2,0)</f>
        <v>DRBR011</v>
      </c>
      <c r="G67" s="119" t="str">
        <f>VLOOKUP(E67,'LISTADO ATM'!$A$2:$B$897,2,0)</f>
        <v xml:space="preserve">ATM Oficina Isabel La Católica I </v>
      </c>
      <c r="H67" s="119" t="str">
        <f>VLOOKUP(E67,VIP!$A$2:$O18601,7,FALSE)</f>
        <v>Si</v>
      </c>
      <c r="I67" s="119" t="str">
        <f>VLOOKUP(E67,VIP!$A$2:$O10566,8,FALSE)</f>
        <v>Si</v>
      </c>
      <c r="J67" s="119" t="str">
        <f>VLOOKUP(E67,VIP!$A$2:$O10516,8,FALSE)</f>
        <v>Si</v>
      </c>
      <c r="K67" s="119" t="str">
        <f>VLOOKUP(E67,VIP!$A$2:$O14090,6,0)</f>
        <v>NO</v>
      </c>
      <c r="L67" s="107" t="s">
        <v>2418</v>
      </c>
      <c r="M67" s="121" t="s">
        <v>2551</v>
      </c>
      <c r="N67" s="111" t="s">
        <v>2453</v>
      </c>
      <c r="O67" s="119" t="s">
        <v>2454</v>
      </c>
      <c r="P67" s="119"/>
      <c r="Q67" s="120">
        <v>44362.448182870372</v>
      </c>
    </row>
    <row r="68" spans="1:17" s="93" customFormat="1" ht="18" x14ac:dyDescent="0.25">
      <c r="A68" s="119" t="str">
        <f>VLOOKUP(E68,'LISTADO ATM'!$A$2:$C$898,3,0)</f>
        <v>NORTE</v>
      </c>
      <c r="B68" s="149">
        <v>3335918211</v>
      </c>
      <c r="C68" s="112">
        <v>44360.024895833332</v>
      </c>
      <c r="D68" s="112" t="s">
        <v>2470</v>
      </c>
      <c r="E68" s="144">
        <v>290</v>
      </c>
      <c r="F68" s="119" t="str">
        <f>VLOOKUP(E68,VIP!$A$2:$O13702,2,0)</f>
        <v>DRBR290</v>
      </c>
      <c r="G68" s="119" t="str">
        <f>VLOOKUP(E68,'LISTADO ATM'!$A$2:$B$897,2,0)</f>
        <v xml:space="preserve">ATM Oficina San Francisco de Macorís </v>
      </c>
      <c r="H68" s="119" t="str">
        <f>VLOOKUP(E68,VIP!$A$2:$O18565,7,FALSE)</f>
        <v>Si</v>
      </c>
      <c r="I68" s="119" t="str">
        <f>VLOOKUP(E68,VIP!$A$2:$O10530,8,FALSE)</f>
        <v>Si</v>
      </c>
      <c r="J68" s="119" t="str">
        <f>VLOOKUP(E68,VIP!$A$2:$O10480,8,FALSE)</f>
        <v>Si</v>
      </c>
      <c r="K68" s="119" t="str">
        <f>VLOOKUP(E68,VIP!$A$2:$O14054,6,0)</f>
        <v>NO</v>
      </c>
      <c r="L68" s="107" t="s">
        <v>2418</v>
      </c>
      <c r="M68" s="121" t="s">
        <v>2551</v>
      </c>
      <c r="N68" s="111" t="s">
        <v>2453</v>
      </c>
      <c r="O68" s="119" t="s">
        <v>2471</v>
      </c>
      <c r="P68" s="111"/>
      <c r="Q68" s="120">
        <v>44362.454305555555</v>
      </c>
    </row>
    <row r="69" spans="1:17" s="93" customFormat="1" ht="18" x14ac:dyDescent="0.25">
      <c r="A69" s="119" t="str">
        <f>VLOOKUP(E69,'LISTADO ATM'!$A$2:$C$898,3,0)</f>
        <v>DISTRITO NACIONAL</v>
      </c>
      <c r="B69" s="149" t="s">
        <v>2623</v>
      </c>
      <c r="C69" s="112">
        <v>44362.439039351855</v>
      </c>
      <c r="D69" s="112" t="s">
        <v>2449</v>
      </c>
      <c r="E69" s="144">
        <v>958</v>
      </c>
      <c r="F69" s="119" t="str">
        <f>VLOOKUP(E69,VIP!$A$2:$O13814,2,0)</f>
        <v>DRBR958</v>
      </c>
      <c r="G69" s="119" t="str">
        <f>VLOOKUP(E69,'LISTADO ATM'!$A$2:$B$897,2,0)</f>
        <v xml:space="preserve">ATM Olé Aut. San Isidro </v>
      </c>
      <c r="H69" s="119" t="str">
        <f>VLOOKUP(E69,VIP!$A$2:$O18677,7,FALSE)</f>
        <v>Si</v>
      </c>
      <c r="I69" s="119" t="str">
        <f>VLOOKUP(E69,VIP!$A$2:$O10642,8,FALSE)</f>
        <v>Si</v>
      </c>
      <c r="J69" s="119" t="str">
        <f>VLOOKUP(E69,VIP!$A$2:$O10592,8,FALSE)</f>
        <v>Si</v>
      </c>
      <c r="K69" s="119" t="str">
        <f>VLOOKUP(E69,VIP!$A$2:$O14166,6,0)</f>
        <v>NO</v>
      </c>
      <c r="L69" s="107" t="s">
        <v>2418</v>
      </c>
      <c r="M69" s="121" t="s">
        <v>2551</v>
      </c>
      <c r="N69" s="111" t="s">
        <v>2453</v>
      </c>
      <c r="O69" s="119" t="s">
        <v>2454</v>
      </c>
      <c r="P69" s="119"/>
      <c r="Q69" s="120" t="s">
        <v>2773</v>
      </c>
    </row>
    <row r="70" spans="1:17" s="93" customFormat="1" ht="18" x14ac:dyDescent="0.25">
      <c r="A70" s="119" t="str">
        <f>VLOOKUP(E70,'LISTADO ATM'!$A$2:$C$898,3,0)</f>
        <v>ESTE</v>
      </c>
      <c r="B70" s="149">
        <v>3335918215</v>
      </c>
      <c r="C70" s="112">
        <v>44360.107199074075</v>
      </c>
      <c r="D70" s="112" t="s">
        <v>2449</v>
      </c>
      <c r="E70" s="144">
        <v>429</v>
      </c>
      <c r="F70" s="119" t="str">
        <f>VLOOKUP(E70,VIP!$A$2:$O13698,2,0)</f>
        <v>DRBR429</v>
      </c>
      <c r="G70" s="119" t="str">
        <f>VLOOKUP(E70,'LISTADO ATM'!$A$2:$B$897,2,0)</f>
        <v xml:space="preserve">ATM Oficina Jumbo La Romana </v>
      </c>
      <c r="H70" s="119" t="str">
        <f>VLOOKUP(E70,VIP!$A$2:$O18561,7,FALSE)</f>
        <v>Si</v>
      </c>
      <c r="I70" s="119" t="str">
        <f>VLOOKUP(E70,VIP!$A$2:$O10526,8,FALSE)</f>
        <v>Si</v>
      </c>
      <c r="J70" s="119" t="str">
        <f>VLOOKUP(E70,VIP!$A$2:$O10476,8,FALSE)</f>
        <v>Si</v>
      </c>
      <c r="K70" s="119" t="str">
        <f>VLOOKUP(E70,VIP!$A$2:$O14050,6,0)</f>
        <v>NO</v>
      </c>
      <c r="L70" s="107" t="s">
        <v>2418</v>
      </c>
      <c r="M70" s="121" t="s">
        <v>2551</v>
      </c>
      <c r="N70" s="111" t="s">
        <v>2453</v>
      </c>
      <c r="O70" s="119" t="s">
        <v>2454</v>
      </c>
      <c r="P70" s="111"/>
      <c r="Q70" s="120" t="s">
        <v>2771</v>
      </c>
    </row>
    <row r="71" spans="1:17" s="93" customFormat="1" ht="18" x14ac:dyDescent="0.25">
      <c r="A71" s="119" t="str">
        <f>VLOOKUP(E71,'LISTADO ATM'!$A$2:$C$898,3,0)</f>
        <v>SUR</v>
      </c>
      <c r="B71" s="149" t="s">
        <v>2619</v>
      </c>
      <c r="C71" s="112">
        <v>44362.461574074077</v>
      </c>
      <c r="D71" s="112" t="s">
        <v>2449</v>
      </c>
      <c r="E71" s="144">
        <v>84</v>
      </c>
      <c r="F71" s="119" t="str">
        <f>VLOOKUP(E71,VIP!$A$2:$O13809,2,0)</f>
        <v>DRBR084</v>
      </c>
      <c r="G71" s="119" t="str">
        <f>VLOOKUP(E71,'LISTADO ATM'!$A$2:$B$897,2,0)</f>
        <v xml:space="preserve">ATM Oficina Multicentro Sirena San Cristóbal </v>
      </c>
      <c r="H71" s="119" t="str">
        <f>VLOOKUP(E71,VIP!$A$2:$O18672,7,FALSE)</f>
        <v>Si</v>
      </c>
      <c r="I71" s="119" t="str">
        <f>VLOOKUP(E71,VIP!$A$2:$O10637,8,FALSE)</f>
        <v>Si</v>
      </c>
      <c r="J71" s="119" t="str">
        <f>VLOOKUP(E71,VIP!$A$2:$O10587,8,FALSE)</f>
        <v>Si</v>
      </c>
      <c r="K71" s="119" t="str">
        <f>VLOOKUP(E71,VIP!$A$2:$O14161,6,0)</f>
        <v>SI</v>
      </c>
      <c r="L71" s="107" t="s">
        <v>2418</v>
      </c>
      <c r="M71" s="121" t="s">
        <v>2551</v>
      </c>
      <c r="N71" s="111" t="s">
        <v>2453</v>
      </c>
      <c r="O71" s="119" t="s">
        <v>2454</v>
      </c>
      <c r="P71" s="119"/>
      <c r="Q71" s="120" t="s">
        <v>2740</v>
      </c>
    </row>
    <row r="72" spans="1:17" s="93" customFormat="1" ht="18" x14ac:dyDescent="0.25">
      <c r="A72" s="119" t="str">
        <f>VLOOKUP(E72,'LISTADO ATM'!$A$2:$C$898,3,0)</f>
        <v>DISTRITO NACIONAL</v>
      </c>
      <c r="B72" s="149" t="s">
        <v>2620</v>
      </c>
      <c r="C72" s="112">
        <v>44362.459363425929</v>
      </c>
      <c r="D72" s="112" t="s">
        <v>2449</v>
      </c>
      <c r="E72" s="144">
        <v>153</v>
      </c>
      <c r="F72" s="119" t="str">
        <f>VLOOKUP(E72,VIP!$A$2:$O13810,2,0)</f>
        <v>DRBR153</v>
      </c>
      <c r="G72" s="119" t="str">
        <f>VLOOKUP(E72,'LISTADO ATM'!$A$2:$B$897,2,0)</f>
        <v xml:space="preserve">ATM Rehabilitación </v>
      </c>
      <c r="H72" s="119" t="str">
        <f>VLOOKUP(E72,VIP!$A$2:$O18673,7,FALSE)</f>
        <v>No</v>
      </c>
      <c r="I72" s="119" t="str">
        <f>VLOOKUP(E72,VIP!$A$2:$O10638,8,FALSE)</f>
        <v>No</v>
      </c>
      <c r="J72" s="119" t="str">
        <f>VLOOKUP(E72,VIP!$A$2:$O10588,8,FALSE)</f>
        <v>No</v>
      </c>
      <c r="K72" s="119" t="str">
        <f>VLOOKUP(E72,VIP!$A$2:$O14162,6,0)</f>
        <v>NO</v>
      </c>
      <c r="L72" s="107" t="s">
        <v>2418</v>
      </c>
      <c r="M72" s="121" t="s">
        <v>2551</v>
      </c>
      <c r="N72" s="111" t="s">
        <v>2453</v>
      </c>
      <c r="O72" s="119" t="s">
        <v>2454</v>
      </c>
      <c r="P72" s="119"/>
      <c r="Q72" s="120" t="s">
        <v>2767</v>
      </c>
    </row>
    <row r="73" spans="1:17" s="93" customFormat="1" ht="18" x14ac:dyDescent="0.25">
      <c r="A73" s="119" t="str">
        <f>VLOOKUP(E73,'LISTADO ATM'!$A$2:$C$898,3,0)</f>
        <v>DISTRITO NACIONAL</v>
      </c>
      <c r="B73" s="149" t="s">
        <v>2599</v>
      </c>
      <c r="C73" s="112">
        <v>44361.775266203702</v>
      </c>
      <c r="D73" s="112" t="s">
        <v>2449</v>
      </c>
      <c r="E73" s="144">
        <v>243</v>
      </c>
      <c r="F73" s="119" t="str">
        <f>VLOOKUP(E73,VIP!$A$2:$O13718,2,0)</f>
        <v>DRBR243</v>
      </c>
      <c r="G73" s="119" t="str">
        <f>VLOOKUP(E73,'LISTADO ATM'!$A$2:$B$897,2,0)</f>
        <v xml:space="preserve">ATM Autoservicio Plaza Central  </v>
      </c>
      <c r="H73" s="119" t="str">
        <f>VLOOKUP(E73,VIP!$A$2:$O18581,7,FALSE)</f>
        <v>Si</v>
      </c>
      <c r="I73" s="119" t="str">
        <f>VLOOKUP(E73,VIP!$A$2:$O10546,8,FALSE)</f>
        <v>Si</v>
      </c>
      <c r="J73" s="119" t="str">
        <f>VLOOKUP(E73,VIP!$A$2:$O10496,8,FALSE)</f>
        <v>Si</v>
      </c>
      <c r="K73" s="119" t="str">
        <f>VLOOKUP(E73,VIP!$A$2:$O14070,6,0)</f>
        <v>SI</v>
      </c>
      <c r="L73" s="107" t="s">
        <v>2418</v>
      </c>
      <c r="M73" s="121" t="s">
        <v>2551</v>
      </c>
      <c r="N73" s="111" t="s">
        <v>2453</v>
      </c>
      <c r="O73" s="119" t="s">
        <v>2454</v>
      </c>
      <c r="P73" s="119"/>
      <c r="Q73" s="120" t="s">
        <v>2741</v>
      </c>
    </row>
    <row r="74" spans="1:17" s="93" customFormat="1" ht="18" x14ac:dyDescent="0.25">
      <c r="A74" s="119" t="str">
        <f>VLOOKUP(E74,'LISTADO ATM'!$A$2:$C$898,3,0)</f>
        <v>SUR</v>
      </c>
      <c r="B74" s="149" t="s">
        <v>2635</v>
      </c>
      <c r="C74" s="112">
        <v>44362.311747685184</v>
      </c>
      <c r="D74" s="112" t="s">
        <v>2470</v>
      </c>
      <c r="E74" s="144">
        <v>89</v>
      </c>
      <c r="F74" s="119" t="str">
        <f>VLOOKUP(E74,VIP!$A$2:$O13749,2,0)</f>
        <v>DRBR089</v>
      </c>
      <c r="G74" s="119" t="str">
        <f>VLOOKUP(E74,'LISTADO ATM'!$A$2:$B$897,2,0)</f>
        <v xml:space="preserve">ATM UNP El Cercado (San Juan) </v>
      </c>
      <c r="H74" s="119" t="str">
        <f>VLOOKUP(E74,VIP!$A$2:$O18612,7,FALSE)</f>
        <v>Si</v>
      </c>
      <c r="I74" s="119" t="str">
        <f>VLOOKUP(E74,VIP!$A$2:$O10577,8,FALSE)</f>
        <v>Si</v>
      </c>
      <c r="J74" s="119" t="str">
        <f>VLOOKUP(E74,VIP!$A$2:$O10527,8,FALSE)</f>
        <v>Si</v>
      </c>
      <c r="K74" s="119" t="str">
        <f>VLOOKUP(E74,VIP!$A$2:$O14101,6,0)</f>
        <v>NO</v>
      </c>
      <c r="L74" s="107" t="s">
        <v>2418</v>
      </c>
      <c r="M74" s="121" t="s">
        <v>2551</v>
      </c>
      <c r="N74" s="111" t="s">
        <v>2453</v>
      </c>
      <c r="O74" s="119" t="s">
        <v>2471</v>
      </c>
      <c r="P74" s="119"/>
      <c r="Q74" s="120" t="s">
        <v>2765</v>
      </c>
    </row>
    <row r="75" spans="1:17" s="93" customFormat="1" ht="18" x14ac:dyDescent="0.25">
      <c r="A75" s="119" t="str">
        <f>VLOOKUP(E75,'LISTADO ATM'!$A$2:$C$898,3,0)</f>
        <v>ESTE</v>
      </c>
      <c r="B75" s="149" t="s">
        <v>2606</v>
      </c>
      <c r="C75" s="112">
        <v>44361.702881944446</v>
      </c>
      <c r="D75" s="112" t="s">
        <v>2470</v>
      </c>
      <c r="E75" s="144">
        <v>609</v>
      </c>
      <c r="F75" s="119" t="str">
        <f>VLOOKUP(E75,VIP!$A$2:$O13730,2,0)</f>
        <v>DRBR120</v>
      </c>
      <c r="G75" s="119" t="str">
        <f>VLOOKUP(E75,'LISTADO ATM'!$A$2:$B$897,2,0)</f>
        <v xml:space="preserve">ATM S/M Jumbo (San Pedro) </v>
      </c>
      <c r="H75" s="119" t="str">
        <f>VLOOKUP(E75,VIP!$A$2:$O18593,7,FALSE)</f>
        <v>Si</v>
      </c>
      <c r="I75" s="119" t="str">
        <f>VLOOKUP(E75,VIP!$A$2:$O10558,8,FALSE)</f>
        <v>Si</v>
      </c>
      <c r="J75" s="119" t="str">
        <f>VLOOKUP(E75,VIP!$A$2:$O10508,8,FALSE)</f>
        <v>Si</v>
      </c>
      <c r="K75" s="119" t="str">
        <f>VLOOKUP(E75,VIP!$A$2:$O14082,6,0)</f>
        <v>NO</v>
      </c>
      <c r="L75" s="107" t="s">
        <v>2418</v>
      </c>
      <c r="M75" s="121" t="s">
        <v>2551</v>
      </c>
      <c r="N75" s="111" t="s">
        <v>2453</v>
      </c>
      <c r="O75" s="119" t="s">
        <v>2471</v>
      </c>
      <c r="P75" s="119"/>
      <c r="Q75" s="120" t="s">
        <v>2753</v>
      </c>
    </row>
    <row r="76" spans="1:17" s="93" customFormat="1" ht="18" x14ac:dyDescent="0.25">
      <c r="A76" s="119" t="str">
        <f>VLOOKUP(E76,'LISTADO ATM'!$A$2:$C$898,3,0)</f>
        <v>SUR</v>
      </c>
      <c r="B76" s="110" t="s">
        <v>2688</v>
      </c>
      <c r="C76" s="112">
        <v>44362.591053240743</v>
      </c>
      <c r="D76" s="112" t="s">
        <v>2470</v>
      </c>
      <c r="E76" s="144">
        <v>342</v>
      </c>
      <c r="F76" s="119" t="str">
        <f>VLOOKUP(E76,VIP!$A$2:$O13778,2,0)</f>
        <v>DRBR342</v>
      </c>
      <c r="G76" s="119" t="str">
        <f>VLOOKUP(E76,'LISTADO ATM'!$A$2:$B$897,2,0)</f>
        <v>ATM Oficina Obras Públicas Azua</v>
      </c>
      <c r="H76" s="119" t="str">
        <f>VLOOKUP(E76,VIP!$A$2:$O18641,7,FALSE)</f>
        <v>Si</v>
      </c>
      <c r="I76" s="119" t="str">
        <f>VLOOKUP(E76,VIP!$A$2:$O10606,8,FALSE)</f>
        <v>Si</v>
      </c>
      <c r="J76" s="119" t="str">
        <f>VLOOKUP(E76,VIP!$A$2:$O10556,8,FALSE)</f>
        <v>Si</v>
      </c>
      <c r="K76" s="119" t="str">
        <f>VLOOKUP(E76,VIP!$A$2:$O14130,6,0)</f>
        <v>SI</v>
      </c>
      <c r="L76" s="107" t="s">
        <v>2418</v>
      </c>
      <c r="M76" s="121" t="s">
        <v>2551</v>
      </c>
      <c r="N76" s="111" t="s">
        <v>2453</v>
      </c>
      <c r="O76" s="119" t="s">
        <v>2471</v>
      </c>
      <c r="P76" s="119"/>
      <c r="Q76" s="120" t="s">
        <v>2769</v>
      </c>
    </row>
    <row r="77" spans="1:17" s="93" customFormat="1" ht="18" x14ac:dyDescent="0.25">
      <c r="A77" s="119" t="str">
        <f>VLOOKUP(E77,'LISTADO ATM'!$A$2:$C$898,3,0)</f>
        <v>DISTRITO NACIONAL</v>
      </c>
      <c r="B77" s="149" t="s">
        <v>2600</v>
      </c>
      <c r="C77" s="112">
        <v>44361.7737037037</v>
      </c>
      <c r="D77" s="112" t="s">
        <v>2449</v>
      </c>
      <c r="E77" s="144">
        <v>415</v>
      </c>
      <c r="F77" s="119" t="str">
        <f>VLOOKUP(E77,VIP!$A$2:$O13719,2,0)</f>
        <v>DRBR415</v>
      </c>
      <c r="G77" s="119" t="str">
        <f>VLOOKUP(E77,'LISTADO ATM'!$A$2:$B$897,2,0)</f>
        <v xml:space="preserve">ATM Autobanco San Martín I </v>
      </c>
      <c r="H77" s="119" t="str">
        <f>VLOOKUP(E77,VIP!$A$2:$O18582,7,FALSE)</f>
        <v>Si</v>
      </c>
      <c r="I77" s="119" t="str">
        <f>VLOOKUP(E77,VIP!$A$2:$O10547,8,FALSE)</f>
        <v>Si</v>
      </c>
      <c r="J77" s="119" t="str">
        <f>VLOOKUP(E77,VIP!$A$2:$O10497,8,FALSE)</f>
        <v>Si</v>
      </c>
      <c r="K77" s="119" t="str">
        <f>VLOOKUP(E77,VIP!$A$2:$O14071,6,0)</f>
        <v>NO</v>
      </c>
      <c r="L77" s="107" t="s">
        <v>2418</v>
      </c>
      <c r="M77" s="121" t="s">
        <v>2551</v>
      </c>
      <c r="N77" s="111" t="s">
        <v>2453</v>
      </c>
      <c r="O77" s="119" t="s">
        <v>2454</v>
      </c>
      <c r="P77" s="119"/>
      <c r="Q77" s="120" t="s">
        <v>2770</v>
      </c>
    </row>
    <row r="78" spans="1:17" s="93" customFormat="1" ht="18" x14ac:dyDescent="0.25">
      <c r="A78" s="119" t="str">
        <f>VLOOKUP(E78,'LISTADO ATM'!$A$2:$C$898,3,0)</f>
        <v>SUR</v>
      </c>
      <c r="B78" s="149" t="s">
        <v>2687</v>
      </c>
      <c r="C78" s="112">
        <v>44362.596979166665</v>
      </c>
      <c r="D78" s="112" t="s">
        <v>2470</v>
      </c>
      <c r="E78" s="144">
        <v>45</v>
      </c>
      <c r="F78" s="119" t="str">
        <f>VLOOKUP(E78,VIP!$A$2:$O13777,2,0)</f>
        <v>DRBR045</v>
      </c>
      <c r="G78" s="119" t="str">
        <f>VLOOKUP(E78,'LISTADO ATM'!$A$2:$B$897,2,0)</f>
        <v xml:space="preserve">ATM Oficina Tamayo </v>
      </c>
      <c r="H78" s="119" t="str">
        <f>VLOOKUP(E78,VIP!$A$2:$O18640,7,FALSE)</f>
        <v>Si</v>
      </c>
      <c r="I78" s="119" t="str">
        <f>VLOOKUP(E78,VIP!$A$2:$O10605,8,FALSE)</f>
        <v>Si</v>
      </c>
      <c r="J78" s="119" t="str">
        <f>VLOOKUP(E78,VIP!$A$2:$O10555,8,FALSE)</f>
        <v>Si</v>
      </c>
      <c r="K78" s="119" t="str">
        <f>VLOOKUP(E78,VIP!$A$2:$O14129,6,0)</f>
        <v>SI</v>
      </c>
      <c r="L78" s="107" t="s">
        <v>2418</v>
      </c>
      <c r="M78" s="121" t="s">
        <v>2551</v>
      </c>
      <c r="N78" s="111" t="s">
        <v>2453</v>
      </c>
      <c r="O78" s="119" t="s">
        <v>2471</v>
      </c>
      <c r="P78" s="119"/>
      <c r="Q78" s="120" t="s">
        <v>2764</v>
      </c>
    </row>
    <row r="79" spans="1:17" s="93" customFormat="1" ht="18" x14ac:dyDescent="0.25">
      <c r="A79" s="119" t="str">
        <f>VLOOKUP(E79,'LISTADO ATM'!$A$2:$C$898,3,0)</f>
        <v>SUR</v>
      </c>
      <c r="B79" s="110" t="s">
        <v>2630</v>
      </c>
      <c r="C79" s="112">
        <v>44362.395243055558</v>
      </c>
      <c r="D79" s="112" t="s">
        <v>2470</v>
      </c>
      <c r="E79" s="144">
        <v>750</v>
      </c>
      <c r="F79" s="119" t="str">
        <f>VLOOKUP(E79,VIP!$A$2:$O13744,2,0)</f>
        <v>DRBR265</v>
      </c>
      <c r="G79" s="119" t="str">
        <f>VLOOKUP(E79,'LISTADO ATM'!$A$2:$B$897,2,0)</f>
        <v xml:space="preserve">ATM UNP Duvergé </v>
      </c>
      <c r="H79" s="119" t="str">
        <f>VLOOKUP(E79,VIP!$A$2:$O18607,7,FALSE)</f>
        <v>Si</v>
      </c>
      <c r="I79" s="119" t="str">
        <f>VLOOKUP(E79,VIP!$A$2:$O10572,8,FALSE)</f>
        <v>Si</v>
      </c>
      <c r="J79" s="119" t="str">
        <f>VLOOKUP(E79,VIP!$A$2:$O10522,8,FALSE)</f>
        <v>Si</v>
      </c>
      <c r="K79" s="119" t="str">
        <f>VLOOKUP(E79,VIP!$A$2:$O14096,6,0)</f>
        <v>SI</v>
      </c>
      <c r="L79" s="107" t="s">
        <v>2418</v>
      </c>
      <c r="M79" s="121" t="s">
        <v>2551</v>
      </c>
      <c r="N79" s="111" t="s">
        <v>2453</v>
      </c>
      <c r="O79" s="119" t="s">
        <v>2471</v>
      </c>
      <c r="P79" s="119"/>
      <c r="Q79" s="120" t="s">
        <v>2764</v>
      </c>
    </row>
    <row r="80" spans="1:17" s="93" customFormat="1" ht="18" x14ac:dyDescent="0.25">
      <c r="A80" s="119" t="str">
        <f>VLOOKUP(E80,'LISTADO ATM'!$A$2:$C$898,3,0)</f>
        <v>NORTE</v>
      </c>
      <c r="B80" s="149" t="s">
        <v>2685</v>
      </c>
      <c r="C80" s="112">
        <v>44362.599618055552</v>
      </c>
      <c r="D80" s="112" t="s">
        <v>2470</v>
      </c>
      <c r="E80" s="144">
        <v>142</v>
      </c>
      <c r="F80" s="119" t="str">
        <f>VLOOKUP(E80,VIP!$A$2:$O13775,2,0)</f>
        <v>DRBR142</v>
      </c>
      <c r="G80" s="119" t="str">
        <f>VLOOKUP(E80,'LISTADO ATM'!$A$2:$B$897,2,0)</f>
        <v xml:space="preserve">ATM Centro de Caja Galerías Bonao </v>
      </c>
      <c r="H80" s="119" t="str">
        <f>VLOOKUP(E80,VIP!$A$2:$O18638,7,FALSE)</f>
        <v>Si</v>
      </c>
      <c r="I80" s="119" t="str">
        <f>VLOOKUP(E80,VIP!$A$2:$O10603,8,FALSE)</f>
        <v>Si</v>
      </c>
      <c r="J80" s="119" t="str">
        <f>VLOOKUP(E80,VIP!$A$2:$O10553,8,FALSE)</f>
        <v>Si</v>
      </c>
      <c r="K80" s="119" t="str">
        <f>VLOOKUP(E80,VIP!$A$2:$O14127,6,0)</f>
        <v>SI</v>
      </c>
      <c r="L80" s="107" t="s">
        <v>2418</v>
      </c>
      <c r="M80" s="121" t="s">
        <v>2551</v>
      </c>
      <c r="N80" s="111" t="s">
        <v>2453</v>
      </c>
      <c r="O80" s="119" t="s">
        <v>2471</v>
      </c>
      <c r="P80" s="119"/>
      <c r="Q80" s="120" t="s">
        <v>2766</v>
      </c>
    </row>
    <row r="81" spans="1:22" s="93" customFormat="1" ht="18" x14ac:dyDescent="0.25">
      <c r="A81" s="119" t="str">
        <f>VLOOKUP(E81,'LISTADO ATM'!$A$2:$C$898,3,0)</f>
        <v>NORTE</v>
      </c>
      <c r="B81" s="149" t="s">
        <v>2618</v>
      </c>
      <c r="C81" s="112">
        <v>44361.990254629629</v>
      </c>
      <c r="D81" s="112" t="s">
        <v>2470</v>
      </c>
      <c r="E81" s="144">
        <v>151</v>
      </c>
      <c r="F81" s="119" t="str">
        <f>VLOOKUP(E81,VIP!$A$2:$O13738,2,0)</f>
        <v>DRBR151</v>
      </c>
      <c r="G81" s="119" t="str">
        <f>VLOOKUP(E81,'LISTADO ATM'!$A$2:$B$897,2,0)</f>
        <v xml:space="preserve">ATM Oficina Nagua </v>
      </c>
      <c r="H81" s="119" t="str">
        <f>VLOOKUP(E81,VIP!$A$2:$O18601,7,FALSE)</f>
        <v>Si</v>
      </c>
      <c r="I81" s="119" t="str">
        <f>VLOOKUP(E81,VIP!$A$2:$O10566,8,FALSE)</f>
        <v>Si</v>
      </c>
      <c r="J81" s="119" t="str">
        <f>VLOOKUP(E81,VIP!$A$2:$O10516,8,FALSE)</f>
        <v>Si</v>
      </c>
      <c r="K81" s="119" t="str">
        <f>VLOOKUP(E81,VIP!$A$2:$O14090,6,0)</f>
        <v>SI</v>
      </c>
      <c r="L81" s="107" t="s">
        <v>2418</v>
      </c>
      <c r="M81" s="121" t="s">
        <v>2551</v>
      </c>
      <c r="N81" s="111" t="s">
        <v>2453</v>
      </c>
      <c r="O81" s="119" t="s">
        <v>2471</v>
      </c>
      <c r="P81" s="119"/>
      <c r="Q81" s="120" t="s">
        <v>2766</v>
      </c>
    </row>
    <row r="82" spans="1:22" ht="18" x14ac:dyDescent="0.25">
      <c r="A82" s="119" t="str">
        <f>VLOOKUP(E82,'LISTADO ATM'!$A$2:$C$898,3,0)</f>
        <v>ESTE</v>
      </c>
      <c r="B82" s="149" t="s">
        <v>2633</v>
      </c>
      <c r="C82" s="112">
        <v>44362.326099537036</v>
      </c>
      <c r="D82" s="112" t="s">
        <v>2470</v>
      </c>
      <c r="E82" s="144">
        <v>330</v>
      </c>
      <c r="F82" s="119" t="str">
        <f>VLOOKUP(E82,VIP!$A$2:$O13747,2,0)</f>
        <v>DRBR330</v>
      </c>
      <c r="G82" s="119" t="str">
        <f>VLOOKUP(E82,'LISTADO ATM'!$A$2:$B$897,2,0)</f>
        <v xml:space="preserve">ATM Oficina Boulevard (Higuey) </v>
      </c>
      <c r="H82" s="119" t="str">
        <f>VLOOKUP(E82,VIP!$A$2:$O18610,7,FALSE)</f>
        <v>Si</v>
      </c>
      <c r="I82" s="119" t="str">
        <f>VLOOKUP(E82,VIP!$A$2:$O10575,8,FALSE)</f>
        <v>Si</v>
      </c>
      <c r="J82" s="119" t="str">
        <f>VLOOKUP(E82,VIP!$A$2:$O10525,8,FALSE)</f>
        <v>Si</v>
      </c>
      <c r="K82" s="119" t="str">
        <f>VLOOKUP(E82,VIP!$A$2:$O14099,6,0)</f>
        <v>SI</v>
      </c>
      <c r="L82" s="107" t="s">
        <v>2418</v>
      </c>
      <c r="M82" s="121" t="s">
        <v>2551</v>
      </c>
      <c r="N82" s="111" t="s">
        <v>2453</v>
      </c>
      <c r="O82" s="119" t="s">
        <v>2471</v>
      </c>
      <c r="P82" s="119"/>
      <c r="Q82" s="120" t="s">
        <v>2766</v>
      </c>
      <c r="R82" s="87"/>
      <c r="S82" s="87"/>
      <c r="T82" s="87"/>
      <c r="U82" s="89"/>
      <c r="V82" s="75"/>
    </row>
    <row r="83" spans="1:22" ht="18" x14ac:dyDescent="0.25">
      <c r="A83" s="119" t="str">
        <f>VLOOKUP(E83,'LISTADO ATM'!$A$2:$C$898,3,0)</f>
        <v>DISTRITO NACIONAL</v>
      </c>
      <c r="B83" s="149">
        <v>3335919908</v>
      </c>
      <c r="C83" s="112">
        <v>44361.963888888888</v>
      </c>
      <c r="D83" s="112" t="s">
        <v>2470</v>
      </c>
      <c r="E83" s="144">
        <v>194</v>
      </c>
      <c r="F83" s="119" t="str">
        <f>VLOOKUP(E83,VIP!$A$2:$O13731,2,0)</f>
        <v>DRBR194</v>
      </c>
      <c r="G83" s="119" t="str">
        <f>VLOOKUP(E83,'LISTADO ATM'!$A$2:$B$897,2,0)</f>
        <v xml:space="preserve">ATM UNP Pantoja </v>
      </c>
      <c r="H83" s="119" t="str">
        <f>VLOOKUP(E83,VIP!$A$2:$O18594,7,FALSE)</f>
        <v>Si</v>
      </c>
      <c r="I83" s="119" t="str">
        <f>VLOOKUP(E83,VIP!$A$2:$O10559,8,FALSE)</f>
        <v>No</v>
      </c>
      <c r="J83" s="119" t="str">
        <f>VLOOKUP(E83,VIP!$A$2:$O10509,8,FALSE)</f>
        <v>No</v>
      </c>
      <c r="K83" s="119" t="str">
        <f>VLOOKUP(E83,VIP!$A$2:$O14083,6,0)</f>
        <v>NO</v>
      </c>
      <c r="L83" s="107" t="s">
        <v>2418</v>
      </c>
      <c r="M83" s="121" t="s">
        <v>2551</v>
      </c>
      <c r="N83" s="111" t="s">
        <v>2453</v>
      </c>
      <c r="O83" s="119" t="s">
        <v>2471</v>
      </c>
      <c r="P83" s="119"/>
      <c r="Q83" s="120" t="s">
        <v>2768</v>
      </c>
      <c r="R83" s="87"/>
      <c r="S83" s="87"/>
      <c r="T83" s="87"/>
      <c r="U83" s="89"/>
      <c r="V83" s="75"/>
    </row>
    <row r="84" spans="1:22" ht="18" x14ac:dyDescent="0.25">
      <c r="A84" s="119" t="str">
        <f>VLOOKUP(E84,'LISTADO ATM'!$A$2:$C$898,3,0)</f>
        <v>ESTE</v>
      </c>
      <c r="B84" s="149" t="s">
        <v>2634</v>
      </c>
      <c r="C84" s="112">
        <v>44362.322951388887</v>
      </c>
      <c r="D84" s="112" t="s">
        <v>2470</v>
      </c>
      <c r="E84" s="144">
        <v>366</v>
      </c>
      <c r="F84" s="119" t="str">
        <f>VLOOKUP(E84,VIP!$A$2:$O13748,2,0)</f>
        <v>DRBR366</v>
      </c>
      <c r="G84" s="119" t="str">
        <f>VLOOKUP(E84,'LISTADO ATM'!$A$2:$B$897,2,0)</f>
        <v>ATM Oficina Boulevard (Higuey) II</v>
      </c>
      <c r="H84" s="119" t="str">
        <f>VLOOKUP(E84,VIP!$A$2:$O18611,7,FALSE)</f>
        <v>N/A</v>
      </c>
      <c r="I84" s="119" t="str">
        <f>VLOOKUP(E84,VIP!$A$2:$O10576,8,FALSE)</f>
        <v>N/A</v>
      </c>
      <c r="J84" s="119" t="str">
        <f>VLOOKUP(E84,VIP!$A$2:$O10526,8,FALSE)</f>
        <v>N/A</v>
      </c>
      <c r="K84" s="119" t="str">
        <f>VLOOKUP(E84,VIP!$A$2:$O14100,6,0)</f>
        <v>N/A</v>
      </c>
      <c r="L84" s="107" t="s">
        <v>2418</v>
      </c>
      <c r="M84" s="121" t="s">
        <v>2551</v>
      </c>
      <c r="N84" s="111" t="s">
        <v>2453</v>
      </c>
      <c r="O84" s="119" t="s">
        <v>2471</v>
      </c>
      <c r="P84" s="119"/>
      <c r="Q84" s="120" t="s">
        <v>2768</v>
      </c>
      <c r="R84" s="87"/>
      <c r="S84" s="87"/>
      <c r="T84" s="87"/>
      <c r="U84" s="89"/>
      <c r="V84" s="75"/>
    </row>
    <row r="85" spans="1:22" ht="18" x14ac:dyDescent="0.25">
      <c r="A85" s="119" t="str">
        <f>VLOOKUP(E85,'LISTADO ATM'!$A$2:$C$898,3,0)</f>
        <v>DISTRITO NACIONAL</v>
      </c>
      <c r="B85" s="110">
        <v>3335918196</v>
      </c>
      <c r="C85" s="112">
        <v>44359.791331018518</v>
      </c>
      <c r="D85" s="112" t="s">
        <v>2470</v>
      </c>
      <c r="E85" s="144">
        <v>527</v>
      </c>
      <c r="F85" s="119" t="str">
        <f>VLOOKUP(E85,VIP!$A$2:$O13699,2,0)</f>
        <v>DRBR527</v>
      </c>
      <c r="G85" s="119" t="str">
        <f>VLOOKUP(E85,'LISTADO ATM'!$A$2:$B$897,2,0)</f>
        <v>ATM Oficina Zona Oriental II</v>
      </c>
      <c r="H85" s="119" t="str">
        <f>VLOOKUP(E85,VIP!$A$2:$O18562,7,FALSE)</f>
        <v>Si</v>
      </c>
      <c r="I85" s="119" t="str">
        <f>VLOOKUP(E85,VIP!$A$2:$O10527,8,FALSE)</f>
        <v>Si</v>
      </c>
      <c r="J85" s="119" t="str">
        <f>VLOOKUP(E85,VIP!$A$2:$O10477,8,FALSE)</f>
        <v>Si</v>
      </c>
      <c r="K85" s="119" t="str">
        <f>VLOOKUP(E85,VIP!$A$2:$O14051,6,0)</f>
        <v>SI</v>
      </c>
      <c r="L85" s="107" t="s">
        <v>2418</v>
      </c>
      <c r="M85" s="121" t="s">
        <v>2551</v>
      </c>
      <c r="N85" s="111" t="s">
        <v>2453</v>
      </c>
      <c r="O85" s="119" t="s">
        <v>2471</v>
      </c>
      <c r="P85" s="111"/>
      <c r="Q85" s="120" t="s">
        <v>2772</v>
      </c>
      <c r="R85" s="87"/>
      <c r="S85" s="87"/>
      <c r="T85" s="87"/>
      <c r="U85" s="89"/>
      <c r="V85" s="75"/>
    </row>
    <row r="86" spans="1:22" ht="18" x14ac:dyDescent="0.25">
      <c r="A86" s="119" t="str">
        <f>VLOOKUP(E86,'LISTADO ATM'!$A$2:$C$898,3,0)</f>
        <v>SUR</v>
      </c>
      <c r="B86" s="110" t="s">
        <v>2579</v>
      </c>
      <c r="C86" s="112">
        <v>44361.536076388889</v>
      </c>
      <c r="D86" s="112" t="s">
        <v>2180</v>
      </c>
      <c r="E86" s="144">
        <v>984</v>
      </c>
      <c r="F86" s="119" t="str">
        <f>VLOOKUP(E86,VIP!$A$2:$O13714,2,0)</f>
        <v>DRBR984</v>
      </c>
      <c r="G86" s="119" t="str">
        <f>VLOOKUP(E86,'LISTADO ATM'!$A$2:$B$897,2,0)</f>
        <v xml:space="preserve">ATM Oficina Neiba II </v>
      </c>
      <c r="H86" s="119" t="str">
        <f>VLOOKUP(E86,VIP!$A$2:$O18577,7,FALSE)</f>
        <v>Si</v>
      </c>
      <c r="I86" s="119" t="str">
        <f>VLOOKUP(E86,VIP!$A$2:$O10542,8,FALSE)</f>
        <v>Si</v>
      </c>
      <c r="J86" s="119" t="str">
        <f>VLOOKUP(E86,VIP!$A$2:$O10492,8,FALSE)</f>
        <v>Si</v>
      </c>
      <c r="K86" s="119" t="str">
        <f>VLOOKUP(E86,VIP!$A$2:$O14066,6,0)</f>
        <v>NO</v>
      </c>
      <c r="L86" s="107" t="s">
        <v>2466</v>
      </c>
      <c r="M86" s="121" t="s">
        <v>2551</v>
      </c>
      <c r="N86" s="111" t="s">
        <v>2559</v>
      </c>
      <c r="O86" s="119" t="s">
        <v>2455</v>
      </c>
      <c r="P86" s="119"/>
      <c r="Q86" s="120">
        <v>44362.457777777781</v>
      </c>
      <c r="R86" s="87"/>
      <c r="S86" s="87"/>
      <c r="T86" s="87"/>
      <c r="U86" s="89"/>
      <c r="V86" s="75"/>
    </row>
    <row r="87" spans="1:22" ht="18" x14ac:dyDescent="0.25">
      <c r="A87" s="119" t="str">
        <f>VLOOKUP(E87,'LISTADO ATM'!$A$2:$C$898,3,0)</f>
        <v>ESTE</v>
      </c>
      <c r="B87" s="110" t="s">
        <v>2585</v>
      </c>
      <c r="C87" s="112">
        <v>44361.651689814818</v>
      </c>
      <c r="D87" s="112" t="s">
        <v>2180</v>
      </c>
      <c r="E87" s="144">
        <v>268</v>
      </c>
      <c r="F87" s="119" t="str">
        <f>VLOOKUP(E87,VIP!$A$2:$O13717,2,0)</f>
        <v>DRBR268</v>
      </c>
      <c r="G87" s="119" t="str">
        <f>VLOOKUP(E87,'LISTADO ATM'!$A$2:$B$897,2,0)</f>
        <v xml:space="preserve">ATM Autobanco La Altagracia (Higuey) </v>
      </c>
      <c r="H87" s="119" t="str">
        <f>VLOOKUP(E87,VIP!$A$2:$O18580,7,FALSE)</f>
        <v>Si</v>
      </c>
      <c r="I87" s="119" t="str">
        <f>VLOOKUP(E87,VIP!$A$2:$O10545,8,FALSE)</f>
        <v>Si</v>
      </c>
      <c r="J87" s="119" t="str">
        <f>VLOOKUP(E87,VIP!$A$2:$O10495,8,FALSE)</f>
        <v>Si</v>
      </c>
      <c r="K87" s="119" t="str">
        <f>VLOOKUP(E87,VIP!$A$2:$O14069,6,0)</f>
        <v>NO</v>
      </c>
      <c r="L87" s="107" t="s">
        <v>2466</v>
      </c>
      <c r="M87" s="121" t="s">
        <v>2551</v>
      </c>
      <c r="N87" s="111" t="s">
        <v>2453</v>
      </c>
      <c r="O87" s="119" t="s">
        <v>2455</v>
      </c>
      <c r="P87" s="119"/>
      <c r="Q87" s="120">
        <v>44362.458252314813</v>
      </c>
      <c r="R87" s="87"/>
      <c r="S87" s="87"/>
      <c r="T87" s="87"/>
      <c r="U87" s="89"/>
      <c r="V87" s="75"/>
    </row>
    <row r="88" spans="1:22" ht="18" x14ac:dyDescent="0.25">
      <c r="A88" s="119" t="str">
        <f>VLOOKUP(E88,'LISTADO ATM'!$A$2:$C$898,3,0)</f>
        <v>DISTRITO NACIONAL</v>
      </c>
      <c r="B88" s="149" t="s">
        <v>2581</v>
      </c>
      <c r="C88" s="112">
        <v>44361.496446759258</v>
      </c>
      <c r="D88" s="112" t="s">
        <v>2180</v>
      </c>
      <c r="E88" s="144">
        <v>836</v>
      </c>
      <c r="F88" s="119" t="str">
        <f>VLOOKUP(E88,VIP!$A$2:$O13717,2,0)</f>
        <v>DRBR836</v>
      </c>
      <c r="G88" s="119" t="str">
        <f>VLOOKUP(E88,'LISTADO ATM'!$A$2:$B$897,2,0)</f>
        <v xml:space="preserve">ATM UNP Plaza Luperón </v>
      </c>
      <c r="H88" s="119" t="str">
        <f>VLOOKUP(E88,VIP!$A$2:$O18580,7,FALSE)</f>
        <v>Si</v>
      </c>
      <c r="I88" s="119" t="str">
        <f>VLOOKUP(E88,VIP!$A$2:$O10545,8,FALSE)</f>
        <v>Si</v>
      </c>
      <c r="J88" s="119" t="str">
        <f>VLOOKUP(E88,VIP!$A$2:$O10495,8,FALSE)</f>
        <v>Si</v>
      </c>
      <c r="K88" s="119" t="str">
        <f>VLOOKUP(E88,VIP!$A$2:$O14069,6,0)</f>
        <v>NO</v>
      </c>
      <c r="L88" s="107" t="s">
        <v>2466</v>
      </c>
      <c r="M88" s="121" t="s">
        <v>2551</v>
      </c>
      <c r="N88" s="111" t="s">
        <v>2559</v>
      </c>
      <c r="O88" s="119" t="s">
        <v>2455</v>
      </c>
      <c r="P88" s="119"/>
      <c r="Q88" s="120" t="s">
        <v>2770</v>
      </c>
      <c r="R88" s="87"/>
      <c r="S88" s="87"/>
      <c r="T88" s="87"/>
      <c r="U88" s="89"/>
      <c r="V88" s="75"/>
    </row>
    <row r="89" spans="1:22" ht="18" x14ac:dyDescent="0.25">
      <c r="A89" s="119" t="str">
        <f>VLOOKUP(E89,'LISTADO ATM'!$A$2:$C$898,3,0)</f>
        <v>NORTE</v>
      </c>
      <c r="B89" s="149" t="s">
        <v>2649</v>
      </c>
      <c r="C89" s="112">
        <v>44362.74046296296</v>
      </c>
      <c r="D89" s="112" t="s">
        <v>2181</v>
      </c>
      <c r="E89" s="144">
        <v>62</v>
      </c>
      <c r="F89" s="119" t="str">
        <f>VLOOKUP(E89,VIP!$A$2:$O13747,2,0)</f>
        <v>DRBR062</v>
      </c>
      <c r="G89" s="119" t="str">
        <f>VLOOKUP(E89,'LISTADO ATM'!$A$2:$B$897,2,0)</f>
        <v xml:space="preserve">ATM Oficina Dajabón </v>
      </c>
      <c r="H89" s="119" t="str">
        <f>VLOOKUP(E89,VIP!$A$2:$O18610,7,FALSE)</f>
        <v>Si</v>
      </c>
      <c r="I89" s="119" t="str">
        <f>VLOOKUP(E89,VIP!$A$2:$O10575,8,FALSE)</f>
        <v>Si</v>
      </c>
      <c r="J89" s="119" t="str">
        <f>VLOOKUP(E89,VIP!$A$2:$O10525,8,FALSE)</f>
        <v>Si</v>
      </c>
      <c r="K89" s="119" t="str">
        <f>VLOOKUP(E89,VIP!$A$2:$O14099,6,0)</f>
        <v>SI</v>
      </c>
      <c r="L89" s="107" t="s">
        <v>2466</v>
      </c>
      <c r="M89" s="121" t="s">
        <v>2551</v>
      </c>
      <c r="N89" s="111" t="s">
        <v>2453</v>
      </c>
      <c r="O89" s="119" t="s">
        <v>2571</v>
      </c>
      <c r="P89" s="119"/>
      <c r="Q89" s="120" t="s">
        <v>2774</v>
      </c>
      <c r="R89" s="87"/>
      <c r="S89" s="87"/>
      <c r="T89" s="87"/>
      <c r="U89" s="89"/>
      <c r="V89" s="75"/>
    </row>
    <row r="90" spans="1:22" ht="18" x14ac:dyDescent="0.25">
      <c r="A90" s="119" t="str">
        <f>VLOOKUP(E90,'LISTADO ATM'!$A$2:$C$898,3,0)</f>
        <v>ESTE</v>
      </c>
      <c r="B90" s="149" t="s">
        <v>2584</v>
      </c>
      <c r="C90" s="112">
        <v>44361.653182870374</v>
      </c>
      <c r="D90" s="112" t="s">
        <v>2180</v>
      </c>
      <c r="E90" s="144">
        <v>158</v>
      </c>
      <c r="F90" s="119" t="str">
        <f>VLOOKUP(E90,VIP!$A$2:$O13716,2,0)</f>
        <v>DRBR158</v>
      </c>
      <c r="G90" s="119" t="str">
        <f>VLOOKUP(E90,'LISTADO ATM'!$A$2:$B$897,2,0)</f>
        <v xml:space="preserve">ATM Oficina Romana Norte </v>
      </c>
      <c r="H90" s="119" t="str">
        <f>VLOOKUP(E90,VIP!$A$2:$O18579,7,FALSE)</f>
        <v>Si</v>
      </c>
      <c r="I90" s="119" t="str">
        <f>VLOOKUP(E90,VIP!$A$2:$O10544,8,FALSE)</f>
        <v>Si</v>
      </c>
      <c r="J90" s="119" t="str">
        <f>VLOOKUP(E90,VIP!$A$2:$O10494,8,FALSE)</f>
        <v>Si</v>
      </c>
      <c r="K90" s="119" t="str">
        <f>VLOOKUP(E90,VIP!$A$2:$O14068,6,0)</f>
        <v>SI</v>
      </c>
      <c r="L90" s="107" t="s">
        <v>2466</v>
      </c>
      <c r="M90" s="121" t="s">
        <v>2551</v>
      </c>
      <c r="N90" s="111" t="s">
        <v>2453</v>
      </c>
      <c r="O90" s="119" t="s">
        <v>2455</v>
      </c>
      <c r="P90" s="119"/>
      <c r="Q90" s="120" t="s">
        <v>2775</v>
      </c>
      <c r="R90" s="87"/>
      <c r="S90" s="87"/>
      <c r="T90" s="87"/>
      <c r="U90" s="89"/>
      <c r="V90" s="75"/>
    </row>
    <row r="91" spans="1:22" ht="18" x14ac:dyDescent="0.25">
      <c r="A91" s="119" t="str">
        <f>VLOOKUP(E91,'LISTADO ATM'!$A$2:$C$898,3,0)</f>
        <v>DISTRITO NACIONAL</v>
      </c>
      <c r="B91" s="149" t="s">
        <v>2625</v>
      </c>
      <c r="C91" s="112">
        <v>44362.432118055556</v>
      </c>
      <c r="D91" s="112" t="s">
        <v>2180</v>
      </c>
      <c r="E91" s="144">
        <v>957</v>
      </c>
      <c r="F91" s="119" t="str">
        <f>VLOOKUP(E91,VIP!$A$2:$O13816,2,0)</f>
        <v>DRBR23F</v>
      </c>
      <c r="G91" s="119" t="str">
        <f>VLOOKUP(E91,'LISTADO ATM'!$A$2:$B$897,2,0)</f>
        <v xml:space="preserve">ATM Oficina Venezuela </v>
      </c>
      <c r="H91" s="119" t="str">
        <f>VLOOKUP(E91,VIP!$A$2:$O18679,7,FALSE)</f>
        <v>Si</v>
      </c>
      <c r="I91" s="119" t="str">
        <f>VLOOKUP(E91,VIP!$A$2:$O10644,8,FALSE)</f>
        <v>Si</v>
      </c>
      <c r="J91" s="119" t="str">
        <f>VLOOKUP(E91,VIP!$A$2:$O10594,8,FALSE)</f>
        <v>Si</v>
      </c>
      <c r="K91" s="119" t="str">
        <f>VLOOKUP(E91,VIP!$A$2:$O14168,6,0)</f>
        <v>SI</v>
      </c>
      <c r="L91" s="107" t="s">
        <v>2724</v>
      </c>
      <c r="M91" s="121" t="s">
        <v>2551</v>
      </c>
      <c r="N91" s="111" t="s">
        <v>2640</v>
      </c>
      <c r="O91" s="119" t="s">
        <v>2455</v>
      </c>
      <c r="P91" s="119"/>
      <c r="Q91" s="120" t="s">
        <v>2776</v>
      </c>
      <c r="R91" s="87"/>
      <c r="S91" s="87"/>
      <c r="T91" s="87"/>
      <c r="U91" s="89"/>
      <c r="V91" s="75"/>
    </row>
    <row r="92" spans="1:22" ht="18" x14ac:dyDescent="0.25">
      <c r="A92" s="119" t="str">
        <f>VLOOKUP(E92,'LISTADO ATM'!$A$2:$C$898,3,0)</f>
        <v>DISTRITO NACIONAL</v>
      </c>
      <c r="B92" s="149" t="s">
        <v>2670</v>
      </c>
      <c r="C92" s="112">
        <v>44362.657719907409</v>
      </c>
      <c r="D92" s="112" t="s">
        <v>2449</v>
      </c>
      <c r="E92" s="144">
        <v>589</v>
      </c>
      <c r="F92" s="119" t="str">
        <f>VLOOKUP(E92,VIP!$A$2:$O13764,2,0)</f>
        <v>DRBR23E</v>
      </c>
      <c r="G92" s="119" t="str">
        <f>VLOOKUP(E92,'LISTADO ATM'!$A$2:$B$897,2,0)</f>
        <v xml:space="preserve">ATM S/M Bravo San Vicente de Paul </v>
      </c>
      <c r="H92" s="119" t="str">
        <f>VLOOKUP(E92,VIP!$A$2:$O18627,7,FALSE)</f>
        <v>Si</v>
      </c>
      <c r="I92" s="119" t="str">
        <f>VLOOKUP(E92,VIP!$A$2:$O10592,8,FALSE)</f>
        <v>No</v>
      </c>
      <c r="J92" s="119" t="str">
        <f>VLOOKUP(E92,VIP!$A$2:$O10542,8,FALSE)</f>
        <v>No</v>
      </c>
      <c r="K92" s="119" t="str">
        <f>VLOOKUP(E92,VIP!$A$2:$O14116,6,0)</f>
        <v>NO</v>
      </c>
      <c r="L92" s="107" t="s">
        <v>2731</v>
      </c>
      <c r="M92" s="111" t="s">
        <v>2446</v>
      </c>
      <c r="N92" s="111" t="s">
        <v>2453</v>
      </c>
      <c r="O92" s="119" t="s">
        <v>2454</v>
      </c>
      <c r="P92" s="119"/>
      <c r="Q92" s="111" t="s">
        <v>2731</v>
      </c>
      <c r="R92" s="87"/>
      <c r="S92" s="87"/>
      <c r="T92" s="87"/>
      <c r="U92" s="89"/>
      <c r="V92" s="75"/>
    </row>
    <row r="93" spans="1:22" ht="18" x14ac:dyDescent="0.25">
      <c r="A93" s="119" t="str">
        <f>VLOOKUP(E93,'LISTADO ATM'!$A$2:$C$898,3,0)</f>
        <v>DISTRITO NACIONAL</v>
      </c>
      <c r="B93" s="149" t="s">
        <v>2691</v>
      </c>
      <c r="C93" s="112">
        <v>44362.582627314812</v>
      </c>
      <c r="D93" s="112" t="s">
        <v>2449</v>
      </c>
      <c r="E93" s="144">
        <v>970</v>
      </c>
      <c r="F93" s="119" t="str">
        <f>VLOOKUP(E93,VIP!$A$2:$O13781,2,0)</f>
        <v>DRBR970</v>
      </c>
      <c r="G93" s="119" t="str">
        <f>VLOOKUP(E93,'LISTADO ATM'!$A$2:$B$897,2,0)</f>
        <v xml:space="preserve">ATM S/M Olé Haina </v>
      </c>
      <c r="H93" s="119" t="str">
        <f>VLOOKUP(E93,VIP!$A$2:$O18644,7,FALSE)</f>
        <v>Si</v>
      </c>
      <c r="I93" s="119" t="str">
        <f>VLOOKUP(E93,VIP!$A$2:$O10609,8,FALSE)</f>
        <v>Si</v>
      </c>
      <c r="J93" s="119" t="str">
        <f>VLOOKUP(E93,VIP!$A$2:$O10559,8,FALSE)</f>
        <v>Si</v>
      </c>
      <c r="K93" s="119" t="str">
        <f>VLOOKUP(E93,VIP!$A$2:$O14133,6,0)</f>
        <v>NO</v>
      </c>
      <c r="L93" s="107" t="s">
        <v>2692</v>
      </c>
      <c r="M93" s="111" t="s">
        <v>2446</v>
      </c>
      <c r="N93" s="111" t="s">
        <v>2453</v>
      </c>
      <c r="O93" s="119" t="s">
        <v>2454</v>
      </c>
      <c r="P93" s="119"/>
      <c r="Q93" s="111" t="s">
        <v>2692</v>
      </c>
      <c r="R93" s="87"/>
      <c r="S93" s="87"/>
      <c r="T93" s="87"/>
      <c r="U93" s="89"/>
      <c r="V93" s="75"/>
    </row>
    <row r="94" spans="1:22" ht="18" x14ac:dyDescent="0.25">
      <c r="A94" s="119" t="str">
        <f>VLOOKUP(E94,'LISTADO ATM'!$A$2:$C$898,3,0)</f>
        <v>DISTRITO NACIONAL</v>
      </c>
      <c r="B94" s="149" t="s">
        <v>2624</v>
      </c>
      <c r="C94" s="112">
        <v>44362.433171296296</v>
      </c>
      <c r="D94" s="112" t="s">
        <v>2180</v>
      </c>
      <c r="E94" s="144">
        <v>988</v>
      </c>
      <c r="F94" s="119" t="str">
        <f>VLOOKUP(E94,VIP!$A$2:$O13815,2,0)</f>
        <v>DRBR988</v>
      </c>
      <c r="G94" s="119" t="str">
        <f>VLOOKUP(E94,'LISTADO ATM'!$A$2:$B$897,2,0)</f>
        <v xml:space="preserve">ATM Estación Sigma 27 de Febrero </v>
      </c>
      <c r="H94" s="119" t="str">
        <f>VLOOKUP(E94,VIP!$A$2:$O18678,7,FALSE)</f>
        <v>Si</v>
      </c>
      <c r="I94" s="119" t="str">
        <f>VLOOKUP(E94,VIP!$A$2:$O10643,8,FALSE)</f>
        <v>Si</v>
      </c>
      <c r="J94" s="119" t="str">
        <f>VLOOKUP(E94,VIP!$A$2:$O10593,8,FALSE)</f>
        <v>Si</v>
      </c>
      <c r="K94" s="119" t="str">
        <f>VLOOKUP(E94,VIP!$A$2:$O14167,6,0)</f>
        <v>NO</v>
      </c>
      <c r="L94" s="107" t="s">
        <v>2729</v>
      </c>
      <c r="M94" s="111" t="s">
        <v>2446</v>
      </c>
      <c r="N94" s="111" t="s">
        <v>2559</v>
      </c>
      <c r="O94" s="119" t="s">
        <v>2455</v>
      </c>
      <c r="P94" s="119"/>
      <c r="Q94" s="111" t="s">
        <v>2729</v>
      </c>
      <c r="R94" s="87"/>
      <c r="S94" s="87"/>
      <c r="T94" s="87"/>
      <c r="U94" s="89"/>
      <c r="V94" s="75"/>
    </row>
    <row r="95" spans="1:22" ht="18" x14ac:dyDescent="0.25">
      <c r="A95" s="119" t="str">
        <f>VLOOKUP(E95,'LISTADO ATM'!$A$2:$C$898,3,0)</f>
        <v>SUR</v>
      </c>
      <c r="B95" s="149" t="s">
        <v>2809</v>
      </c>
      <c r="C95" s="112">
        <v>44362.888182870367</v>
      </c>
      <c r="D95" s="112" t="s">
        <v>2180</v>
      </c>
      <c r="E95" s="144">
        <v>6</v>
      </c>
      <c r="F95" s="119" t="str">
        <f>VLOOKUP(E95,VIP!$A$2:$O13828,2,0)</f>
        <v>DRBR006</v>
      </c>
      <c r="G95" s="119" t="str">
        <f>VLOOKUP(E95,'LISTADO ATM'!$A$2:$B$897,2,0)</f>
        <v xml:space="preserve">ATM Plaza WAO San Juan </v>
      </c>
      <c r="H95" s="119" t="str">
        <f>VLOOKUP(E95,VIP!$A$2:$O18691,7,FALSE)</f>
        <v>N/A</v>
      </c>
      <c r="I95" s="119" t="str">
        <f>VLOOKUP(E95,VIP!$A$2:$O10656,8,FALSE)</f>
        <v>N/A</v>
      </c>
      <c r="J95" s="119" t="str">
        <f>VLOOKUP(E95,VIP!$A$2:$O10606,8,FALSE)</f>
        <v>N/A</v>
      </c>
      <c r="K95" s="119" t="str">
        <f>VLOOKUP(E95,VIP!$A$2:$O14180,6,0)</f>
        <v/>
      </c>
      <c r="L95" s="107" t="s">
        <v>2219</v>
      </c>
      <c r="M95" s="111" t="s">
        <v>2446</v>
      </c>
      <c r="N95" s="111" t="s">
        <v>2453</v>
      </c>
      <c r="O95" s="119" t="s">
        <v>2455</v>
      </c>
      <c r="P95" s="119"/>
      <c r="Q95" s="111" t="s">
        <v>2219</v>
      </c>
      <c r="R95" s="87"/>
      <c r="S95" s="87"/>
      <c r="T95" s="87"/>
      <c r="U95" s="89"/>
      <c r="V95" s="75"/>
    </row>
    <row r="96" spans="1:22" ht="18" x14ac:dyDescent="0.25">
      <c r="A96" s="119" t="str">
        <f>VLOOKUP(E96,'LISTADO ATM'!$A$2:$C$898,3,0)</f>
        <v>DISTRITO NACIONAL</v>
      </c>
      <c r="B96" s="149" t="s">
        <v>2811</v>
      </c>
      <c r="C96" s="112">
        <v>44362.885208333333</v>
      </c>
      <c r="D96" s="112" t="s">
        <v>2180</v>
      </c>
      <c r="E96" s="144">
        <v>31</v>
      </c>
      <c r="F96" s="119" t="str">
        <f>VLOOKUP(E96,VIP!$A$2:$O13830,2,0)</f>
        <v>DRBR031</v>
      </c>
      <c r="G96" s="119" t="str">
        <f>VLOOKUP(E96,'LISTADO ATM'!$A$2:$B$897,2,0)</f>
        <v xml:space="preserve">ATM Oficina San Martín I </v>
      </c>
      <c r="H96" s="119" t="str">
        <f>VLOOKUP(E96,VIP!$A$2:$O18693,7,FALSE)</f>
        <v>Si</v>
      </c>
      <c r="I96" s="119" t="str">
        <f>VLOOKUP(E96,VIP!$A$2:$O10658,8,FALSE)</f>
        <v>Si</v>
      </c>
      <c r="J96" s="119" t="str">
        <f>VLOOKUP(E96,VIP!$A$2:$O10608,8,FALSE)</f>
        <v>Si</v>
      </c>
      <c r="K96" s="119" t="str">
        <f>VLOOKUP(E96,VIP!$A$2:$O14182,6,0)</f>
        <v>NO</v>
      </c>
      <c r="L96" s="107" t="s">
        <v>2219</v>
      </c>
      <c r="M96" s="111" t="s">
        <v>2446</v>
      </c>
      <c r="N96" s="111" t="s">
        <v>2453</v>
      </c>
      <c r="O96" s="119" t="s">
        <v>2455</v>
      </c>
      <c r="P96" s="119"/>
      <c r="Q96" s="111" t="s">
        <v>2219</v>
      </c>
      <c r="R96" s="87"/>
      <c r="S96" s="87"/>
      <c r="T96" s="87"/>
      <c r="U96" s="89"/>
      <c r="V96" s="75"/>
    </row>
    <row r="97" spans="1:22" ht="18" x14ac:dyDescent="0.25">
      <c r="A97" s="119" t="str">
        <f>VLOOKUP(E97,'LISTADO ATM'!$A$2:$C$898,3,0)</f>
        <v>DISTRITO NACIONAL</v>
      </c>
      <c r="B97" s="149" t="s">
        <v>2576</v>
      </c>
      <c r="C97" s="112">
        <v>44361.43309027778</v>
      </c>
      <c r="D97" s="112" t="s">
        <v>2180</v>
      </c>
      <c r="E97" s="144">
        <v>34</v>
      </c>
      <c r="F97" s="119" t="str">
        <f>VLOOKUP(E97,VIP!$A$2:$O13714,2,0)</f>
        <v>DRBR034</v>
      </c>
      <c r="G97" s="119" t="str">
        <f>VLOOKUP(E97,'LISTADO ATM'!$A$2:$B$897,2,0)</f>
        <v xml:space="preserve">ATM Plaza de la Salud </v>
      </c>
      <c r="H97" s="119" t="str">
        <f>VLOOKUP(E97,VIP!$A$2:$O18577,7,FALSE)</f>
        <v>Si</v>
      </c>
      <c r="I97" s="119" t="str">
        <f>VLOOKUP(E97,VIP!$A$2:$O10542,8,FALSE)</f>
        <v>Si</v>
      </c>
      <c r="J97" s="119" t="str">
        <f>VLOOKUP(E97,VIP!$A$2:$O10492,8,FALSE)</f>
        <v>Si</v>
      </c>
      <c r="K97" s="119" t="str">
        <f>VLOOKUP(E97,VIP!$A$2:$O14066,6,0)</f>
        <v>NO</v>
      </c>
      <c r="L97" s="107" t="s">
        <v>2219</v>
      </c>
      <c r="M97" s="111" t="s">
        <v>2446</v>
      </c>
      <c r="N97" s="111" t="s">
        <v>2453</v>
      </c>
      <c r="O97" s="119" t="s">
        <v>2455</v>
      </c>
      <c r="P97" s="119"/>
      <c r="Q97" s="118" t="s">
        <v>2219</v>
      </c>
      <c r="R97" s="87"/>
      <c r="S97" s="87"/>
      <c r="T97" s="87"/>
      <c r="U97" s="89"/>
      <c r="V97" s="75"/>
    </row>
    <row r="98" spans="1:22" ht="18" x14ac:dyDescent="0.25">
      <c r="A98" s="119" t="str">
        <f>VLOOKUP(E98,'LISTADO ATM'!$A$2:$C$898,3,0)</f>
        <v>DISTRITO NACIONAL</v>
      </c>
      <c r="B98" s="149" t="s">
        <v>2572</v>
      </c>
      <c r="C98" s="112">
        <v>44361.349293981482</v>
      </c>
      <c r="D98" s="112" t="s">
        <v>2180</v>
      </c>
      <c r="E98" s="144">
        <v>35</v>
      </c>
      <c r="F98" s="119" t="str">
        <f>VLOOKUP(E98,VIP!$A$2:$O13711,2,0)</f>
        <v>DRBR035</v>
      </c>
      <c r="G98" s="119" t="str">
        <f>VLOOKUP(E98,'LISTADO ATM'!$A$2:$B$897,2,0)</f>
        <v xml:space="preserve">ATM Dirección General de Aduanas I </v>
      </c>
      <c r="H98" s="119" t="str">
        <f>VLOOKUP(E98,VIP!$A$2:$O18574,7,FALSE)</f>
        <v>Si</v>
      </c>
      <c r="I98" s="119" t="str">
        <f>VLOOKUP(E98,VIP!$A$2:$O10539,8,FALSE)</f>
        <v>Si</v>
      </c>
      <c r="J98" s="119" t="str">
        <f>VLOOKUP(E98,VIP!$A$2:$O10489,8,FALSE)</f>
        <v>Si</v>
      </c>
      <c r="K98" s="119" t="str">
        <f>VLOOKUP(E98,VIP!$A$2:$O14063,6,0)</f>
        <v>NO</v>
      </c>
      <c r="L98" s="107" t="s">
        <v>2219</v>
      </c>
      <c r="M98" s="111" t="s">
        <v>2446</v>
      </c>
      <c r="N98" s="111" t="s">
        <v>2453</v>
      </c>
      <c r="O98" s="119" t="s">
        <v>2455</v>
      </c>
      <c r="P98" s="119"/>
      <c r="Q98" s="111" t="s">
        <v>2219</v>
      </c>
      <c r="R98" s="87"/>
      <c r="S98" s="87"/>
      <c r="T98" s="87"/>
      <c r="U98" s="89"/>
      <c r="V98" s="75"/>
    </row>
    <row r="99" spans="1:22" ht="18" x14ac:dyDescent="0.25">
      <c r="A99" s="119" t="str">
        <f>VLOOKUP(E99,'LISTADO ATM'!$A$2:$C$898,3,0)</f>
        <v>DISTRITO NACIONAL</v>
      </c>
      <c r="B99" s="149" t="s">
        <v>2698</v>
      </c>
      <c r="C99" s="112">
        <v>44362.541712962964</v>
      </c>
      <c r="D99" s="112" t="s">
        <v>2180</v>
      </c>
      <c r="E99" s="144">
        <v>87</v>
      </c>
      <c r="F99" s="119" t="str">
        <f>VLOOKUP(E99,VIP!$A$2:$O13785,2,0)</f>
        <v>DRBR087</v>
      </c>
      <c r="G99" s="119" t="str">
        <f>VLOOKUP(E99,'LISTADO ATM'!$A$2:$B$897,2,0)</f>
        <v xml:space="preserve">ATM Autoservicio Sarasota </v>
      </c>
      <c r="H99" s="119" t="str">
        <f>VLOOKUP(E99,VIP!$A$2:$O18648,7,FALSE)</f>
        <v>Si</v>
      </c>
      <c r="I99" s="119" t="str">
        <f>VLOOKUP(E99,VIP!$A$2:$O10613,8,FALSE)</f>
        <v>Si</v>
      </c>
      <c r="J99" s="119" t="str">
        <f>VLOOKUP(E99,VIP!$A$2:$O10563,8,FALSE)</f>
        <v>Si</v>
      </c>
      <c r="K99" s="119" t="str">
        <f>VLOOKUP(E99,VIP!$A$2:$O14137,6,0)</f>
        <v>NO</v>
      </c>
      <c r="L99" s="107" t="s">
        <v>2219</v>
      </c>
      <c r="M99" s="111" t="s">
        <v>2446</v>
      </c>
      <c r="N99" s="111" t="s">
        <v>2559</v>
      </c>
      <c r="O99" s="119" t="s">
        <v>2455</v>
      </c>
      <c r="P99" s="119"/>
      <c r="Q99" s="111" t="s">
        <v>2219</v>
      </c>
      <c r="R99" s="87"/>
      <c r="S99" s="87"/>
      <c r="T99" s="87"/>
      <c r="U99" s="89"/>
      <c r="V99" s="75"/>
    </row>
    <row r="100" spans="1:22" ht="18" x14ac:dyDescent="0.25">
      <c r="A100" s="119" t="str">
        <f>VLOOKUP(E100,'LISTADO ATM'!$A$2:$C$898,3,0)</f>
        <v>DISTRITO NACIONAL</v>
      </c>
      <c r="B100" s="149" t="s">
        <v>2594</v>
      </c>
      <c r="C100" s="112">
        <v>44361.637071759258</v>
      </c>
      <c r="D100" s="112" t="s">
        <v>2180</v>
      </c>
      <c r="E100" s="144">
        <v>115</v>
      </c>
      <c r="F100" s="119" t="str">
        <f>VLOOKUP(E100,VIP!$A$2:$O13729,2,0)</f>
        <v>DRBR115</v>
      </c>
      <c r="G100" s="119" t="str">
        <f>VLOOKUP(E100,'LISTADO ATM'!$A$2:$B$897,2,0)</f>
        <v xml:space="preserve">ATM Oficina Megacentro I </v>
      </c>
      <c r="H100" s="119" t="str">
        <f>VLOOKUP(E100,VIP!$A$2:$O18592,7,FALSE)</f>
        <v>Si</v>
      </c>
      <c r="I100" s="119" t="str">
        <f>VLOOKUP(E100,VIP!$A$2:$O10557,8,FALSE)</f>
        <v>Si</v>
      </c>
      <c r="J100" s="119" t="str">
        <f>VLOOKUP(E100,VIP!$A$2:$O10507,8,FALSE)</f>
        <v>Si</v>
      </c>
      <c r="K100" s="119" t="str">
        <f>VLOOKUP(E100,VIP!$A$2:$O14081,6,0)</f>
        <v>SI</v>
      </c>
      <c r="L100" s="107" t="s">
        <v>2219</v>
      </c>
      <c r="M100" s="111" t="s">
        <v>2446</v>
      </c>
      <c r="N100" s="111" t="s">
        <v>2453</v>
      </c>
      <c r="O100" s="119" t="s">
        <v>2455</v>
      </c>
      <c r="P100" s="119"/>
      <c r="Q100" s="118" t="s">
        <v>2219</v>
      </c>
      <c r="R100" s="87"/>
      <c r="S100" s="87"/>
      <c r="T100" s="87"/>
      <c r="U100" s="89"/>
      <c r="V100" s="75"/>
    </row>
    <row r="101" spans="1:22" ht="18" x14ac:dyDescent="0.25">
      <c r="A101" s="119" t="str">
        <f>VLOOKUP(E101,'LISTADO ATM'!$A$2:$C$898,3,0)</f>
        <v>DISTRITO NACIONAL</v>
      </c>
      <c r="B101" s="149" t="s">
        <v>2583</v>
      </c>
      <c r="C101" s="112">
        <v>44361.491724537038</v>
      </c>
      <c r="D101" s="112" t="s">
        <v>2180</v>
      </c>
      <c r="E101" s="144">
        <v>125</v>
      </c>
      <c r="F101" s="119" t="str">
        <f>VLOOKUP(E101,VIP!$A$2:$O13719,2,0)</f>
        <v>DRBR125</v>
      </c>
      <c r="G101" s="119" t="str">
        <f>VLOOKUP(E101,'LISTADO ATM'!$A$2:$B$897,2,0)</f>
        <v xml:space="preserve">ATM Dirección General de Aduanas II </v>
      </c>
      <c r="H101" s="119" t="str">
        <f>VLOOKUP(E101,VIP!$A$2:$O18582,7,FALSE)</f>
        <v>Si</v>
      </c>
      <c r="I101" s="119" t="str">
        <f>VLOOKUP(E101,VIP!$A$2:$O10547,8,FALSE)</f>
        <v>Si</v>
      </c>
      <c r="J101" s="119" t="str">
        <f>VLOOKUP(E101,VIP!$A$2:$O10497,8,FALSE)</f>
        <v>Si</v>
      </c>
      <c r="K101" s="119" t="str">
        <f>VLOOKUP(E101,VIP!$A$2:$O14071,6,0)</f>
        <v>NO</v>
      </c>
      <c r="L101" s="107" t="s">
        <v>2219</v>
      </c>
      <c r="M101" s="111" t="s">
        <v>2446</v>
      </c>
      <c r="N101" s="111" t="s">
        <v>2559</v>
      </c>
      <c r="O101" s="119" t="s">
        <v>2455</v>
      </c>
      <c r="P101" s="119"/>
      <c r="Q101" s="118" t="s">
        <v>2219</v>
      </c>
      <c r="R101" s="87"/>
      <c r="S101" s="87"/>
      <c r="T101" s="87"/>
      <c r="U101" s="89"/>
      <c r="V101" s="75"/>
    </row>
    <row r="102" spans="1:22" ht="18" x14ac:dyDescent="0.25">
      <c r="A102" s="119" t="str">
        <f>VLOOKUP(E102,'LISTADO ATM'!$A$2:$C$898,3,0)</f>
        <v>DISTRITO NACIONAL</v>
      </c>
      <c r="B102" s="149" t="s">
        <v>2812</v>
      </c>
      <c r="C102" s="112">
        <v>44362.881157407406</v>
      </c>
      <c r="D102" s="112" t="s">
        <v>2180</v>
      </c>
      <c r="E102" s="144">
        <v>231</v>
      </c>
      <c r="F102" s="119" t="str">
        <f>VLOOKUP(E102,VIP!$A$2:$O13831,2,0)</f>
        <v>DRBR231</v>
      </c>
      <c r="G102" s="119" t="str">
        <f>VLOOKUP(E102,'LISTADO ATM'!$A$2:$B$897,2,0)</f>
        <v xml:space="preserve">ATM Oficina Zona Oriental </v>
      </c>
      <c r="H102" s="119" t="str">
        <f>VLOOKUP(E102,VIP!$A$2:$O18694,7,FALSE)</f>
        <v>Si</v>
      </c>
      <c r="I102" s="119" t="str">
        <f>VLOOKUP(E102,VIP!$A$2:$O10659,8,FALSE)</f>
        <v>Si</v>
      </c>
      <c r="J102" s="119" t="str">
        <f>VLOOKUP(E102,VIP!$A$2:$O10609,8,FALSE)</f>
        <v>Si</v>
      </c>
      <c r="K102" s="119" t="str">
        <f>VLOOKUP(E102,VIP!$A$2:$O14183,6,0)</f>
        <v>SI</v>
      </c>
      <c r="L102" s="107" t="s">
        <v>2219</v>
      </c>
      <c r="M102" s="111" t="s">
        <v>2446</v>
      </c>
      <c r="N102" s="111" t="s">
        <v>2453</v>
      </c>
      <c r="O102" s="119" t="s">
        <v>2455</v>
      </c>
      <c r="P102" s="119"/>
      <c r="Q102" s="111" t="s">
        <v>2219</v>
      </c>
      <c r="R102" s="87"/>
      <c r="S102" s="87"/>
      <c r="T102" s="87"/>
      <c r="U102" s="89"/>
      <c r="V102" s="75"/>
    </row>
    <row r="103" spans="1:22" ht="18" x14ac:dyDescent="0.25">
      <c r="A103" s="119" t="str">
        <f>VLOOKUP(E103,'LISTADO ATM'!$A$2:$C$898,3,0)</f>
        <v>DISTRITO NACIONAL</v>
      </c>
      <c r="B103" s="149" t="s">
        <v>2592</v>
      </c>
      <c r="C103" s="112">
        <v>44361.639340277776</v>
      </c>
      <c r="D103" s="112" t="s">
        <v>2180</v>
      </c>
      <c r="E103" s="144">
        <v>237</v>
      </c>
      <c r="F103" s="119" t="str">
        <f>VLOOKUP(E103,VIP!$A$2:$O13726,2,0)</f>
        <v>DRBR237</v>
      </c>
      <c r="G103" s="119" t="str">
        <f>VLOOKUP(E103,'LISTADO ATM'!$A$2:$B$897,2,0)</f>
        <v xml:space="preserve">ATM UNP Plaza Vásquez </v>
      </c>
      <c r="H103" s="119" t="str">
        <f>VLOOKUP(E103,VIP!$A$2:$O18589,7,FALSE)</f>
        <v>Si</v>
      </c>
      <c r="I103" s="119" t="str">
        <f>VLOOKUP(E103,VIP!$A$2:$O10554,8,FALSE)</f>
        <v>Si</v>
      </c>
      <c r="J103" s="119" t="str">
        <f>VLOOKUP(E103,VIP!$A$2:$O10504,8,FALSE)</f>
        <v>Si</v>
      </c>
      <c r="K103" s="119" t="str">
        <f>VLOOKUP(E103,VIP!$A$2:$O14078,6,0)</f>
        <v>SI</v>
      </c>
      <c r="L103" s="107" t="s">
        <v>2219</v>
      </c>
      <c r="M103" s="111" t="s">
        <v>2446</v>
      </c>
      <c r="N103" s="111" t="s">
        <v>2453</v>
      </c>
      <c r="O103" s="119" t="s">
        <v>2455</v>
      </c>
      <c r="P103" s="119"/>
      <c r="Q103" s="118" t="s">
        <v>2219</v>
      </c>
      <c r="R103" s="87"/>
      <c r="S103" s="87"/>
      <c r="T103" s="87"/>
      <c r="U103" s="89"/>
      <c r="V103" s="75"/>
    </row>
    <row r="104" spans="1:22" ht="18" x14ac:dyDescent="0.25">
      <c r="A104" s="119" t="str">
        <f>VLOOKUP(E104,'LISTADO ATM'!$A$2:$C$898,3,0)</f>
        <v>DISTRITO NACIONAL</v>
      </c>
      <c r="B104" s="149" t="s">
        <v>2661</v>
      </c>
      <c r="C104" s="112">
        <v>44362.705636574072</v>
      </c>
      <c r="D104" s="112" t="s">
        <v>2180</v>
      </c>
      <c r="E104" s="144">
        <v>241</v>
      </c>
      <c r="F104" s="119" t="str">
        <f>VLOOKUP(E104,VIP!$A$2:$O13757,2,0)</f>
        <v>DRBR241</v>
      </c>
      <c r="G104" s="119" t="str">
        <f>VLOOKUP(E104,'LISTADO ATM'!$A$2:$B$897,2,0)</f>
        <v xml:space="preserve">ATM Palacio Nacional (Presidencia) </v>
      </c>
      <c r="H104" s="119" t="str">
        <f>VLOOKUP(E104,VIP!$A$2:$O18620,7,FALSE)</f>
        <v>Si</v>
      </c>
      <c r="I104" s="119" t="str">
        <f>VLOOKUP(E104,VIP!$A$2:$O10585,8,FALSE)</f>
        <v>Si</v>
      </c>
      <c r="J104" s="119" t="str">
        <f>VLOOKUP(E104,VIP!$A$2:$O10535,8,FALSE)</f>
        <v>Si</v>
      </c>
      <c r="K104" s="119" t="str">
        <f>VLOOKUP(E104,VIP!$A$2:$O14109,6,0)</f>
        <v>NO</v>
      </c>
      <c r="L104" s="107" t="s">
        <v>2219</v>
      </c>
      <c r="M104" s="111" t="s">
        <v>2446</v>
      </c>
      <c r="N104" s="111" t="s">
        <v>2453</v>
      </c>
      <c r="O104" s="119" t="s">
        <v>2455</v>
      </c>
      <c r="P104" s="119"/>
      <c r="Q104" s="111" t="s">
        <v>2219</v>
      </c>
      <c r="R104" s="87"/>
      <c r="S104" s="87"/>
      <c r="T104" s="87"/>
      <c r="U104" s="89"/>
      <c r="V104" s="75"/>
    </row>
    <row r="105" spans="1:22" ht="18" x14ac:dyDescent="0.25">
      <c r="A105" s="119" t="str">
        <f>VLOOKUP(E105,'LISTADO ATM'!$A$2:$C$898,3,0)</f>
        <v>DISTRITO NACIONAL</v>
      </c>
      <c r="B105" s="149" t="s">
        <v>2582</v>
      </c>
      <c r="C105" s="112">
        <v>44361.493506944447</v>
      </c>
      <c r="D105" s="112" t="s">
        <v>2180</v>
      </c>
      <c r="E105" s="144">
        <v>336</v>
      </c>
      <c r="F105" s="119" t="str">
        <f>VLOOKUP(E105,VIP!$A$2:$O13718,2,0)</f>
        <v>DRBR336</v>
      </c>
      <c r="G105" s="119" t="str">
        <f>VLOOKUP(E105,'LISTADO ATM'!$A$2:$B$897,2,0)</f>
        <v>ATM Instituto Nacional de Cancer (incart)</v>
      </c>
      <c r="H105" s="119" t="str">
        <f>VLOOKUP(E105,VIP!$A$2:$O18581,7,FALSE)</f>
        <v>Si</v>
      </c>
      <c r="I105" s="119" t="str">
        <f>VLOOKUP(E105,VIP!$A$2:$O10546,8,FALSE)</f>
        <v>Si</v>
      </c>
      <c r="J105" s="119" t="str">
        <f>VLOOKUP(E105,VIP!$A$2:$O10496,8,FALSE)</f>
        <v>Si</v>
      </c>
      <c r="K105" s="119" t="str">
        <f>VLOOKUP(E105,VIP!$A$2:$O14070,6,0)</f>
        <v>NO</v>
      </c>
      <c r="L105" s="107" t="s">
        <v>2219</v>
      </c>
      <c r="M105" s="111" t="s">
        <v>2446</v>
      </c>
      <c r="N105" s="111" t="s">
        <v>2559</v>
      </c>
      <c r="O105" s="119" t="s">
        <v>2455</v>
      </c>
      <c r="P105" s="119"/>
      <c r="Q105" s="118" t="s">
        <v>2219</v>
      </c>
      <c r="R105" s="87"/>
      <c r="S105" s="87"/>
      <c r="T105" s="87"/>
      <c r="U105" s="89"/>
      <c r="V105" s="75"/>
    </row>
    <row r="106" spans="1:22" ht="18" x14ac:dyDescent="0.25">
      <c r="A106" s="119" t="str">
        <f>VLOOKUP(E106,'LISTADO ATM'!$A$2:$C$898,3,0)</f>
        <v>DISTRITO NACIONAL</v>
      </c>
      <c r="B106" s="149" t="s">
        <v>2593</v>
      </c>
      <c r="C106" s="112">
        <v>44361.638368055559</v>
      </c>
      <c r="D106" s="112" t="s">
        <v>2180</v>
      </c>
      <c r="E106" s="144">
        <v>517</v>
      </c>
      <c r="F106" s="119" t="str">
        <f>VLOOKUP(E106,VIP!$A$2:$O13728,2,0)</f>
        <v>DRBR517</v>
      </c>
      <c r="G106" s="119" t="str">
        <f>VLOOKUP(E106,'LISTADO ATM'!$A$2:$B$897,2,0)</f>
        <v xml:space="preserve">ATM Autobanco Oficina Sans Soucí </v>
      </c>
      <c r="H106" s="119" t="str">
        <f>VLOOKUP(E106,VIP!$A$2:$O18591,7,FALSE)</f>
        <v>Si</v>
      </c>
      <c r="I106" s="119" t="str">
        <f>VLOOKUP(E106,VIP!$A$2:$O10556,8,FALSE)</f>
        <v>Si</v>
      </c>
      <c r="J106" s="119" t="str">
        <f>VLOOKUP(E106,VIP!$A$2:$O10506,8,FALSE)</f>
        <v>Si</v>
      </c>
      <c r="K106" s="119" t="str">
        <f>VLOOKUP(E106,VIP!$A$2:$O14080,6,0)</f>
        <v>SI</v>
      </c>
      <c r="L106" s="107" t="s">
        <v>2219</v>
      </c>
      <c r="M106" s="111" t="s">
        <v>2446</v>
      </c>
      <c r="N106" s="111" t="s">
        <v>2453</v>
      </c>
      <c r="O106" s="119" t="s">
        <v>2455</v>
      </c>
      <c r="P106" s="119"/>
      <c r="Q106" s="118" t="s">
        <v>2219</v>
      </c>
      <c r="R106" s="87"/>
      <c r="S106" s="87"/>
      <c r="T106" s="87"/>
      <c r="U106" s="89"/>
      <c r="V106" s="75"/>
    </row>
    <row r="107" spans="1:22" ht="18" x14ac:dyDescent="0.25">
      <c r="A107" s="119" t="str">
        <f>VLOOKUP(E107,'LISTADO ATM'!$A$2:$C$898,3,0)</f>
        <v>DISTRITO NACIONAL</v>
      </c>
      <c r="B107" s="149" t="s">
        <v>2587</v>
      </c>
      <c r="C107" s="112">
        <v>44361.645046296297</v>
      </c>
      <c r="D107" s="112" t="s">
        <v>2180</v>
      </c>
      <c r="E107" s="144">
        <v>566</v>
      </c>
      <c r="F107" s="119" t="str">
        <f>VLOOKUP(E107,VIP!$A$2:$O13721,2,0)</f>
        <v>DRBR508</v>
      </c>
      <c r="G107" s="119" t="str">
        <f>VLOOKUP(E107,'LISTADO ATM'!$A$2:$B$897,2,0)</f>
        <v xml:space="preserve">ATM Hiper Olé Aut. Duarte </v>
      </c>
      <c r="H107" s="119" t="str">
        <f>VLOOKUP(E107,VIP!$A$2:$O18584,7,FALSE)</f>
        <v>Si</v>
      </c>
      <c r="I107" s="119" t="str">
        <f>VLOOKUP(E107,VIP!$A$2:$O10549,8,FALSE)</f>
        <v>Si</v>
      </c>
      <c r="J107" s="119" t="str">
        <f>VLOOKUP(E107,VIP!$A$2:$O10499,8,FALSE)</f>
        <v>Si</v>
      </c>
      <c r="K107" s="119" t="str">
        <f>VLOOKUP(E107,VIP!$A$2:$O14073,6,0)</f>
        <v>NO</v>
      </c>
      <c r="L107" s="107" t="s">
        <v>2219</v>
      </c>
      <c r="M107" s="111" t="s">
        <v>2446</v>
      </c>
      <c r="N107" s="111" t="s">
        <v>2453</v>
      </c>
      <c r="O107" s="119" t="s">
        <v>2455</v>
      </c>
      <c r="P107" s="119"/>
      <c r="Q107" s="118" t="s">
        <v>2219</v>
      </c>
      <c r="R107" s="87"/>
      <c r="S107" s="87"/>
      <c r="T107" s="87"/>
      <c r="U107" s="89"/>
      <c r="V107" s="75"/>
    </row>
    <row r="108" spans="1:22" ht="18" x14ac:dyDescent="0.25">
      <c r="A108" s="119" t="str">
        <f>VLOOKUP(E108,'LISTADO ATM'!$A$2:$C$898,3,0)</f>
        <v>DISTRITO NACIONAL</v>
      </c>
      <c r="B108" s="149" t="s">
        <v>2589</v>
      </c>
      <c r="C108" s="112">
        <v>44361.643680555557</v>
      </c>
      <c r="D108" s="112" t="s">
        <v>2180</v>
      </c>
      <c r="E108" s="144">
        <v>875</v>
      </c>
      <c r="F108" s="119" t="str">
        <f>VLOOKUP(E108,VIP!$A$2:$O13723,2,0)</f>
        <v>DRBR875</v>
      </c>
      <c r="G108" s="119" t="str">
        <f>VLOOKUP(E108,'LISTADO ATM'!$A$2:$B$897,2,0)</f>
        <v xml:space="preserve">ATM Texaco Aut. Duarte KM 14 1/2 (Los Alcarrizos) </v>
      </c>
      <c r="H108" s="119" t="str">
        <f>VLOOKUP(E108,VIP!$A$2:$O18586,7,FALSE)</f>
        <v>Si</v>
      </c>
      <c r="I108" s="119" t="str">
        <f>VLOOKUP(E108,VIP!$A$2:$O10551,8,FALSE)</f>
        <v>Si</v>
      </c>
      <c r="J108" s="119" t="str">
        <f>VLOOKUP(E108,VIP!$A$2:$O10501,8,FALSE)</f>
        <v>Si</v>
      </c>
      <c r="K108" s="119" t="str">
        <f>VLOOKUP(E108,VIP!$A$2:$O14075,6,0)</f>
        <v>NO</v>
      </c>
      <c r="L108" s="107" t="s">
        <v>2219</v>
      </c>
      <c r="M108" s="111" t="s">
        <v>2446</v>
      </c>
      <c r="N108" s="111" t="s">
        <v>2453</v>
      </c>
      <c r="O108" s="119" t="s">
        <v>2455</v>
      </c>
      <c r="P108" s="119"/>
      <c r="Q108" s="118" t="s">
        <v>2219</v>
      </c>
      <c r="R108" s="87"/>
      <c r="S108" s="87"/>
      <c r="T108" s="87"/>
      <c r="U108" s="89"/>
      <c r="V108" s="75"/>
    </row>
    <row r="109" spans="1:22" ht="18" x14ac:dyDescent="0.25">
      <c r="A109" s="119" t="str">
        <f>VLOOKUP(E109,'LISTADO ATM'!$A$2:$C$898,3,0)</f>
        <v>DISTRITO NACIONAL</v>
      </c>
      <c r="B109" s="149" t="s">
        <v>2575</v>
      </c>
      <c r="C109" s="112">
        <v>44361.434224537035</v>
      </c>
      <c r="D109" s="112" t="s">
        <v>2180</v>
      </c>
      <c r="E109" s="144">
        <v>953</v>
      </c>
      <c r="F109" s="119" t="str">
        <f>VLOOKUP(E109,VIP!$A$2:$O13713,2,0)</f>
        <v>DRBR01I</v>
      </c>
      <c r="G109" s="119" t="str">
        <f>VLOOKUP(E109,'LISTADO ATM'!$A$2:$B$897,2,0)</f>
        <v xml:space="preserve">ATM Estafeta Dirección General de Pasaportes/Migración </v>
      </c>
      <c r="H109" s="119" t="str">
        <f>VLOOKUP(E109,VIP!$A$2:$O18576,7,FALSE)</f>
        <v>Si</v>
      </c>
      <c r="I109" s="119" t="str">
        <f>VLOOKUP(E109,VIP!$A$2:$O10541,8,FALSE)</f>
        <v>Si</v>
      </c>
      <c r="J109" s="119" t="str">
        <f>VLOOKUP(E109,VIP!$A$2:$O10491,8,FALSE)</f>
        <v>Si</v>
      </c>
      <c r="K109" s="119" t="str">
        <f>VLOOKUP(E109,VIP!$A$2:$O14065,6,0)</f>
        <v>No</v>
      </c>
      <c r="L109" s="107" t="s">
        <v>2219</v>
      </c>
      <c r="M109" s="111" t="s">
        <v>2446</v>
      </c>
      <c r="N109" s="111" t="s">
        <v>2453</v>
      </c>
      <c r="O109" s="119" t="s">
        <v>2455</v>
      </c>
      <c r="P109" s="119"/>
      <c r="Q109" s="118" t="s">
        <v>2219</v>
      </c>
      <c r="R109" s="87"/>
      <c r="S109" s="87"/>
      <c r="T109" s="87"/>
      <c r="U109" s="89"/>
      <c r="V109" s="75"/>
    </row>
    <row r="110" spans="1:22" ht="18" x14ac:dyDescent="0.25">
      <c r="A110" s="119" t="str">
        <f>VLOOKUP(E110,'LISTADO ATM'!$A$2:$C$898,3,0)</f>
        <v>SUR</v>
      </c>
      <c r="B110" s="149" t="s">
        <v>2574</v>
      </c>
      <c r="C110" s="112">
        <v>44361.341840277775</v>
      </c>
      <c r="D110" s="112" t="s">
        <v>2180</v>
      </c>
      <c r="E110" s="144">
        <v>968</v>
      </c>
      <c r="F110" s="119" t="str">
        <f>VLOOKUP(E110,VIP!$A$2:$O13716,2,0)</f>
        <v>DRBR24I</v>
      </c>
      <c r="G110" s="119" t="str">
        <f>VLOOKUP(E110,'LISTADO ATM'!$A$2:$B$897,2,0)</f>
        <v xml:space="preserve">ATM UNP Mercado Baní </v>
      </c>
      <c r="H110" s="119" t="str">
        <f>VLOOKUP(E110,VIP!$A$2:$O18579,7,FALSE)</f>
        <v>Si</v>
      </c>
      <c r="I110" s="119" t="str">
        <f>VLOOKUP(E110,VIP!$A$2:$O10544,8,FALSE)</f>
        <v>Si</v>
      </c>
      <c r="J110" s="119" t="str">
        <f>VLOOKUP(E110,VIP!$A$2:$O10494,8,FALSE)</f>
        <v>Si</v>
      </c>
      <c r="K110" s="119" t="str">
        <f>VLOOKUP(E110,VIP!$A$2:$O14068,6,0)</f>
        <v>SI</v>
      </c>
      <c r="L110" s="107" t="s">
        <v>2219</v>
      </c>
      <c r="M110" s="111" t="s">
        <v>2446</v>
      </c>
      <c r="N110" s="111" t="s">
        <v>2453</v>
      </c>
      <c r="O110" s="119" t="s">
        <v>2455</v>
      </c>
      <c r="P110" s="119"/>
      <c r="Q110" s="118" t="s">
        <v>2219</v>
      </c>
      <c r="R110" s="87"/>
      <c r="S110" s="87"/>
      <c r="T110" s="87"/>
      <c r="U110" s="89"/>
      <c r="V110" s="75"/>
    </row>
    <row r="111" spans="1:22" ht="18" x14ac:dyDescent="0.25">
      <c r="A111" s="119" t="str">
        <f>VLOOKUP(E111,'LISTADO ATM'!$A$2:$C$898,3,0)</f>
        <v>SUR</v>
      </c>
      <c r="B111" s="149" t="s">
        <v>2597</v>
      </c>
      <c r="C111" s="112">
        <v>44361.783020833333</v>
      </c>
      <c r="D111" s="112" t="s">
        <v>2180</v>
      </c>
      <c r="E111" s="144">
        <v>48</v>
      </c>
      <c r="F111" s="119" t="str">
        <f>VLOOKUP(E111,VIP!$A$2:$O13716,2,0)</f>
        <v>DRBR048</v>
      </c>
      <c r="G111" s="119" t="str">
        <f>VLOOKUP(E111,'LISTADO ATM'!$A$2:$B$897,2,0)</f>
        <v xml:space="preserve">ATM Autoservicio Neiba I </v>
      </c>
      <c r="H111" s="119" t="str">
        <f>VLOOKUP(E111,VIP!$A$2:$O18579,7,FALSE)</f>
        <v>Si</v>
      </c>
      <c r="I111" s="119" t="str">
        <f>VLOOKUP(E111,VIP!$A$2:$O10544,8,FALSE)</f>
        <v>Si</v>
      </c>
      <c r="J111" s="119" t="str">
        <f>VLOOKUP(E111,VIP!$A$2:$O10494,8,FALSE)</f>
        <v>Si</v>
      </c>
      <c r="K111" s="119" t="str">
        <f>VLOOKUP(E111,VIP!$A$2:$O14068,6,0)</f>
        <v>SI</v>
      </c>
      <c r="L111" s="107" t="s">
        <v>2596</v>
      </c>
      <c r="M111" s="111" t="s">
        <v>2446</v>
      </c>
      <c r="N111" s="111" t="s">
        <v>2453</v>
      </c>
      <c r="O111" s="119" t="s">
        <v>2455</v>
      </c>
      <c r="P111" s="119"/>
      <c r="Q111" s="118" t="s">
        <v>2596</v>
      </c>
      <c r="R111" s="87"/>
      <c r="S111" s="87"/>
      <c r="T111" s="87"/>
      <c r="U111" s="89"/>
      <c r="V111" s="75"/>
    </row>
    <row r="112" spans="1:22" ht="18" x14ac:dyDescent="0.25">
      <c r="A112" s="119" t="str">
        <f>VLOOKUP(E112,'LISTADO ATM'!$A$2:$C$898,3,0)</f>
        <v>SUR</v>
      </c>
      <c r="B112" s="149" t="s">
        <v>2699</v>
      </c>
      <c r="C112" s="112">
        <v>44362.540254629632</v>
      </c>
      <c r="D112" s="112" t="s">
        <v>2180</v>
      </c>
      <c r="E112" s="144">
        <v>677</v>
      </c>
      <c r="F112" s="119" t="str">
        <f>VLOOKUP(E112,VIP!$A$2:$O13786,2,0)</f>
        <v>DRBR677</v>
      </c>
      <c r="G112" s="119" t="str">
        <f>VLOOKUP(E112,'LISTADO ATM'!$A$2:$B$897,2,0)</f>
        <v>ATM PBG Villa Jaragua</v>
      </c>
      <c r="H112" s="119" t="str">
        <f>VLOOKUP(E112,VIP!$A$2:$O18649,7,FALSE)</f>
        <v>Si</v>
      </c>
      <c r="I112" s="119" t="str">
        <f>VLOOKUP(E112,VIP!$A$2:$O10614,8,FALSE)</f>
        <v>Si</v>
      </c>
      <c r="J112" s="119" t="str">
        <f>VLOOKUP(E112,VIP!$A$2:$O10564,8,FALSE)</f>
        <v>Si</v>
      </c>
      <c r="K112" s="119" t="str">
        <f>VLOOKUP(E112,VIP!$A$2:$O14138,6,0)</f>
        <v>SI</v>
      </c>
      <c r="L112" s="107" t="s">
        <v>2697</v>
      </c>
      <c r="M112" s="111" t="s">
        <v>2446</v>
      </c>
      <c r="N112" s="111" t="s">
        <v>2559</v>
      </c>
      <c r="O112" s="119" t="s">
        <v>2455</v>
      </c>
      <c r="P112" s="119"/>
      <c r="Q112" s="111" t="s">
        <v>2697</v>
      </c>
      <c r="R112" s="87"/>
      <c r="S112" s="87"/>
      <c r="T112" s="87"/>
      <c r="U112" s="89"/>
      <c r="V112" s="75"/>
    </row>
    <row r="113" spans="1:22" ht="18" x14ac:dyDescent="0.25">
      <c r="A113" s="119" t="str">
        <f>VLOOKUP(E113,'LISTADO ATM'!$A$2:$C$898,3,0)</f>
        <v>SUR</v>
      </c>
      <c r="B113" s="149" t="s">
        <v>2719</v>
      </c>
      <c r="C113" s="112">
        <v>44362.490798611114</v>
      </c>
      <c r="D113" s="112" t="s">
        <v>2180</v>
      </c>
      <c r="E113" s="144">
        <v>733</v>
      </c>
      <c r="F113" s="119" t="str">
        <f>VLOOKUP(E113,VIP!$A$2:$O13802,2,0)</f>
        <v>DRBR484</v>
      </c>
      <c r="G113" s="119" t="str">
        <f>VLOOKUP(E113,'LISTADO ATM'!$A$2:$B$897,2,0)</f>
        <v xml:space="preserve">ATM Zona Franca Perdenales </v>
      </c>
      <c r="H113" s="119" t="str">
        <f>VLOOKUP(E113,VIP!$A$2:$O18665,7,FALSE)</f>
        <v>Si</v>
      </c>
      <c r="I113" s="119" t="str">
        <f>VLOOKUP(E113,VIP!$A$2:$O10630,8,FALSE)</f>
        <v>Si</v>
      </c>
      <c r="J113" s="119" t="str">
        <f>VLOOKUP(E113,VIP!$A$2:$O10580,8,FALSE)</f>
        <v>Si</v>
      </c>
      <c r="K113" s="119" t="str">
        <f>VLOOKUP(E113,VIP!$A$2:$O14154,6,0)</f>
        <v>NO</v>
      </c>
      <c r="L113" s="107" t="s">
        <v>2697</v>
      </c>
      <c r="M113" s="111" t="s">
        <v>2446</v>
      </c>
      <c r="N113" s="111" t="s">
        <v>2559</v>
      </c>
      <c r="O113" s="119" t="s">
        <v>2455</v>
      </c>
      <c r="P113" s="119"/>
      <c r="Q113" s="111" t="s">
        <v>2697</v>
      </c>
      <c r="R113" s="87"/>
      <c r="S113" s="87"/>
      <c r="T113" s="87"/>
      <c r="U113" s="89"/>
      <c r="V113" s="75"/>
    </row>
    <row r="114" spans="1:22" ht="18" x14ac:dyDescent="0.25">
      <c r="A114" s="119" t="str">
        <f>VLOOKUP(E114,'LISTADO ATM'!$A$2:$C$898,3,0)</f>
        <v>DISTRITO NACIONAL</v>
      </c>
      <c r="B114" s="149" t="s">
        <v>2808</v>
      </c>
      <c r="C114" s="112">
        <v>44362.890729166669</v>
      </c>
      <c r="D114" s="112" t="s">
        <v>2180</v>
      </c>
      <c r="E114" s="144">
        <v>622</v>
      </c>
      <c r="F114" s="119" t="str">
        <f>VLOOKUP(E114,VIP!$A$2:$O13827,2,0)</f>
        <v>DRBR622</v>
      </c>
      <c r="G114" s="119" t="str">
        <f>VLOOKUP(E114,'LISTADO ATM'!$A$2:$B$897,2,0)</f>
        <v xml:space="preserve">ATM Ayuntamiento D.N. </v>
      </c>
      <c r="H114" s="119" t="str">
        <f>VLOOKUP(E114,VIP!$A$2:$O18690,7,FALSE)</f>
        <v>Si</v>
      </c>
      <c r="I114" s="119" t="str">
        <f>VLOOKUP(E114,VIP!$A$2:$O10655,8,FALSE)</f>
        <v>Si</v>
      </c>
      <c r="J114" s="119" t="str">
        <f>VLOOKUP(E114,VIP!$A$2:$O10605,8,FALSE)</f>
        <v>Si</v>
      </c>
      <c r="K114" s="119" t="str">
        <f>VLOOKUP(E114,VIP!$A$2:$O14179,6,0)</f>
        <v>NO</v>
      </c>
      <c r="L114" s="107" t="s">
        <v>2245</v>
      </c>
      <c r="M114" s="111" t="s">
        <v>2446</v>
      </c>
      <c r="N114" s="111" t="s">
        <v>2453</v>
      </c>
      <c r="O114" s="119" t="s">
        <v>2455</v>
      </c>
      <c r="P114" s="119"/>
      <c r="Q114" s="111" t="s">
        <v>2245</v>
      </c>
      <c r="R114" s="87"/>
      <c r="S114" s="87"/>
      <c r="T114" s="87"/>
      <c r="U114" s="89"/>
      <c r="V114" s="75"/>
    </row>
    <row r="115" spans="1:22" ht="18" x14ac:dyDescent="0.25">
      <c r="A115" s="119" t="str">
        <f>VLOOKUP(E115,'LISTADO ATM'!$A$2:$C$898,3,0)</f>
        <v>DISTRITO NACIONAL</v>
      </c>
      <c r="B115" s="149">
        <v>3335910002</v>
      </c>
      <c r="C115" s="112">
        <v>44351.65902777778</v>
      </c>
      <c r="D115" s="112" t="s">
        <v>2180</v>
      </c>
      <c r="E115" s="144">
        <v>744</v>
      </c>
      <c r="F115" s="119" t="str">
        <f>VLOOKUP(E115,VIP!$A$2:$O13694,2,0)</f>
        <v>DRBR289</v>
      </c>
      <c r="G115" s="119" t="str">
        <f>VLOOKUP(E115,'LISTADO ATM'!$A$2:$B$897,2,0)</f>
        <v xml:space="preserve">ATM Multicentro La Sirena Venezuela </v>
      </c>
      <c r="H115" s="119" t="str">
        <f>VLOOKUP(E115,VIP!$A$2:$O18557,7,FALSE)</f>
        <v>Si</v>
      </c>
      <c r="I115" s="119" t="str">
        <f>VLOOKUP(E115,VIP!$A$2:$O10522,8,FALSE)</f>
        <v>Si</v>
      </c>
      <c r="J115" s="119" t="str">
        <f>VLOOKUP(E115,VIP!$A$2:$O10472,8,FALSE)</f>
        <v>Si</v>
      </c>
      <c r="K115" s="119" t="str">
        <f>VLOOKUP(E115,VIP!$A$2:$O14046,6,0)</f>
        <v>SI</v>
      </c>
      <c r="L115" s="107" t="s">
        <v>2245</v>
      </c>
      <c r="M115" s="111" t="s">
        <v>2446</v>
      </c>
      <c r="N115" s="111" t="s">
        <v>2559</v>
      </c>
      <c r="O115" s="119" t="s">
        <v>2455</v>
      </c>
      <c r="P115" s="111"/>
      <c r="Q115" s="118" t="s">
        <v>2245</v>
      </c>
      <c r="R115" s="87"/>
      <c r="S115" s="87"/>
      <c r="T115" s="87"/>
      <c r="U115" s="89"/>
      <c r="V115" s="75"/>
    </row>
    <row r="116" spans="1:22" ht="18" x14ac:dyDescent="0.25">
      <c r="A116" s="119" t="str">
        <f>VLOOKUP(E116,'LISTADO ATM'!$A$2:$C$898,3,0)</f>
        <v>DISTRITO NACIONAL</v>
      </c>
      <c r="B116" s="149" t="s">
        <v>2714</v>
      </c>
      <c r="C116" s="112">
        <v>44362.50141203704</v>
      </c>
      <c r="D116" s="112" t="s">
        <v>2180</v>
      </c>
      <c r="E116" s="144">
        <v>909</v>
      </c>
      <c r="F116" s="119" t="str">
        <f>VLOOKUP(E116,VIP!$A$2:$O13798,2,0)</f>
        <v>DRBR01A</v>
      </c>
      <c r="G116" s="119" t="str">
        <f>VLOOKUP(E116,'LISTADO ATM'!$A$2:$B$897,2,0)</f>
        <v xml:space="preserve">ATM UNP UASD </v>
      </c>
      <c r="H116" s="119" t="str">
        <f>VLOOKUP(E116,VIP!$A$2:$O18661,7,FALSE)</f>
        <v>Si</v>
      </c>
      <c r="I116" s="119" t="str">
        <f>VLOOKUP(E116,VIP!$A$2:$O10626,8,FALSE)</f>
        <v>Si</v>
      </c>
      <c r="J116" s="119" t="str">
        <f>VLOOKUP(E116,VIP!$A$2:$O10576,8,FALSE)</f>
        <v>Si</v>
      </c>
      <c r="K116" s="119" t="str">
        <f>VLOOKUP(E116,VIP!$A$2:$O14150,6,0)</f>
        <v>SI</v>
      </c>
      <c r="L116" s="107" t="s">
        <v>2245</v>
      </c>
      <c r="M116" s="111" t="s">
        <v>2446</v>
      </c>
      <c r="N116" s="111" t="s">
        <v>2559</v>
      </c>
      <c r="O116" s="119" t="s">
        <v>2455</v>
      </c>
      <c r="P116" s="119"/>
      <c r="Q116" s="111" t="s">
        <v>2245</v>
      </c>
      <c r="R116" s="87"/>
      <c r="S116" s="87"/>
      <c r="T116" s="87"/>
      <c r="U116" s="89"/>
      <c r="V116" s="75"/>
    </row>
    <row r="117" spans="1:22" ht="18" x14ac:dyDescent="0.25">
      <c r="A117" s="119" t="str">
        <f>VLOOKUP(E117,'LISTADO ATM'!$A$2:$C$898,3,0)</f>
        <v>DISTRITO NACIONAL</v>
      </c>
      <c r="B117" s="149" t="s">
        <v>2627</v>
      </c>
      <c r="C117" s="112">
        <v>44362.423842592594</v>
      </c>
      <c r="D117" s="112" t="s">
        <v>2180</v>
      </c>
      <c r="E117" s="144">
        <v>961</v>
      </c>
      <c r="F117" s="119" t="str">
        <f>VLOOKUP(E117,VIP!$A$2:$O13818,2,0)</f>
        <v>DRBR03H</v>
      </c>
      <c r="G117" s="119" t="str">
        <f>VLOOKUP(E117,'LISTADO ATM'!$A$2:$B$897,2,0)</f>
        <v xml:space="preserve">ATM Listín Diario </v>
      </c>
      <c r="H117" s="119" t="str">
        <f>VLOOKUP(E117,VIP!$A$2:$O18681,7,FALSE)</f>
        <v>Si</v>
      </c>
      <c r="I117" s="119" t="str">
        <f>VLOOKUP(E117,VIP!$A$2:$O10646,8,FALSE)</f>
        <v>Si</v>
      </c>
      <c r="J117" s="119" t="str">
        <f>VLOOKUP(E117,VIP!$A$2:$O10596,8,FALSE)</f>
        <v>Si</v>
      </c>
      <c r="K117" s="119" t="str">
        <f>VLOOKUP(E117,VIP!$A$2:$O14170,6,0)</f>
        <v>NO</v>
      </c>
      <c r="L117" s="107" t="s">
        <v>2730</v>
      </c>
      <c r="M117" s="111" t="s">
        <v>2446</v>
      </c>
      <c r="N117" s="111" t="s">
        <v>2559</v>
      </c>
      <c r="O117" s="119" t="s">
        <v>2455</v>
      </c>
      <c r="P117" s="119"/>
      <c r="Q117" s="111" t="s">
        <v>2730</v>
      </c>
      <c r="R117" s="87"/>
      <c r="S117" s="87"/>
      <c r="T117" s="87"/>
      <c r="U117" s="89"/>
      <c r="V117" s="75"/>
    </row>
    <row r="118" spans="1:22" ht="18" x14ac:dyDescent="0.25">
      <c r="A118" s="119" t="str">
        <f>VLOOKUP(E118,'LISTADO ATM'!$A$2:$C$898,3,0)</f>
        <v>NORTE</v>
      </c>
      <c r="B118" s="149" t="s">
        <v>2671</v>
      </c>
      <c r="C118" s="112">
        <v>44362.648148148146</v>
      </c>
      <c r="D118" s="112" t="s">
        <v>2470</v>
      </c>
      <c r="E118" s="144">
        <v>288</v>
      </c>
      <c r="F118" s="119" t="str">
        <f>VLOOKUP(E118,VIP!$A$2:$O13765,2,0)</f>
        <v>DRBR288</v>
      </c>
      <c r="G118" s="119" t="str">
        <f>VLOOKUP(E118,'LISTADO ATM'!$A$2:$B$897,2,0)</f>
        <v xml:space="preserve">ATM Oficina Camino Real II (Puerto Plata) </v>
      </c>
      <c r="H118" s="119" t="str">
        <f>VLOOKUP(E118,VIP!$A$2:$O18628,7,FALSE)</f>
        <v>N/A</v>
      </c>
      <c r="I118" s="119" t="str">
        <f>VLOOKUP(E118,VIP!$A$2:$O10593,8,FALSE)</f>
        <v>N/A</v>
      </c>
      <c r="J118" s="119" t="str">
        <f>VLOOKUP(E118,VIP!$A$2:$O10543,8,FALSE)</f>
        <v>N/A</v>
      </c>
      <c r="K118" s="119" t="str">
        <f>VLOOKUP(E118,VIP!$A$2:$O14117,6,0)</f>
        <v>N/A</v>
      </c>
      <c r="L118" s="107" t="s">
        <v>2672</v>
      </c>
      <c r="M118" s="111" t="s">
        <v>2446</v>
      </c>
      <c r="N118" s="111" t="s">
        <v>2453</v>
      </c>
      <c r="O118" s="119" t="s">
        <v>2471</v>
      </c>
      <c r="P118" s="119"/>
      <c r="Q118" s="111" t="s">
        <v>2672</v>
      </c>
      <c r="R118" s="87"/>
      <c r="S118" s="87"/>
      <c r="T118" s="87"/>
      <c r="U118" s="89"/>
      <c r="V118" s="75"/>
    </row>
    <row r="119" spans="1:22" ht="18" x14ac:dyDescent="0.25">
      <c r="A119" s="119" t="str">
        <f>VLOOKUP(E119,'LISTADO ATM'!$A$2:$C$898,3,0)</f>
        <v>NORTE</v>
      </c>
      <c r="B119" s="149" t="s">
        <v>2703</v>
      </c>
      <c r="C119" s="112">
        <v>44362.52375</v>
      </c>
      <c r="D119" s="112" t="s">
        <v>2681</v>
      </c>
      <c r="E119" s="144">
        <v>304</v>
      </c>
      <c r="F119" s="119" t="str">
        <f>VLOOKUP(E119,VIP!$A$2:$O13790,2,0)</f>
        <v>DRBR304</v>
      </c>
      <c r="G119" s="119" t="str">
        <f>VLOOKUP(E119,'LISTADO ATM'!$A$2:$B$897,2,0)</f>
        <v xml:space="preserve">ATM Multicentro La Sirena Estrella Sadhala </v>
      </c>
      <c r="H119" s="119" t="str">
        <f>VLOOKUP(E119,VIP!$A$2:$O18653,7,FALSE)</f>
        <v>Si</v>
      </c>
      <c r="I119" s="119" t="str">
        <f>VLOOKUP(E119,VIP!$A$2:$O10618,8,FALSE)</f>
        <v>Si</v>
      </c>
      <c r="J119" s="119" t="str">
        <f>VLOOKUP(E119,VIP!$A$2:$O10568,8,FALSE)</f>
        <v>Si</v>
      </c>
      <c r="K119" s="119" t="str">
        <f>VLOOKUP(E119,VIP!$A$2:$O14142,6,0)</f>
        <v>NO</v>
      </c>
      <c r="L119" s="107" t="s">
        <v>2672</v>
      </c>
      <c r="M119" s="111" t="s">
        <v>2446</v>
      </c>
      <c r="N119" s="111" t="s">
        <v>2453</v>
      </c>
      <c r="O119" s="119" t="s">
        <v>2704</v>
      </c>
      <c r="P119" s="119"/>
      <c r="Q119" s="111" t="s">
        <v>2672</v>
      </c>
      <c r="R119" s="87"/>
      <c r="S119" s="87"/>
      <c r="T119" s="87"/>
      <c r="U119" s="89"/>
      <c r="V119" s="75"/>
    </row>
    <row r="120" spans="1:22" ht="18" x14ac:dyDescent="0.25">
      <c r="A120" s="119" t="str">
        <f>VLOOKUP(E120,'LISTADO ATM'!$A$2:$C$898,3,0)</f>
        <v>DISTRITO NACIONAL</v>
      </c>
      <c r="B120" s="149" t="s">
        <v>2628</v>
      </c>
      <c r="C120" s="112">
        <v>44362.402685185189</v>
      </c>
      <c r="D120" s="112" t="s">
        <v>2449</v>
      </c>
      <c r="E120" s="144">
        <v>165</v>
      </c>
      <c r="F120" s="119" t="str">
        <f>VLOOKUP(E120,VIP!$A$2:$O13742,2,0)</f>
        <v>DRBR165</v>
      </c>
      <c r="G120" s="119" t="str">
        <f>VLOOKUP(E120,'LISTADO ATM'!$A$2:$B$897,2,0)</f>
        <v>ATM Autoservicio Megacentro</v>
      </c>
      <c r="H120" s="119" t="str">
        <f>VLOOKUP(E120,VIP!$A$2:$O18605,7,FALSE)</f>
        <v>Si</v>
      </c>
      <c r="I120" s="119" t="str">
        <f>VLOOKUP(E120,VIP!$A$2:$O10570,8,FALSE)</f>
        <v>Si</v>
      </c>
      <c r="J120" s="119" t="str">
        <f>VLOOKUP(E120,VIP!$A$2:$O10520,8,FALSE)</f>
        <v>Si</v>
      </c>
      <c r="K120" s="119" t="str">
        <f>VLOOKUP(E120,VIP!$A$2:$O14094,6,0)</f>
        <v>SI</v>
      </c>
      <c r="L120" s="107" t="s">
        <v>2636</v>
      </c>
      <c r="M120" s="111" t="s">
        <v>2446</v>
      </c>
      <c r="N120" s="111" t="s">
        <v>2453</v>
      </c>
      <c r="O120" s="119" t="s">
        <v>2454</v>
      </c>
      <c r="P120" s="119"/>
      <c r="Q120" s="111" t="s">
        <v>2636</v>
      </c>
      <c r="R120" s="87"/>
      <c r="S120" s="87"/>
      <c r="T120" s="87"/>
      <c r="U120" s="89"/>
      <c r="V120" s="75"/>
    </row>
    <row r="121" spans="1:22" ht="18" x14ac:dyDescent="0.25">
      <c r="A121" s="119" t="str">
        <f>VLOOKUP(E121,'LISTADO ATM'!$A$2:$C$898,3,0)</f>
        <v>DISTRITO NACIONAL</v>
      </c>
      <c r="B121" s="149" t="s">
        <v>2629</v>
      </c>
      <c r="C121" s="112">
        <v>44362.401585648149</v>
      </c>
      <c r="D121" s="112" t="s">
        <v>2449</v>
      </c>
      <c r="E121" s="144">
        <v>738</v>
      </c>
      <c r="F121" s="119" t="str">
        <f>VLOOKUP(E121,VIP!$A$2:$O13743,2,0)</f>
        <v>DRBR24S</v>
      </c>
      <c r="G121" s="119" t="str">
        <f>VLOOKUP(E121,'LISTADO ATM'!$A$2:$B$897,2,0)</f>
        <v xml:space="preserve">ATM Zona Franca Los Alcarrizos </v>
      </c>
      <c r="H121" s="119" t="str">
        <f>VLOOKUP(E121,VIP!$A$2:$O18606,7,FALSE)</f>
        <v>Si</v>
      </c>
      <c r="I121" s="119" t="str">
        <f>VLOOKUP(E121,VIP!$A$2:$O10571,8,FALSE)</f>
        <v>Si</v>
      </c>
      <c r="J121" s="119" t="str">
        <f>VLOOKUP(E121,VIP!$A$2:$O10521,8,FALSE)</f>
        <v>Si</v>
      </c>
      <c r="K121" s="119" t="str">
        <f>VLOOKUP(E121,VIP!$A$2:$O14095,6,0)</f>
        <v>NO</v>
      </c>
      <c r="L121" s="107" t="s">
        <v>2636</v>
      </c>
      <c r="M121" s="111" t="s">
        <v>2446</v>
      </c>
      <c r="N121" s="111" t="s">
        <v>2453</v>
      </c>
      <c r="O121" s="119" t="s">
        <v>2454</v>
      </c>
      <c r="P121" s="119"/>
      <c r="Q121" s="111" t="s">
        <v>2636</v>
      </c>
      <c r="R121" s="87"/>
      <c r="S121" s="87"/>
      <c r="T121" s="87"/>
      <c r="U121" s="89"/>
      <c r="V121" s="75"/>
    </row>
    <row r="122" spans="1:22" ht="18" x14ac:dyDescent="0.25">
      <c r="A122" s="119" t="str">
        <f>VLOOKUP(E122,'LISTADO ATM'!$A$2:$C$898,3,0)</f>
        <v>DISTRITO NACIONAL</v>
      </c>
      <c r="B122" s="149" t="s">
        <v>2707</v>
      </c>
      <c r="C122" s="112">
        <v>44362.515370370369</v>
      </c>
      <c r="D122" s="112" t="s">
        <v>2470</v>
      </c>
      <c r="E122" s="144">
        <v>39</v>
      </c>
      <c r="F122" s="119" t="str">
        <f>VLOOKUP(E122,VIP!$A$2:$O13793,2,0)</f>
        <v>DRBR039</v>
      </c>
      <c r="G122" s="119" t="str">
        <f>VLOOKUP(E122,'LISTADO ATM'!$A$2:$B$897,2,0)</f>
        <v xml:space="preserve">ATM Oficina Ovando </v>
      </c>
      <c r="H122" s="119" t="str">
        <f>VLOOKUP(E122,VIP!$A$2:$O18656,7,FALSE)</f>
        <v>Si</v>
      </c>
      <c r="I122" s="119" t="str">
        <f>VLOOKUP(E122,VIP!$A$2:$O10621,8,FALSE)</f>
        <v>No</v>
      </c>
      <c r="J122" s="119" t="str">
        <f>VLOOKUP(E122,VIP!$A$2:$O10571,8,FALSE)</f>
        <v>No</v>
      </c>
      <c r="K122" s="119" t="str">
        <f>VLOOKUP(E122,VIP!$A$2:$O14145,6,0)</f>
        <v>NO</v>
      </c>
      <c r="L122" s="107" t="s">
        <v>2708</v>
      </c>
      <c r="M122" s="111" t="s">
        <v>2446</v>
      </c>
      <c r="N122" s="111" t="s">
        <v>2453</v>
      </c>
      <c r="O122" s="119" t="s">
        <v>2471</v>
      </c>
      <c r="P122" s="119"/>
      <c r="Q122" s="111" t="s">
        <v>2708</v>
      </c>
      <c r="R122" s="87"/>
      <c r="S122" s="87"/>
      <c r="T122" s="87"/>
      <c r="U122" s="89"/>
      <c r="V122" s="75"/>
    </row>
    <row r="123" spans="1:22" ht="18" x14ac:dyDescent="0.25">
      <c r="A123" s="119" t="str">
        <f>VLOOKUP(E123,'LISTADO ATM'!$A$2:$C$898,3,0)</f>
        <v>ESTE</v>
      </c>
      <c r="B123" s="149" t="s">
        <v>2656</v>
      </c>
      <c r="C123" s="112">
        <v>44362.710972222223</v>
      </c>
      <c r="D123" s="112" t="s">
        <v>2449</v>
      </c>
      <c r="E123" s="144">
        <v>399</v>
      </c>
      <c r="F123" s="119" t="str">
        <f>VLOOKUP(E123,VIP!$A$2:$O13753,2,0)</f>
        <v>DRBR399</v>
      </c>
      <c r="G123" s="119" t="str">
        <f>VLOOKUP(E123,'LISTADO ATM'!$A$2:$B$897,2,0)</f>
        <v xml:space="preserve">ATM Oficina La Romana II </v>
      </c>
      <c r="H123" s="119" t="str">
        <f>VLOOKUP(E123,VIP!$A$2:$O18616,7,FALSE)</f>
        <v>Si</v>
      </c>
      <c r="I123" s="119" t="str">
        <f>VLOOKUP(E123,VIP!$A$2:$O10581,8,FALSE)</f>
        <v>Si</v>
      </c>
      <c r="J123" s="119" t="str">
        <f>VLOOKUP(E123,VIP!$A$2:$O10531,8,FALSE)</f>
        <v>Si</v>
      </c>
      <c r="K123" s="119" t="str">
        <f>VLOOKUP(E123,VIP!$A$2:$O14105,6,0)</f>
        <v>NO</v>
      </c>
      <c r="L123" s="107" t="s">
        <v>2657</v>
      </c>
      <c r="M123" s="111" t="s">
        <v>2446</v>
      </c>
      <c r="N123" s="111" t="s">
        <v>2453</v>
      </c>
      <c r="O123" s="119" t="s">
        <v>2454</v>
      </c>
      <c r="P123" s="119"/>
      <c r="Q123" s="111" t="s">
        <v>2657</v>
      </c>
      <c r="R123" s="87"/>
      <c r="S123" s="87"/>
      <c r="T123" s="87"/>
      <c r="U123" s="89"/>
      <c r="V123" s="75"/>
    </row>
    <row r="124" spans="1:22" ht="18" x14ac:dyDescent="0.25">
      <c r="A124" s="119" t="str">
        <f>VLOOKUP(E124,'LISTADO ATM'!$A$2:$C$898,3,0)</f>
        <v>DISTRITO NACIONAL</v>
      </c>
      <c r="B124" s="149" t="s">
        <v>2792</v>
      </c>
      <c r="C124" s="112">
        <v>44362.945532407408</v>
      </c>
      <c r="D124" s="112" t="s">
        <v>2449</v>
      </c>
      <c r="E124" s="144">
        <v>983</v>
      </c>
      <c r="F124" s="119" t="str">
        <f>VLOOKUP(E124,VIP!$A$2:$O13813,2,0)</f>
        <v>DRBR983</v>
      </c>
      <c r="G124" s="119" t="str">
        <f>VLOOKUP(E124,'LISTADO ATM'!$A$2:$B$897,2,0)</f>
        <v xml:space="preserve">ATM Bravo República de Colombia </v>
      </c>
      <c r="H124" s="119" t="str">
        <f>VLOOKUP(E124,VIP!$A$2:$O18676,7,FALSE)</f>
        <v>Si</v>
      </c>
      <c r="I124" s="119" t="str">
        <f>VLOOKUP(E124,VIP!$A$2:$O10641,8,FALSE)</f>
        <v>No</v>
      </c>
      <c r="J124" s="119" t="str">
        <f>VLOOKUP(E124,VIP!$A$2:$O10591,8,FALSE)</f>
        <v>No</v>
      </c>
      <c r="K124" s="119" t="str">
        <f>VLOOKUP(E124,VIP!$A$2:$O14165,6,0)</f>
        <v>NO</v>
      </c>
      <c r="L124" s="107" t="s">
        <v>2793</v>
      </c>
      <c r="M124" s="111" t="s">
        <v>2446</v>
      </c>
      <c r="N124" s="111" t="s">
        <v>2453</v>
      </c>
      <c r="O124" s="119" t="s">
        <v>2454</v>
      </c>
      <c r="P124" s="119"/>
      <c r="Q124" s="111" t="s">
        <v>2793</v>
      </c>
      <c r="R124" s="87"/>
      <c r="S124" s="87"/>
      <c r="T124" s="87"/>
      <c r="U124" s="89"/>
      <c r="V124" s="75"/>
    </row>
    <row r="125" spans="1:22" ht="18" x14ac:dyDescent="0.25">
      <c r="A125" s="119" t="str">
        <f>VLOOKUP(E125,'LISTADO ATM'!$A$2:$C$898,3,0)</f>
        <v>NORTE</v>
      </c>
      <c r="B125" s="149" t="s">
        <v>2788</v>
      </c>
      <c r="C125" s="112">
        <v>44362.950254629628</v>
      </c>
      <c r="D125" s="112" t="s">
        <v>2470</v>
      </c>
      <c r="E125" s="144">
        <v>144</v>
      </c>
      <c r="F125" s="119" t="str">
        <f>VLOOKUP(E125,VIP!$A$2:$O13811,2,0)</f>
        <v>DRBR144</v>
      </c>
      <c r="G125" s="119" t="str">
        <f>VLOOKUP(E125,'LISTADO ATM'!$A$2:$B$897,2,0)</f>
        <v xml:space="preserve">ATM Oficina Villa Altagracia </v>
      </c>
      <c r="H125" s="119" t="str">
        <f>VLOOKUP(E125,VIP!$A$2:$O18674,7,FALSE)</f>
        <v>Si</v>
      </c>
      <c r="I125" s="119" t="str">
        <f>VLOOKUP(E125,VIP!$A$2:$O10639,8,FALSE)</f>
        <v>Si</v>
      </c>
      <c r="J125" s="119" t="str">
        <f>VLOOKUP(E125,VIP!$A$2:$O10589,8,FALSE)</f>
        <v>Si</v>
      </c>
      <c r="K125" s="119" t="str">
        <f>VLOOKUP(E125,VIP!$A$2:$O14163,6,0)</f>
        <v>SI</v>
      </c>
      <c r="L125" s="107" t="s">
        <v>2789</v>
      </c>
      <c r="M125" s="111" t="s">
        <v>2446</v>
      </c>
      <c r="N125" s="111" t="s">
        <v>2453</v>
      </c>
      <c r="O125" s="119" t="s">
        <v>2663</v>
      </c>
      <c r="P125" s="119"/>
      <c r="Q125" s="111" t="s">
        <v>2789</v>
      </c>
      <c r="R125" s="87"/>
      <c r="S125" s="87"/>
      <c r="T125" s="87"/>
      <c r="U125" s="89"/>
      <c r="V125" s="75"/>
    </row>
    <row r="126" spans="1:22" ht="18" x14ac:dyDescent="0.25">
      <c r="A126" s="119" t="str">
        <f>VLOOKUP(E126,'LISTADO ATM'!$A$2:$C$898,3,0)</f>
        <v>NORTE</v>
      </c>
      <c r="B126" s="149" t="s">
        <v>2790</v>
      </c>
      <c r="C126" s="112">
        <v>44362.947418981479</v>
      </c>
      <c r="D126" s="112" t="s">
        <v>2681</v>
      </c>
      <c r="E126" s="144">
        <v>633</v>
      </c>
      <c r="F126" s="119" t="str">
        <f>VLOOKUP(E126,VIP!$A$2:$O13812,2,0)</f>
        <v>DRBR260</v>
      </c>
      <c r="G126" s="119" t="str">
        <f>VLOOKUP(E126,'LISTADO ATM'!$A$2:$B$897,2,0)</f>
        <v xml:space="preserve">ATM Autobanco Las Colinas </v>
      </c>
      <c r="H126" s="119" t="str">
        <f>VLOOKUP(E126,VIP!$A$2:$O18675,7,FALSE)</f>
        <v>Si</v>
      </c>
      <c r="I126" s="119" t="str">
        <f>VLOOKUP(E126,VIP!$A$2:$O10640,8,FALSE)</f>
        <v>Si</v>
      </c>
      <c r="J126" s="119" t="str">
        <f>VLOOKUP(E126,VIP!$A$2:$O10590,8,FALSE)</f>
        <v>Si</v>
      </c>
      <c r="K126" s="119" t="str">
        <f>VLOOKUP(E126,VIP!$A$2:$O14164,6,0)</f>
        <v>SI</v>
      </c>
      <c r="L126" s="107" t="s">
        <v>2791</v>
      </c>
      <c r="M126" s="111" t="s">
        <v>2446</v>
      </c>
      <c r="N126" s="111" t="s">
        <v>2453</v>
      </c>
      <c r="O126" s="119" t="s">
        <v>2682</v>
      </c>
      <c r="P126" s="119"/>
      <c r="Q126" s="111" t="s">
        <v>2791</v>
      </c>
      <c r="R126" s="87"/>
      <c r="S126" s="87"/>
      <c r="T126" s="87"/>
      <c r="U126" s="89"/>
      <c r="V126" s="75"/>
    </row>
    <row r="127" spans="1:22" ht="18" x14ac:dyDescent="0.25">
      <c r="A127" s="119" t="str">
        <f>VLOOKUP(E127,'LISTADO ATM'!$A$2:$C$898,3,0)</f>
        <v>DISTRITO NACIONAL</v>
      </c>
      <c r="B127" s="110" t="s">
        <v>2799</v>
      </c>
      <c r="C127" s="112">
        <v>44362.936192129629</v>
      </c>
      <c r="D127" s="112" t="s">
        <v>2470</v>
      </c>
      <c r="E127" s="144">
        <v>567</v>
      </c>
      <c r="F127" s="119" t="str">
        <f>VLOOKUP(E127,VIP!$A$2:$O13819,2,0)</f>
        <v>DRBR015</v>
      </c>
      <c r="G127" s="119" t="str">
        <f>VLOOKUP(E127,'LISTADO ATM'!$A$2:$B$897,2,0)</f>
        <v xml:space="preserve">ATM Oficina Máximo Gómez </v>
      </c>
      <c r="H127" s="119" t="str">
        <f>VLOOKUP(E127,VIP!$A$2:$O18682,7,FALSE)</f>
        <v>Si</v>
      </c>
      <c r="I127" s="119" t="str">
        <f>VLOOKUP(E127,VIP!$A$2:$O10647,8,FALSE)</f>
        <v>Si</v>
      </c>
      <c r="J127" s="119" t="str">
        <f>VLOOKUP(E127,VIP!$A$2:$O10597,8,FALSE)</f>
        <v>Si</v>
      </c>
      <c r="K127" s="119" t="str">
        <f>VLOOKUP(E127,VIP!$A$2:$O14171,6,0)</f>
        <v>NO</v>
      </c>
      <c r="L127" s="107" t="s">
        <v>2800</v>
      </c>
      <c r="M127" s="111" t="s">
        <v>2446</v>
      </c>
      <c r="N127" s="111" t="s">
        <v>2453</v>
      </c>
      <c r="O127" s="119" t="s">
        <v>2663</v>
      </c>
      <c r="P127" s="119"/>
      <c r="Q127" s="111" t="s">
        <v>2800</v>
      </c>
      <c r="R127" s="87"/>
      <c r="S127" s="87"/>
      <c r="T127" s="87"/>
      <c r="U127" s="89"/>
      <c r="V127" s="75"/>
    </row>
    <row r="128" spans="1:22" ht="18" x14ac:dyDescent="0.25">
      <c r="A128" s="119" t="str">
        <f>VLOOKUP(E128,'LISTADO ATM'!$A$2:$C$898,3,0)</f>
        <v>DISTRITO NACIONAL</v>
      </c>
      <c r="B128" s="110" t="s">
        <v>2669</v>
      </c>
      <c r="C128" s="112">
        <v>44362.6797337963</v>
      </c>
      <c r="D128" s="112" t="s">
        <v>2449</v>
      </c>
      <c r="E128" s="144">
        <v>227</v>
      </c>
      <c r="F128" s="119" t="str">
        <f>VLOOKUP(E128,VIP!$A$2:$O13763,2,0)</f>
        <v>DRBR227</v>
      </c>
      <c r="G128" s="119" t="str">
        <f>VLOOKUP(E128,'LISTADO ATM'!$A$2:$B$897,2,0)</f>
        <v xml:space="preserve">ATM S/M Bravo Av. Enriquillo </v>
      </c>
      <c r="H128" s="119" t="str">
        <f>VLOOKUP(E128,VIP!$A$2:$O18626,7,FALSE)</f>
        <v>Si</v>
      </c>
      <c r="I128" s="119" t="str">
        <f>VLOOKUP(E128,VIP!$A$2:$O10591,8,FALSE)</f>
        <v>Si</v>
      </c>
      <c r="J128" s="119" t="str">
        <f>VLOOKUP(E128,VIP!$A$2:$O10541,8,FALSE)</f>
        <v>Si</v>
      </c>
      <c r="K128" s="119" t="str">
        <f>VLOOKUP(E128,VIP!$A$2:$O14115,6,0)</f>
        <v>NO</v>
      </c>
      <c r="L128" s="107" t="s">
        <v>2442</v>
      </c>
      <c r="M128" s="111" t="s">
        <v>2446</v>
      </c>
      <c r="N128" s="111" t="s">
        <v>2453</v>
      </c>
      <c r="O128" s="119" t="s">
        <v>2454</v>
      </c>
      <c r="P128" s="119"/>
      <c r="Q128" s="111" t="s">
        <v>2442</v>
      </c>
      <c r="R128" s="87"/>
      <c r="S128" s="87"/>
      <c r="T128" s="87"/>
      <c r="U128" s="89"/>
      <c r="V128" s="75"/>
    </row>
    <row r="129" spans="1:24" ht="18" x14ac:dyDescent="0.25">
      <c r="A129" s="119" t="str">
        <f>VLOOKUP(E129,'LISTADO ATM'!$A$2:$C$898,3,0)</f>
        <v>SUR</v>
      </c>
      <c r="B129" s="110" t="s">
        <v>2604</v>
      </c>
      <c r="C129" s="112">
        <v>44361.724872685183</v>
      </c>
      <c r="D129" s="112" t="s">
        <v>2470</v>
      </c>
      <c r="E129" s="144">
        <v>252</v>
      </c>
      <c r="F129" s="119" t="str">
        <f>VLOOKUP(E129,VIP!$A$2:$O13725,2,0)</f>
        <v>DRBR252</v>
      </c>
      <c r="G129" s="119" t="str">
        <f>VLOOKUP(E129,'LISTADO ATM'!$A$2:$B$897,2,0)</f>
        <v xml:space="preserve">ATM Banco Agrícola (Barahona) </v>
      </c>
      <c r="H129" s="119" t="str">
        <f>VLOOKUP(E129,VIP!$A$2:$O18588,7,FALSE)</f>
        <v>Si</v>
      </c>
      <c r="I129" s="119" t="str">
        <f>VLOOKUP(E129,VIP!$A$2:$O10553,8,FALSE)</f>
        <v>Si</v>
      </c>
      <c r="J129" s="119" t="str">
        <f>VLOOKUP(E129,VIP!$A$2:$O10503,8,FALSE)</f>
        <v>Si</v>
      </c>
      <c r="K129" s="119" t="str">
        <f>VLOOKUP(E129,VIP!$A$2:$O14077,6,0)</f>
        <v>NO</v>
      </c>
      <c r="L129" s="107" t="s">
        <v>2442</v>
      </c>
      <c r="M129" s="111" t="s">
        <v>2446</v>
      </c>
      <c r="N129" s="111" t="s">
        <v>2453</v>
      </c>
      <c r="O129" s="119" t="s">
        <v>2471</v>
      </c>
      <c r="P129" s="119"/>
      <c r="Q129" s="118" t="s">
        <v>2442</v>
      </c>
      <c r="R129" s="87"/>
      <c r="S129" s="87"/>
      <c r="T129" s="87"/>
      <c r="U129" s="89"/>
      <c r="V129" s="75"/>
    </row>
    <row r="130" spans="1:24" ht="18" x14ac:dyDescent="0.25">
      <c r="A130" s="119" t="str">
        <f>VLOOKUP(E130,'LISTADO ATM'!$A$2:$C$898,3,0)</f>
        <v>NORTE</v>
      </c>
      <c r="B130" s="110" t="s">
        <v>2795</v>
      </c>
      <c r="C130" s="112">
        <v>44362.943182870367</v>
      </c>
      <c r="D130" s="112" t="s">
        <v>2470</v>
      </c>
      <c r="E130" s="144">
        <v>282</v>
      </c>
      <c r="F130" s="119" t="str">
        <f>VLOOKUP(E130,VIP!$A$2:$O13815,2,0)</f>
        <v>DRBR282</v>
      </c>
      <c r="G130" s="119" t="str">
        <f>VLOOKUP(E130,'LISTADO ATM'!$A$2:$B$897,2,0)</f>
        <v xml:space="preserve">ATM Autobanco Nibaje </v>
      </c>
      <c r="H130" s="119" t="str">
        <f>VLOOKUP(E130,VIP!$A$2:$O18678,7,FALSE)</f>
        <v>Si</v>
      </c>
      <c r="I130" s="119" t="str">
        <f>VLOOKUP(E130,VIP!$A$2:$O10643,8,FALSE)</f>
        <v>Si</v>
      </c>
      <c r="J130" s="119" t="str">
        <f>VLOOKUP(E130,VIP!$A$2:$O10593,8,FALSE)</f>
        <v>Si</v>
      </c>
      <c r="K130" s="119" t="str">
        <f>VLOOKUP(E130,VIP!$A$2:$O14167,6,0)</f>
        <v>NO</v>
      </c>
      <c r="L130" s="107" t="s">
        <v>2442</v>
      </c>
      <c r="M130" s="111" t="s">
        <v>2446</v>
      </c>
      <c r="N130" s="111" t="s">
        <v>2453</v>
      </c>
      <c r="O130" s="119" t="s">
        <v>2663</v>
      </c>
      <c r="P130" s="119"/>
      <c r="Q130" s="111" t="s">
        <v>2442</v>
      </c>
      <c r="R130" s="87"/>
      <c r="S130" s="87"/>
      <c r="T130" s="87"/>
      <c r="U130" s="89"/>
      <c r="V130" s="75"/>
    </row>
    <row r="131" spans="1:24" ht="18" x14ac:dyDescent="0.25">
      <c r="A131" s="119" t="str">
        <f>VLOOKUP(E131,'LISTADO ATM'!$A$2:$C$898,3,0)</f>
        <v>DISTRITO NACIONAL</v>
      </c>
      <c r="B131" s="149" t="s">
        <v>2677</v>
      </c>
      <c r="C131" s="112">
        <v>44362.625324074077</v>
      </c>
      <c r="D131" s="112" t="s">
        <v>2449</v>
      </c>
      <c r="E131" s="144">
        <v>302</v>
      </c>
      <c r="F131" s="119" t="str">
        <f>VLOOKUP(E131,VIP!$A$2:$O13770,2,0)</f>
        <v>DRBR302</v>
      </c>
      <c r="G131" s="119" t="str">
        <f>VLOOKUP(E131,'LISTADO ATM'!$A$2:$B$897,2,0)</f>
        <v xml:space="preserve">ATM S/M Aprezio Los Mameyes  </v>
      </c>
      <c r="H131" s="119" t="str">
        <f>VLOOKUP(E131,VIP!$A$2:$O18633,7,FALSE)</f>
        <v>Si</v>
      </c>
      <c r="I131" s="119" t="str">
        <f>VLOOKUP(E131,VIP!$A$2:$O10598,8,FALSE)</f>
        <v>Si</v>
      </c>
      <c r="J131" s="119" t="str">
        <f>VLOOKUP(E131,VIP!$A$2:$O10548,8,FALSE)</f>
        <v>Si</v>
      </c>
      <c r="K131" s="119" t="str">
        <f>VLOOKUP(E131,VIP!$A$2:$O14122,6,0)</f>
        <v>NO</v>
      </c>
      <c r="L131" s="107" t="s">
        <v>2442</v>
      </c>
      <c r="M131" s="111" t="s">
        <v>2446</v>
      </c>
      <c r="N131" s="111" t="s">
        <v>2453</v>
      </c>
      <c r="O131" s="119" t="s">
        <v>2454</v>
      </c>
      <c r="P131" s="119"/>
      <c r="Q131" s="111" t="s">
        <v>2442</v>
      </c>
      <c r="R131" s="87"/>
      <c r="S131" s="87"/>
      <c r="T131" s="87"/>
      <c r="U131" s="89"/>
      <c r="V131" s="75"/>
    </row>
    <row r="132" spans="1:24" ht="18" x14ac:dyDescent="0.25">
      <c r="A132" s="119" t="str">
        <f>VLOOKUP(E132,'LISTADO ATM'!$A$2:$C$898,3,0)</f>
        <v>DISTRITO NACIONAL</v>
      </c>
      <c r="B132" s="110" t="s">
        <v>2678</v>
      </c>
      <c r="C132" s="112">
        <v>44362.623298611114</v>
      </c>
      <c r="D132" s="112" t="s">
        <v>2449</v>
      </c>
      <c r="E132" s="144">
        <v>577</v>
      </c>
      <c r="F132" s="119" t="str">
        <f>VLOOKUP(E132,VIP!$A$2:$O13771,2,0)</f>
        <v>DRBR173</v>
      </c>
      <c r="G132" s="119" t="str">
        <f>VLOOKUP(E132,'LISTADO ATM'!$A$2:$B$897,2,0)</f>
        <v xml:space="preserve">ATM Olé Ave. Duarte </v>
      </c>
      <c r="H132" s="119" t="str">
        <f>VLOOKUP(E132,VIP!$A$2:$O18634,7,FALSE)</f>
        <v>Si</v>
      </c>
      <c r="I132" s="119" t="str">
        <f>VLOOKUP(E132,VIP!$A$2:$O10599,8,FALSE)</f>
        <v>Si</v>
      </c>
      <c r="J132" s="119" t="str">
        <f>VLOOKUP(E132,VIP!$A$2:$O10549,8,FALSE)</f>
        <v>Si</v>
      </c>
      <c r="K132" s="119" t="str">
        <f>VLOOKUP(E132,VIP!$A$2:$O14123,6,0)</f>
        <v>SI</v>
      </c>
      <c r="L132" s="107" t="s">
        <v>2442</v>
      </c>
      <c r="M132" s="111" t="s">
        <v>2446</v>
      </c>
      <c r="N132" s="111" t="s">
        <v>2453</v>
      </c>
      <c r="O132" s="119" t="s">
        <v>2454</v>
      </c>
      <c r="P132" s="119"/>
      <c r="Q132" s="111" t="s">
        <v>2442</v>
      </c>
      <c r="R132" s="87"/>
      <c r="S132" s="87"/>
      <c r="T132" s="87"/>
      <c r="U132" s="89"/>
      <c r="V132" s="75"/>
    </row>
    <row r="133" spans="1:24" ht="18" x14ac:dyDescent="0.25">
      <c r="A133" s="119" t="str">
        <f>VLOOKUP(E133,'LISTADO ATM'!$A$2:$C$898,3,0)</f>
        <v>DISTRITO NACIONAL</v>
      </c>
      <c r="B133" s="110" t="s">
        <v>2659</v>
      </c>
      <c r="C133" s="112">
        <v>44362.708460648151</v>
      </c>
      <c r="D133" s="112" t="s">
        <v>2449</v>
      </c>
      <c r="E133" s="144">
        <v>696</v>
      </c>
      <c r="F133" s="119" t="str">
        <f>VLOOKUP(E133,VIP!$A$2:$O13755,2,0)</f>
        <v>DRBR696</v>
      </c>
      <c r="G133" s="119" t="str">
        <f>VLOOKUP(E133,'LISTADO ATM'!$A$2:$B$897,2,0)</f>
        <v>ATM Olé Jacobo Majluta</v>
      </c>
      <c r="H133" s="119" t="str">
        <f>VLOOKUP(E133,VIP!$A$2:$O18618,7,FALSE)</f>
        <v>Si</v>
      </c>
      <c r="I133" s="119" t="str">
        <f>VLOOKUP(E133,VIP!$A$2:$O10583,8,FALSE)</f>
        <v>Si</v>
      </c>
      <c r="J133" s="119" t="str">
        <f>VLOOKUP(E133,VIP!$A$2:$O10533,8,FALSE)</f>
        <v>Si</v>
      </c>
      <c r="K133" s="119" t="str">
        <f>VLOOKUP(E133,VIP!$A$2:$O14107,6,0)</f>
        <v>NO</v>
      </c>
      <c r="L133" s="107" t="s">
        <v>2442</v>
      </c>
      <c r="M133" s="111" t="s">
        <v>2446</v>
      </c>
      <c r="N133" s="111" t="s">
        <v>2453</v>
      </c>
      <c r="O133" s="119" t="s">
        <v>2454</v>
      </c>
      <c r="P133" s="119"/>
      <c r="Q133" s="111" t="s">
        <v>2442</v>
      </c>
      <c r="R133" s="87"/>
      <c r="S133" s="87"/>
      <c r="T133" s="87"/>
      <c r="U133" s="89"/>
      <c r="V133" s="75"/>
    </row>
    <row r="134" spans="1:24" ht="18" x14ac:dyDescent="0.25">
      <c r="A134" s="119" t="str">
        <f>VLOOKUP(E134,'LISTADO ATM'!$A$2:$C$898,3,0)</f>
        <v>DISTRITO NACIONAL</v>
      </c>
      <c r="B134" s="110" t="s">
        <v>2622</v>
      </c>
      <c r="C134" s="112">
        <v>44362.441828703704</v>
      </c>
      <c r="D134" s="112" t="s">
        <v>2470</v>
      </c>
      <c r="E134" s="144">
        <v>911</v>
      </c>
      <c r="F134" s="119" t="str">
        <f>VLOOKUP(E134,VIP!$A$2:$O13813,2,0)</f>
        <v>DRBR911</v>
      </c>
      <c r="G134" s="119" t="str">
        <f>VLOOKUP(E134,'LISTADO ATM'!$A$2:$B$897,2,0)</f>
        <v xml:space="preserve">ATM Oficina Venezuela II </v>
      </c>
      <c r="H134" s="119" t="str">
        <f>VLOOKUP(E134,VIP!$A$2:$O18676,7,FALSE)</f>
        <v>Si</v>
      </c>
      <c r="I134" s="119" t="str">
        <f>VLOOKUP(E134,VIP!$A$2:$O10641,8,FALSE)</f>
        <v>Si</v>
      </c>
      <c r="J134" s="119" t="str">
        <f>VLOOKUP(E134,VIP!$A$2:$O10591,8,FALSE)</f>
        <v>Si</v>
      </c>
      <c r="K134" s="119" t="str">
        <f>VLOOKUP(E134,VIP!$A$2:$O14165,6,0)</f>
        <v>SI</v>
      </c>
      <c r="L134" s="107" t="s">
        <v>2442</v>
      </c>
      <c r="M134" s="111" t="s">
        <v>2446</v>
      </c>
      <c r="N134" s="111" t="s">
        <v>2453</v>
      </c>
      <c r="O134" s="119" t="s">
        <v>2471</v>
      </c>
      <c r="P134" s="119"/>
      <c r="Q134" s="111" t="s">
        <v>2442</v>
      </c>
      <c r="R134" s="87"/>
      <c r="S134" s="87"/>
      <c r="T134" s="87"/>
      <c r="U134" s="89"/>
      <c r="V134" s="75"/>
    </row>
    <row r="135" spans="1:24" ht="18" x14ac:dyDescent="0.25">
      <c r="A135" s="119" t="str">
        <f>VLOOKUP(E135,'LISTADO ATM'!$A$2:$C$898,3,0)</f>
        <v>DISTRITO NACIONAL</v>
      </c>
      <c r="B135" s="110" t="s">
        <v>2658</v>
      </c>
      <c r="C135" s="112">
        <v>44362.70994212963</v>
      </c>
      <c r="D135" s="112" t="s">
        <v>2449</v>
      </c>
      <c r="E135" s="144">
        <v>971</v>
      </c>
      <c r="F135" s="119" t="str">
        <f>VLOOKUP(E135,VIP!$A$2:$O13754,2,0)</f>
        <v>DRBR24U</v>
      </c>
      <c r="G135" s="119" t="str">
        <f>VLOOKUP(E135,'LISTADO ATM'!$A$2:$B$897,2,0)</f>
        <v xml:space="preserve">ATM Club Banreservas I </v>
      </c>
      <c r="H135" s="119" t="str">
        <f>VLOOKUP(E135,VIP!$A$2:$O18617,7,FALSE)</f>
        <v>Si</v>
      </c>
      <c r="I135" s="119" t="str">
        <f>VLOOKUP(E135,VIP!$A$2:$O10582,8,FALSE)</f>
        <v>Si</v>
      </c>
      <c r="J135" s="119" t="str">
        <f>VLOOKUP(E135,VIP!$A$2:$O10532,8,FALSE)</f>
        <v>Si</v>
      </c>
      <c r="K135" s="119" t="str">
        <f>VLOOKUP(E135,VIP!$A$2:$O14106,6,0)</f>
        <v>NO</v>
      </c>
      <c r="L135" s="107" t="s">
        <v>2442</v>
      </c>
      <c r="M135" s="111" t="s">
        <v>2446</v>
      </c>
      <c r="N135" s="111" t="s">
        <v>2453</v>
      </c>
      <c r="O135" s="119" t="s">
        <v>2454</v>
      </c>
      <c r="P135" s="119"/>
      <c r="Q135" s="111" t="s">
        <v>2442</v>
      </c>
      <c r="R135" s="87"/>
      <c r="S135" s="87"/>
      <c r="T135" s="87"/>
      <c r="U135" s="89"/>
      <c r="V135" s="75"/>
    </row>
    <row r="136" spans="1:24" ht="18" x14ac:dyDescent="0.25">
      <c r="A136" s="119" t="str">
        <f>VLOOKUP(E136,'LISTADO ATM'!$A$2:$C$898,3,0)</f>
        <v>SUR</v>
      </c>
      <c r="B136" s="149" t="s">
        <v>2785</v>
      </c>
      <c r="C136" s="112">
        <v>44362.961504629631</v>
      </c>
      <c r="D136" s="112" t="s">
        <v>2180</v>
      </c>
      <c r="E136" s="144">
        <v>297</v>
      </c>
      <c r="F136" s="119" t="str">
        <f>VLOOKUP(E136,VIP!$A$2:$O13808,2,0)</f>
        <v>DRBR297</v>
      </c>
      <c r="G136" s="119" t="str">
        <f>VLOOKUP(E136,'LISTADO ATM'!$A$2:$B$897,2,0)</f>
        <v xml:space="preserve">ATM S/M Cadena Ocoa </v>
      </c>
      <c r="H136" s="119" t="str">
        <f>VLOOKUP(E136,VIP!$A$2:$O18671,7,FALSE)</f>
        <v>Si</v>
      </c>
      <c r="I136" s="119" t="str">
        <f>VLOOKUP(E136,VIP!$A$2:$O10636,8,FALSE)</f>
        <v>Si</v>
      </c>
      <c r="J136" s="119" t="str">
        <f>VLOOKUP(E136,VIP!$A$2:$O10586,8,FALSE)</f>
        <v>Si</v>
      </c>
      <c r="K136" s="119" t="str">
        <f>VLOOKUP(E136,VIP!$A$2:$O14160,6,0)</f>
        <v>NO</v>
      </c>
      <c r="L136" s="107" t="s">
        <v>2570</v>
      </c>
      <c r="M136" s="111" t="s">
        <v>2446</v>
      </c>
      <c r="N136" s="111" t="s">
        <v>2453</v>
      </c>
      <c r="O136" s="119" t="s">
        <v>2455</v>
      </c>
      <c r="P136" s="119"/>
      <c r="Q136" s="111" t="s">
        <v>2570</v>
      </c>
      <c r="R136" s="87"/>
      <c r="S136" s="87"/>
      <c r="T136" s="87"/>
      <c r="U136" s="89"/>
      <c r="V136" s="75"/>
    </row>
    <row r="137" spans="1:24" ht="18" x14ac:dyDescent="0.25">
      <c r="A137" s="119" t="str">
        <f>VLOOKUP(E137,'LISTADO ATM'!$A$2:$C$898,3,0)</f>
        <v>ESTE</v>
      </c>
      <c r="B137" s="110" t="s">
        <v>2786</v>
      </c>
      <c r="C137" s="112">
        <v>44362.955914351849</v>
      </c>
      <c r="D137" s="112" t="s">
        <v>2180</v>
      </c>
      <c r="E137" s="144">
        <v>613</v>
      </c>
      <c r="F137" s="119" t="str">
        <f>VLOOKUP(E137,VIP!$A$2:$O13809,2,0)</f>
        <v>DRBR145</v>
      </c>
      <c r="G137" s="119" t="str">
        <f>VLOOKUP(E137,'LISTADO ATM'!$A$2:$B$897,2,0)</f>
        <v xml:space="preserve">ATM Almacenes Zaglul (La Altagracia) </v>
      </c>
      <c r="H137" s="119" t="str">
        <f>VLOOKUP(E137,VIP!$A$2:$O18672,7,FALSE)</f>
        <v>Si</v>
      </c>
      <c r="I137" s="119" t="str">
        <f>VLOOKUP(E137,VIP!$A$2:$O10637,8,FALSE)</f>
        <v>Si</v>
      </c>
      <c r="J137" s="119" t="str">
        <f>VLOOKUP(E137,VIP!$A$2:$O10587,8,FALSE)</f>
        <v>Si</v>
      </c>
      <c r="K137" s="119" t="str">
        <f>VLOOKUP(E137,VIP!$A$2:$O14161,6,0)</f>
        <v>NO</v>
      </c>
      <c r="L137" s="107" t="s">
        <v>2570</v>
      </c>
      <c r="M137" s="111" t="s">
        <v>2446</v>
      </c>
      <c r="N137" s="111" t="s">
        <v>2453</v>
      </c>
      <c r="O137" s="119" t="s">
        <v>2455</v>
      </c>
      <c r="P137" s="119"/>
      <c r="Q137" s="111" t="s">
        <v>2570</v>
      </c>
      <c r="R137" s="87"/>
      <c r="S137" s="87"/>
      <c r="T137" s="87"/>
      <c r="U137" s="89"/>
      <c r="V137" s="75"/>
    </row>
    <row r="138" spans="1:24" ht="18" x14ac:dyDescent="0.25">
      <c r="A138" s="119" t="str">
        <f>VLOOKUP(E138,'LISTADO ATM'!$A$2:$C$898,3,0)</f>
        <v>NORTE</v>
      </c>
      <c r="B138" s="149" t="s">
        <v>2805</v>
      </c>
      <c r="C138" s="112">
        <v>44362.897939814815</v>
      </c>
      <c r="D138" s="112" t="s">
        <v>2181</v>
      </c>
      <c r="E138" s="144">
        <v>605</v>
      </c>
      <c r="F138" s="119" t="str">
        <f>VLOOKUP(E138,VIP!$A$2:$O13824,2,0)</f>
        <v>DRBR141</v>
      </c>
      <c r="G138" s="119" t="str">
        <f>VLOOKUP(E138,'LISTADO ATM'!$A$2:$B$897,2,0)</f>
        <v xml:space="preserve">ATM Oficina Bonao I </v>
      </c>
      <c r="H138" s="119" t="str">
        <f>VLOOKUP(E138,VIP!$A$2:$O18687,7,FALSE)</f>
        <v>Si</v>
      </c>
      <c r="I138" s="119" t="str">
        <f>VLOOKUP(E138,VIP!$A$2:$O10652,8,FALSE)</f>
        <v>Si</v>
      </c>
      <c r="J138" s="119" t="str">
        <f>VLOOKUP(E138,VIP!$A$2:$O10602,8,FALSE)</f>
        <v>Si</v>
      </c>
      <c r="K138" s="119" t="str">
        <f>VLOOKUP(E138,VIP!$A$2:$O14176,6,0)</f>
        <v>SI</v>
      </c>
      <c r="L138" s="107" t="s">
        <v>2562</v>
      </c>
      <c r="M138" s="111" t="s">
        <v>2446</v>
      </c>
      <c r="N138" s="111" t="s">
        <v>2453</v>
      </c>
      <c r="O138" s="119" t="s">
        <v>2571</v>
      </c>
      <c r="P138" s="119"/>
      <c r="Q138" s="111" t="s">
        <v>2562</v>
      </c>
      <c r="R138" s="87"/>
      <c r="S138" s="87"/>
      <c r="T138" s="87"/>
      <c r="U138" s="89"/>
      <c r="V138" s="75"/>
    </row>
    <row r="139" spans="1:24" ht="18" x14ac:dyDescent="0.25">
      <c r="A139" s="119" t="str">
        <f>VLOOKUP(E139,'LISTADO ATM'!$A$2:$C$898,3,0)</f>
        <v>SUR</v>
      </c>
      <c r="B139" s="110" t="s">
        <v>2601</v>
      </c>
      <c r="C139" s="112">
        <v>44361.738564814812</v>
      </c>
      <c r="D139" s="112" t="s">
        <v>2180</v>
      </c>
      <c r="E139" s="144">
        <v>829</v>
      </c>
      <c r="F139" s="119" t="str">
        <f>VLOOKUP(E139,VIP!$A$2:$O13721,2,0)</f>
        <v>DRBR829</v>
      </c>
      <c r="G139" s="119" t="str">
        <f>VLOOKUP(E139,'LISTADO ATM'!$A$2:$B$897,2,0)</f>
        <v xml:space="preserve">ATM UNP Multicentro Sirena Baní </v>
      </c>
      <c r="H139" s="119" t="str">
        <f>VLOOKUP(E139,VIP!$A$2:$O18584,7,FALSE)</f>
        <v>Si</v>
      </c>
      <c r="I139" s="119" t="str">
        <f>VLOOKUP(E139,VIP!$A$2:$O10549,8,FALSE)</f>
        <v>Si</v>
      </c>
      <c r="J139" s="119" t="str">
        <f>VLOOKUP(E139,VIP!$A$2:$O10499,8,FALSE)</f>
        <v>Si</v>
      </c>
      <c r="K139" s="119" t="str">
        <f>VLOOKUP(E139,VIP!$A$2:$O14073,6,0)</f>
        <v>NO</v>
      </c>
      <c r="L139" s="107" t="s">
        <v>2780</v>
      </c>
      <c r="M139" s="111" t="s">
        <v>2446</v>
      </c>
      <c r="N139" s="111" t="s">
        <v>2453</v>
      </c>
      <c r="O139" s="119" t="s">
        <v>2455</v>
      </c>
      <c r="P139" s="119" t="s">
        <v>2779</v>
      </c>
      <c r="Q139" s="118" t="s">
        <v>2762</v>
      </c>
      <c r="R139" s="87"/>
      <c r="S139" s="87"/>
      <c r="T139" s="87"/>
      <c r="U139" s="89"/>
      <c r="V139" s="75"/>
    </row>
    <row r="140" spans="1:24" ht="18" x14ac:dyDescent="0.25">
      <c r="A140" s="119" t="str">
        <f>VLOOKUP(E140,'LISTADO ATM'!$A$2:$C$898,3,0)</f>
        <v>DISTRITO NACIONAL</v>
      </c>
      <c r="B140" s="149" t="s">
        <v>2797</v>
      </c>
      <c r="C140" s="112">
        <v>44362.940636574072</v>
      </c>
      <c r="D140" s="112" t="s">
        <v>2470</v>
      </c>
      <c r="E140" s="144">
        <v>85</v>
      </c>
      <c r="F140" s="119" t="str">
        <f>VLOOKUP(E140,VIP!$A$2:$O13817,2,0)</f>
        <v>DRBR085</v>
      </c>
      <c r="G140" s="119" t="str">
        <f>VLOOKUP(E140,'LISTADO ATM'!$A$2:$B$897,2,0)</f>
        <v xml:space="preserve">ATM Oficina San Isidro (Fuerza Aérea) </v>
      </c>
      <c r="H140" s="119" t="str">
        <f>VLOOKUP(E140,VIP!$A$2:$O18680,7,FALSE)</f>
        <v>Si</v>
      </c>
      <c r="I140" s="119" t="str">
        <f>VLOOKUP(E140,VIP!$A$2:$O10645,8,FALSE)</f>
        <v>Si</v>
      </c>
      <c r="J140" s="119" t="str">
        <f>VLOOKUP(E140,VIP!$A$2:$O10595,8,FALSE)</f>
        <v>Si</v>
      </c>
      <c r="K140" s="119" t="str">
        <f>VLOOKUP(E140,VIP!$A$2:$O14169,6,0)</f>
        <v>NO</v>
      </c>
      <c r="L140" s="156" t="s">
        <v>2418</v>
      </c>
      <c r="M140" s="111" t="s">
        <v>2446</v>
      </c>
      <c r="N140" s="111" t="s">
        <v>2453</v>
      </c>
      <c r="O140" s="119" t="s">
        <v>2663</v>
      </c>
      <c r="P140" s="119"/>
      <c r="Q140" s="111" t="s">
        <v>2418</v>
      </c>
      <c r="R140" s="45"/>
      <c r="S140" s="45"/>
      <c r="T140" s="87"/>
      <c r="U140" s="87"/>
      <c r="V140" s="87"/>
      <c r="W140" s="89"/>
      <c r="X140" s="75"/>
    </row>
    <row r="141" spans="1:24" ht="18" x14ac:dyDescent="0.25">
      <c r="A141" s="119" t="str">
        <f>VLOOKUP(E141,'LISTADO ATM'!$A$2:$C$898,3,0)</f>
        <v>DISTRITO NACIONAL</v>
      </c>
      <c r="B141" s="149" t="s">
        <v>2686</v>
      </c>
      <c r="C141" s="112">
        <v>44362.598553240743</v>
      </c>
      <c r="D141" s="112" t="s">
        <v>2449</v>
      </c>
      <c r="E141" s="144">
        <v>169</v>
      </c>
      <c r="F141" s="119" t="str">
        <f>VLOOKUP(E141,VIP!$A$2:$O13776,2,0)</f>
        <v>DRBR169</v>
      </c>
      <c r="G141" s="119" t="str">
        <f>VLOOKUP(E141,'LISTADO ATM'!$A$2:$B$897,2,0)</f>
        <v xml:space="preserve">ATM Oficina Caonabo </v>
      </c>
      <c r="H141" s="119" t="str">
        <f>VLOOKUP(E141,VIP!$A$2:$O18639,7,FALSE)</f>
        <v>Si</v>
      </c>
      <c r="I141" s="119" t="str">
        <f>VLOOKUP(E141,VIP!$A$2:$O10604,8,FALSE)</f>
        <v>Si</v>
      </c>
      <c r="J141" s="119" t="str">
        <f>VLOOKUP(E141,VIP!$A$2:$O10554,8,FALSE)</f>
        <v>Si</v>
      </c>
      <c r="K141" s="119" t="str">
        <f>VLOOKUP(E141,VIP!$A$2:$O14128,6,0)</f>
        <v>NO</v>
      </c>
      <c r="L141" s="156" t="s">
        <v>2418</v>
      </c>
      <c r="M141" s="111" t="s">
        <v>2446</v>
      </c>
      <c r="N141" s="111" t="s">
        <v>2453</v>
      </c>
      <c r="O141" s="119" t="s">
        <v>2454</v>
      </c>
      <c r="P141" s="119"/>
      <c r="Q141" s="111" t="s">
        <v>2418</v>
      </c>
      <c r="R141" s="45"/>
      <c r="S141" s="45"/>
      <c r="T141" s="87"/>
      <c r="U141" s="87"/>
      <c r="V141" s="87"/>
      <c r="W141" s="89"/>
      <c r="X141" s="75"/>
    </row>
    <row r="142" spans="1:24" ht="18" x14ac:dyDescent="0.25">
      <c r="A142" s="119" t="str">
        <f>VLOOKUP(E142,'LISTADO ATM'!$A$2:$C$898,3,0)</f>
        <v>ESTE</v>
      </c>
      <c r="B142" s="149" t="s">
        <v>2720</v>
      </c>
      <c r="C142" s="112">
        <v>44362.490474537037</v>
      </c>
      <c r="D142" s="112" t="s">
        <v>2470</v>
      </c>
      <c r="E142" s="144">
        <v>211</v>
      </c>
      <c r="F142" s="119" t="str">
        <f>VLOOKUP(E142,VIP!$A$2:$O13803,2,0)</f>
        <v>DRBR211</v>
      </c>
      <c r="G142" s="119" t="str">
        <f>VLOOKUP(E142,'LISTADO ATM'!$A$2:$B$897,2,0)</f>
        <v xml:space="preserve">ATM Oficina La Romana I </v>
      </c>
      <c r="H142" s="119" t="str">
        <f>VLOOKUP(E142,VIP!$A$2:$O18666,7,FALSE)</f>
        <v>Si</v>
      </c>
      <c r="I142" s="119" t="str">
        <f>VLOOKUP(E142,VIP!$A$2:$O10631,8,FALSE)</f>
        <v>Si</v>
      </c>
      <c r="J142" s="119" t="str">
        <f>VLOOKUP(E142,VIP!$A$2:$O10581,8,FALSE)</f>
        <v>Si</v>
      </c>
      <c r="K142" s="119" t="str">
        <f>VLOOKUP(E142,VIP!$A$2:$O14155,6,0)</f>
        <v>NO</v>
      </c>
      <c r="L142" s="156" t="s">
        <v>2418</v>
      </c>
      <c r="M142" s="111" t="s">
        <v>2446</v>
      </c>
      <c r="N142" s="111" t="s">
        <v>2453</v>
      </c>
      <c r="O142" s="119" t="s">
        <v>2471</v>
      </c>
      <c r="P142" s="119"/>
      <c r="Q142" s="111" t="s">
        <v>2418</v>
      </c>
      <c r="R142" s="45"/>
      <c r="S142" s="45"/>
      <c r="T142" s="87"/>
      <c r="U142" s="87"/>
      <c r="V142" s="87"/>
      <c r="W142" s="89"/>
      <c r="X142" s="75"/>
    </row>
    <row r="143" spans="1:24" ht="18" x14ac:dyDescent="0.25">
      <c r="A143" s="119" t="str">
        <f>VLOOKUP(E143,'LISTADO ATM'!$A$2:$C$898,3,0)</f>
        <v>DISTRITO NACIONAL</v>
      </c>
      <c r="B143" s="149" t="s">
        <v>2689</v>
      </c>
      <c r="C143" s="112">
        <v>44362.589490740742</v>
      </c>
      <c r="D143" s="112" t="s">
        <v>2449</v>
      </c>
      <c r="E143" s="144">
        <v>434</v>
      </c>
      <c r="F143" s="119" t="str">
        <f>VLOOKUP(E143,VIP!$A$2:$O13779,2,0)</f>
        <v>DRBR434</v>
      </c>
      <c r="G143" s="119" t="str">
        <f>VLOOKUP(E143,'LISTADO ATM'!$A$2:$B$897,2,0)</f>
        <v xml:space="preserve">ATM Generadora Hidroeléctrica Dom. (EGEHID) </v>
      </c>
      <c r="H143" s="119" t="str">
        <f>VLOOKUP(E143,VIP!$A$2:$O18642,7,FALSE)</f>
        <v>Si</v>
      </c>
      <c r="I143" s="119" t="str">
        <f>VLOOKUP(E143,VIP!$A$2:$O10607,8,FALSE)</f>
        <v>Si</v>
      </c>
      <c r="J143" s="119" t="str">
        <f>VLOOKUP(E143,VIP!$A$2:$O10557,8,FALSE)</f>
        <v>Si</v>
      </c>
      <c r="K143" s="119" t="str">
        <f>VLOOKUP(E143,VIP!$A$2:$O14131,6,0)</f>
        <v>NO</v>
      </c>
      <c r="L143" s="156" t="s">
        <v>2418</v>
      </c>
      <c r="M143" s="111" t="s">
        <v>2446</v>
      </c>
      <c r="N143" s="111" t="s">
        <v>2453</v>
      </c>
      <c r="O143" s="119" t="s">
        <v>2454</v>
      </c>
      <c r="P143" s="119"/>
      <c r="Q143" s="111" t="s">
        <v>2418</v>
      </c>
      <c r="R143" s="45"/>
      <c r="S143" s="45"/>
      <c r="T143" s="87"/>
      <c r="U143" s="87"/>
      <c r="V143" s="87"/>
      <c r="W143" s="89"/>
      <c r="X143" s="75"/>
    </row>
    <row r="144" spans="1:24" ht="18" x14ac:dyDescent="0.25">
      <c r="A144" s="119" t="str">
        <f>VLOOKUP(E144,'LISTADO ATM'!$A$2:$C$898,3,0)</f>
        <v>DISTRITO NACIONAL</v>
      </c>
      <c r="B144" s="149" t="s">
        <v>2803</v>
      </c>
      <c r="C144" s="112">
        <v>44362.928715277776</v>
      </c>
      <c r="D144" s="112" t="s">
        <v>2449</v>
      </c>
      <c r="E144" s="144">
        <v>507</v>
      </c>
      <c r="F144" s="119" t="str">
        <f>VLOOKUP(E144,VIP!$A$2:$O13822,2,0)</f>
        <v>DRBR507</v>
      </c>
      <c r="G144" s="119" t="str">
        <f>VLOOKUP(E144,'LISTADO ATM'!$A$2:$B$897,2,0)</f>
        <v>ATM Estación Sigma Boca Chica</v>
      </c>
      <c r="H144" s="119" t="str">
        <f>VLOOKUP(E144,VIP!$A$2:$O18685,7,FALSE)</f>
        <v>Si</v>
      </c>
      <c r="I144" s="119" t="str">
        <f>VLOOKUP(E144,VIP!$A$2:$O10650,8,FALSE)</f>
        <v>Si</v>
      </c>
      <c r="J144" s="119" t="str">
        <f>VLOOKUP(E144,VIP!$A$2:$O10600,8,FALSE)</f>
        <v>Si</v>
      </c>
      <c r="K144" s="119" t="str">
        <f>VLOOKUP(E144,VIP!$A$2:$O14174,6,0)</f>
        <v>NO</v>
      </c>
      <c r="L144" s="156" t="s">
        <v>2418</v>
      </c>
      <c r="M144" s="111" t="s">
        <v>2446</v>
      </c>
      <c r="N144" s="111" t="s">
        <v>2453</v>
      </c>
      <c r="O144" s="119" t="s">
        <v>2454</v>
      </c>
      <c r="P144" s="119"/>
      <c r="Q144" s="111" t="s">
        <v>2418</v>
      </c>
      <c r="R144" s="45"/>
      <c r="S144" s="45"/>
      <c r="T144" s="87"/>
      <c r="U144" s="87"/>
      <c r="V144" s="87"/>
      <c r="W144" s="89"/>
      <c r="X144" s="75"/>
    </row>
    <row r="145" spans="1:24" ht="18" x14ac:dyDescent="0.25">
      <c r="A145" s="119" t="str">
        <f>VLOOKUP(E145,'LISTADO ATM'!$A$2:$C$898,3,0)</f>
        <v>DISTRITO NACIONAL</v>
      </c>
      <c r="B145" s="149" t="s">
        <v>2710</v>
      </c>
      <c r="C145" s="112">
        <v>44362.512638888889</v>
      </c>
      <c r="D145" s="112" t="s">
        <v>2470</v>
      </c>
      <c r="E145" s="144">
        <v>514</v>
      </c>
      <c r="F145" s="119" t="str">
        <f>VLOOKUP(E145,VIP!$A$2:$O13795,2,0)</f>
        <v>DRBR514</v>
      </c>
      <c r="G145" s="119" t="str">
        <f>VLOOKUP(E145,'LISTADO ATM'!$A$2:$B$897,2,0)</f>
        <v>ATM Autoservicio Charles de Gaulle</v>
      </c>
      <c r="H145" s="119" t="str">
        <f>VLOOKUP(E145,VIP!$A$2:$O18658,7,FALSE)</f>
        <v>Si</v>
      </c>
      <c r="I145" s="119" t="str">
        <f>VLOOKUP(E145,VIP!$A$2:$O10623,8,FALSE)</f>
        <v>No</v>
      </c>
      <c r="J145" s="119" t="str">
        <f>VLOOKUP(E145,VIP!$A$2:$O10573,8,FALSE)</f>
        <v>No</v>
      </c>
      <c r="K145" s="119" t="str">
        <f>VLOOKUP(E145,VIP!$A$2:$O14147,6,0)</f>
        <v>NO</v>
      </c>
      <c r="L145" s="156" t="s">
        <v>2418</v>
      </c>
      <c r="M145" s="111" t="s">
        <v>2446</v>
      </c>
      <c r="N145" s="111" t="s">
        <v>2453</v>
      </c>
      <c r="O145" s="119" t="s">
        <v>2471</v>
      </c>
      <c r="P145" s="119"/>
      <c r="Q145" s="111" t="s">
        <v>2418</v>
      </c>
      <c r="R145" s="45"/>
      <c r="S145" s="45"/>
      <c r="T145" s="87"/>
      <c r="U145" s="87"/>
      <c r="V145" s="87"/>
      <c r="W145" s="89"/>
      <c r="X145" s="75"/>
    </row>
    <row r="146" spans="1:24" ht="18" x14ac:dyDescent="0.25">
      <c r="A146" s="119" t="str">
        <f>VLOOKUP(E146,'LISTADO ATM'!$A$2:$C$898,3,0)</f>
        <v>DISTRITO NACIONAL</v>
      </c>
      <c r="B146" s="149" t="s">
        <v>2810</v>
      </c>
      <c r="C146" s="112">
        <v>44362.886840277781</v>
      </c>
      <c r="D146" s="112" t="s">
        <v>2449</v>
      </c>
      <c r="E146" s="144">
        <v>555</v>
      </c>
      <c r="F146" s="119" t="str">
        <f>VLOOKUP(E146,VIP!$A$2:$O13829,2,0)</f>
        <v>DRBR24P</v>
      </c>
      <c r="G146" s="119" t="str">
        <f>VLOOKUP(E146,'LISTADO ATM'!$A$2:$B$897,2,0)</f>
        <v xml:space="preserve">ATM Estación Shell Las Praderas </v>
      </c>
      <c r="H146" s="119" t="str">
        <f>VLOOKUP(E146,VIP!$A$2:$O18692,7,FALSE)</f>
        <v>Si</v>
      </c>
      <c r="I146" s="119" t="str">
        <f>VLOOKUP(E146,VIP!$A$2:$O10657,8,FALSE)</f>
        <v>Si</v>
      </c>
      <c r="J146" s="119" t="str">
        <f>VLOOKUP(E146,VIP!$A$2:$O10607,8,FALSE)</f>
        <v>Si</v>
      </c>
      <c r="K146" s="119" t="str">
        <f>VLOOKUP(E146,VIP!$A$2:$O14181,6,0)</f>
        <v>NO</v>
      </c>
      <c r="L146" s="156" t="s">
        <v>2418</v>
      </c>
      <c r="M146" s="111" t="s">
        <v>2446</v>
      </c>
      <c r="N146" s="111" t="s">
        <v>2453</v>
      </c>
      <c r="O146" s="119" t="s">
        <v>2454</v>
      </c>
      <c r="P146" s="119"/>
      <c r="Q146" s="111" t="s">
        <v>2418</v>
      </c>
      <c r="R146" s="45"/>
      <c r="S146" s="45"/>
      <c r="T146" s="87"/>
      <c r="U146" s="87"/>
      <c r="V146" s="87"/>
      <c r="W146" s="89"/>
      <c r="X146" s="75"/>
    </row>
    <row r="147" spans="1:24" ht="18" x14ac:dyDescent="0.25">
      <c r="A147" s="119" t="str">
        <f>VLOOKUP(E147,'LISTADO ATM'!$A$2:$C$898,3,0)</f>
        <v>DISTRITO NACIONAL</v>
      </c>
      <c r="B147" s="149" t="s">
        <v>2668</v>
      </c>
      <c r="C147" s="112">
        <v>44362.683159722219</v>
      </c>
      <c r="D147" s="112" t="s">
        <v>2449</v>
      </c>
      <c r="E147" s="144">
        <v>560</v>
      </c>
      <c r="F147" s="119" t="str">
        <f>VLOOKUP(E147,VIP!$A$2:$O13762,2,0)</f>
        <v>DRBR229</v>
      </c>
      <c r="G147" s="119" t="str">
        <f>VLOOKUP(E147,'LISTADO ATM'!$A$2:$B$897,2,0)</f>
        <v xml:space="preserve">ATM Junta Central Electoral </v>
      </c>
      <c r="H147" s="119" t="str">
        <f>VLOOKUP(E147,VIP!$A$2:$O18625,7,FALSE)</f>
        <v>Si</v>
      </c>
      <c r="I147" s="119" t="str">
        <f>VLOOKUP(E147,VIP!$A$2:$O10590,8,FALSE)</f>
        <v>Si</v>
      </c>
      <c r="J147" s="119" t="str">
        <f>VLOOKUP(E147,VIP!$A$2:$O10540,8,FALSE)</f>
        <v>Si</v>
      </c>
      <c r="K147" s="119" t="str">
        <f>VLOOKUP(E147,VIP!$A$2:$O14114,6,0)</f>
        <v>SI</v>
      </c>
      <c r="L147" s="156" t="s">
        <v>2418</v>
      </c>
      <c r="M147" s="111" t="s">
        <v>2446</v>
      </c>
      <c r="N147" s="111" t="s">
        <v>2453</v>
      </c>
      <c r="O147" s="119" t="s">
        <v>2454</v>
      </c>
      <c r="P147" s="119"/>
      <c r="Q147" s="111" t="s">
        <v>2418</v>
      </c>
      <c r="R147" s="45"/>
      <c r="S147" s="45"/>
      <c r="T147" s="87"/>
      <c r="U147" s="87"/>
      <c r="V147" s="87"/>
      <c r="W147" s="89"/>
      <c r="X147" s="75"/>
    </row>
    <row r="148" spans="1:24" ht="18" x14ac:dyDescent="0.25">
      <c r="A148" s="119" t="str">
        <f>VLOOKUP(E148,'LISTADO ATM'!$A$2:$C$898,3,0)</f>
        <v>DISTRITO NACIONAL</v>
      </c>
      <c r="B148" s="149" t="s">
        <v>2802</v>
      </c>
      <c r="C148" s="112">
        <v>44362.930810185186</v>
      </c>
      <c r="D148" s="112" t="s">
        <v>2449</v>
      </c>
      <c r="E148" s="144">
        <v>629</v>
      </c>
      <c r="F148" s="119" t="str">
        <f>VLOOKUP(E148,VIP!$A$2:$O13821,2,0)</f>
        <v>DRBR24M</v>
      </c>
      <c r="G148" s="119" t="str">
        <f>VLOOKUP(E148,'LISTADO ATM'!$A$2:$B$897,2,0)</f>
        <v xml:space="preserve">ATM Oficina Americana Independencia I </v>
      </c>
      <c r="H148" s="119" t="str">
        <f>VLOOKUP(E148,VIP!$A$2:$O18684,7,FALSE)</f>
        <v>Si</v>
      </c>
      <c r="I148" s="119" t="str">
        <f>VLOOKUP(E148,VIP!$A$2:$O10649,8,FALSE)</f>
        <v>Si</v>
      </c>
      <c r="J148" s="119" t="str">
        <f>VLOOKUP(E148,VIP!$A$2:$O10599,8,FALSE)</f>
        <v>Si</v>
      </c>
      <c r="K148" s="119" t="str">
        <f>VLOOKUP(E148,VIP!$A$2:$O14173,6,0)</f>
        <v>SI</v>
      </c>
      <c r="L148" s="156" t="s">
        <v>2418</v>
      </c>
      <c r="M148" s="111" t="s">
        <v>2446</v>
      </c>
      <c r="N148" s="111" t="s">
        <v>2453</v>
      </c>
      <c r="O148" s="119" t="s">
        <v>2454</v>
      </c>
      <c r="P148" s="119"/>
      <c r="Q148" s="111" t="s">
        <v>2418</v>
      </c>
      <c r="R148" s="45"/>
      <c r="S148" s="45"/>
      <c r="T148" s="87"/>
      <c r="U148" s="87"/>
      <c r="V148" s="87"/>
      <c r="W148" s="89"/>
      <c r="X148" s="75"/>
    </row>
    <row r="149" spans="1:24" ht="18" x14ac:dyDescent="0.25">
      <c r="A149" s="119" t="str">
        <f>VLOOKUP(E149,'LISTADO ATM'!$A$2:$C$898,3,0)</f>
        <v>ESTE</v>
      </c>
      <c r="B149" s="149" t="s">
        <v>2801</v>
      </c>
      <c r="C149" s="112">
        <v>44362.934699074074</v>
      </c>
      <c r="D149" s="112" t="s">
        <v>2449</v>
      </c>
      <c r="E149" s="144">
        <v>631</v>
      </c>
      <c r="F149" s="119" t="str">
        <f>VLOOKUP(E149,VIP!$A$2:$O13820,2,0)</f>
        <v>DRBR417</v>
      </c>
      <c r="G149" s="119" t="str">
        <f>VLOOKUP(E149,'LISTADO ATM'!$A$2:$B$897,2,0)</f>
        <v xml:space="preserve">ATM ASOCODEQUI (San Pedro) </v>
      </c>
      <c r="H149" s="119" t="str">
        <f>VLOOKUP(E149,VIP!$A$2:$O18683,7,FALSE)</f>
        <v>Si</v>
      </c>
      <c r="I149" s="119" t="str">
        <f>VLOOKUP(E149,VIP!$A$2:$O10648,8,FALSE)</f>
        <v>Si</v>
      </c>
      <c r="J149" s="119" t="str">
        <f>VLOOKUP(E149,VIP!$A$2:$O10598,8,FALSE)</f>
        <v>Si</v>
      </c>
      <c r="K149" s="119" t="str">
        <f>VLOOKUP(E149,VIP!$A$2:$O14172,6,0)</f>
        <v>NO</v>
      </c>
      <c r="L149" s="156" t="s">
        <v>2418</v>
      </c>
      <c r="M149" s="111" t="s">
        <v>2446</v>
      </c>
      <c r="N149" s="111" t="s">
        <v>2453</v>
      </c>
      <c r="O149" s="119" t="s">
        <v>2454</v>
      </c>
      <c r="P149" s="119"/>
      <c r="Q149" s="111" t="s">
        <v>2418</v>
      </c>
      <c r="R149" s="45"/>
      <c r="S149" s="45"/>
      <c r="T149" s="87"/>
      <c r="U149" s="87"/>
      <c r="V149" s="87"/>
      <c r="W149" s="89"/>
      <c r="X149" s="75"/>
    </row>
    <row r="150" spans="1:24" ht="18" x14ac:dyDescent="0.25">
      <c r="A150" s="119" t="str">
        <f>VLOOKUP(E150,'LISTADO ATM'!$A$2:$C$898,3,0)</f>
        <v>NORTE</v>
      </c>
      <c r="B150" s="149" t="s">
        <v>2666</v>
      </c>
      <c r="C150" s="112">
        <v>44362.699826388889</v>
      </c>
      <c r="D150" s="112" t="s">
        <v>2470</v>
      </c>
      <c r="E150" s="144">
        <v>687</v>
      </c>
      <c r="F150" s="119" t="str">
        <f>VLOOKUP(E150,VIP!$A$2:$O13760,2,0)</f>
        <v>DRBR687</v>
      </c>
      <c r="G150" s="119" t="str">
        <f>VLOOKUP(E150,'LISTADO ATM'!$A$2:$B$897,2,0)</f>
        <v>ATM Oficina Monterrico II</v>
      </c>
      <c r="H150" s="119" t="str">
        <f>VLOOKUP(E150,VIP!$A$2:$O18623,7,FALSE)</f>
        <v>NO</v>
      </c>
      <c r="I150" s="119" t="str">
        <f>VLOOKUP(E150,VIP!$A$2:$O10588,8,FALSE)</f>
        <v>NO</v>
      </c>
      <c r="J150" s="119" t="str">
        <f>VLOOKUP(E150,VIP!$A$2:$O10538,8,FALSE)</f>
        <v>NO</v>
      </c>
      <c r="K150" s="119" t="str">
        <f>VLOOKUP(E150,VIP!$A$2:$O14112,6,0)</f>
        <v>SI</v>
      </c>
      <c r="L150" s="156" t="s">
        <v>2418</v>
      </c>
      <c r="M150" s="111" t="s">
        <v>2446</v>
      </c>
      <c r="N150" s="111" t="s">
        <v>2453</v>
      </c>
      <c r="O150" s="119" t="s">
        <v>2663</v>
      </c>
      <c r="P150" s="119"/>
      <c r="Q150" s="111" t="s">
        <v>2418</v>
      </c>
      <c r="R150" s="45"/>
      <c r="S150" s="45"/>
      <c r="T150" s="87"/>
      <c r="U150" s="87"/>
      <c r="V150" s="87"/>
      <c r="W150" s="89"/>
      <c r="X150" s="75"/>
    </row>
    <row r="151" spans="1:24" ht="18" x14ac:dyDescent="0.25">
      <c r="A151" s="119" t="str">
        <f>VLOOKUP(E151,'LISTADO ATM'!$A$2:$C$898,3,0)</f>
        <v>DISTRITO NACIONAL</v>
      </c>
      <c r="B151" s="149" t="s">
        <v>2655</v>
      </c>
      <c r="C151" s="112">
        <v>44362.712233796294</v>
      </c>
      <c r="D151" s="112" t="s">
        <v>2449</v>
      </c>
      <c r="E151" s="144">
        <v>717</v>
      </c>
      <c r="F151" s="119" t="str">
        <f>VLOOKUP(E151,VIP!$A$2:$O13752,2,0)</f>
        <v>DRBR24K</v>
      </c>
      <c r="G151" s="119" t="str">
        <f>VLOOKUP(E151,'LISTADO ATM'!$A$2:$B$897,2,0)</f>
        <v xml:space="preserve">ATM Oficina Los Alcarrizos </v>
      </c>
      <c r="H151" s="119" t="str">
        <f>VLOOKUP(E151,VIP!$A$2:$O18615,7,FALSE)</f>
        <v>Si</v>
      </c>
      <c r="I151" s="119" t="str">
        <f>VLOOKUP(E151,VIP!$A$2:$O10580,8,FALSE)</f>
        <v>Si</v>
      </c>
      <c r="J151" s="119" t="str">
        <f>VLOOKUP(E151,VIP!$A$2:$O10530,8,FALSE)</f>
        <v>Si</v>
      </c>
      <c r="K151" s="119" t="str">
        <f>VLOOKUP(E151,VIP!$A$2:$O14104,6,0)</f>
        <v>SI</v>
      </c>
      <c r="L151" s="156" t="s">
        <v>2418</v>
      </c>
      <c r="M151" s="111" t="s">
        <v>2446</v>
      </c>
      <c r="N151" s="111" t="s">
        <v>2453</v>
      </c>
      <c r="O151" s="119" t="s">
        <v>2454</v>
      </c>
      <c r="P151" s="119"/>
      <c r="Q151" s="111" t="s">
        <v>2418</v>
      </c>
      <c r="R151" s="45"/>
      <c r="S151" s="45"/>
      <c r="T151" s="87"/>
      <c r="U151" s="87"/>
      <c r="V151" s="87"/>
      <c r="W151" s="89"/>
      <c r="X151" s="75"/>
    </row>
    <row r="152" spans="1:24" ht="18" x14ac:dyDescent="0.25">
      <c r="A152" s="119" t="str">
        <f>VLOOKUP(E152,'LISTADO ATM'!$A$2:$C$898,3,0)</f>
        <v>NORTE</v>
      </c>
      <c r="B152" s="149" t="s">
        <v>2798</v>
      </c>
      <c r="C152" s="112">
        <v>44362.937719907408</v>
      </c>
      <c r="D152" s="112" t="s">
        <v>2681</v>
      </c>
      <c r="E152" s="144">
        <v>728</v>
      </c>
      <c r="F152" s="119" t="str">
        <f>VLOOKUP(E152,VIP!$A$2:$O13818,2,0)</f>
        <v>DRBR051</v>
      </c>
      <c r="G152" s="119" t="str">
        <f>VLOOKUP(E152,'LISTADO ATM'!$A$2:$B$897,2,0)</f>
        <v xml:space="preserve">ATM UNP La Vega Oficina Regional Norcentral </v>
      </c>
      <c r="H152" s="119" t="str">
        <f>VLOOKUP(E152,VIP!$A$2:$O18681,7,FALSE)</f>
        <v>Si</v>
      </c>
      <c r="I152" s="119" t="str">
        <f>VLOOKUP(E152,VIP!$A$2:$O10646,8,FALSE)</f>
        <v>Si</v>
      </c>
      <c r="J152" s="119" t="str">
        <f>VLOOKUP(E152,VIP!$A$2:$O10596,8,FALSE)</f>
        <v>Si</v>
      </c>
      <c r="K152" s="119" t="str">
        <f>VLOOKUP(E152,VIP!$A$2:$O14170,6,0)</f>
        <v>SI</v>
      </c>
      <c r="L152" s="156" t="s">
        <v>2418</v>
      </c>
      <c r="M152" s="111" t="s">
        <v>2446</v>
      </c>
      <c r="N152" s="111" t="s">
        <v>2453</v>
      </c>
      <c r="O152" s="119" t="s">
        <v>2682</v>
      </c>
      <c r="P152" s="119"/>
      <c r="Q152" s="111" t="s">
        <v>2418</v>
      </c>
      <c r="R152" s="89"/>
      <c r="S152" s="75"/>
    </row>
    <row r="153" spans="1:24" ht="18" x14ac:dyDescent="0.25">
      <c r="A153" s="119" t="str">
        <f>VLOOKUP(E153,'LISTADO ATM'!$A$2:$C$898,3,0)</f>
        <v>NORTE</v>
      </c>
      <c r="B153" s="149" t="s">
        <v>2794</v>
      </c>
      <c r="C153" s="112">
        <v>44362.944571759261</v>
      </c>
      <c r="D153" s="112" t="s">
        <v>2681</v>
      </c>
      <c r="E153" s="144">
        <v>732</v>
      </c>
      <c r="F153" s="119" t="str">
        <f>VLOOKUP(E153,VIP!$A$2:$O13814,2,0)</f>
        <v>DRBR12H</v>
      </c>
      <c r="G153" s="119" t="str">
        <f>VLOOKUP(E153,'LISTADO ATM'!$A$2:$B$897,2,0)</f>
        <v xml:space="preserve">ATM Molino del Valle (Santiago) </v>
      </c>
      <c r="H153" s="119" t="str">
        <f>VLOOKUP(E153,VIP!$A$2:$O18677,7,FALSE)</f>
        <v>Si</v>
      </c>
      <c r="I153" s="119" t="str">
        <f>VLOOKUP(E153,VIP!$A$2:$O10642,8,FALSE)</f>
        <v>Si</v>
      </c>
      <c r="J153" s="119" t="str">
        <f>VLOOKUP(E153,VIP!$A$2:$O10592,8,FALSE)</f>
        <v>Si</v>
      </c>
      <c r="K153" s="119" t="str">
        <f>VLOOKUP(E153,VIP!$A$2:$O14166,6,0)</f>
        <v>NO</v>
      </c>
      <c r="L153" s="156" t="s">
        <v>2418</v>
      </c>
      <c r="M153" s="111" t="s">
        <v>2446</v>
      </c>
      <c r="N153" s="111" t="s">
        <v>2453</v>
      </c>
      <c r="O153" s="119" t="s">
        <v>2682</v>
      </c>
      <c r="P153" s="119"/>
      <c r="Q153" s="111" t="s">
        <v>2418</v>
      </c>
      <c r="R153" s="89"/>
      <c r="S153" s="75"/>
    </row>
    <row r="154" spans="1:24" ht="18" x14ac:dyDescent="0.25">
      <c r="A154" s="119" t="str">
        <f>VLOOKUP(E154,'LISTADO ATM'!$A$2:$C$898,3,0)</f>
        <v>DISTRITO NACIONAL</v>
      </c>
      <c r="B154" s="149" t="s">
        <v>2796</v>
      </c>
      <c r="C154" s="112">
        <v>44362.941446759258</v>
      </c>
      <c r="D154" s="112" t="s">
        <v>2449</v>
      </c>
      <c r="E154" s="144">
        <v>769</v>
      </c>
      <c r="F154" s="119" t="str">
        <f>VLOOKUP(E154,VIP!$A$2:$O13816,2,0)</f>
        <v>DRBR769</v>
      </c>
      <c r="G154" s="119" t="str">
        <f>VLOOKUP(E154,'LISTADO ATM'!$A$2:$B$897,2,0)</f>
        <v>ATM UNP Pablo Mella Morales</v>
      </c>
      <c r="H154" s="119" t="str">
        <f>VLOOKUP(E154,VIP!$A$2:$O18679,7,FALSE)</f>
        <v>Si</v>
      </c>
      <c r="I154" s="119" t="str">
        <f>VLOOKUP(E154,VIP!$A$2:$O10644,8,FALSE)</f>
        <v>Si</v>
      </c>
      <c r="J154" s="119" t="str">
        <f>VLOOKUP(E154,VIP!$A$2:$O10594,8,FALSE)</f>
        <v>Si</v>
      </c>
      <c r="K154" s="119" t="str">
        <f>VLOOKUP(E154,VIP!$A$2:$O14168,6,0)</f>
        <v>NO</v>
      </c>
      <c r="L154" s="156" t="s">
        <v>2418</v>
      </c>
      <c r="M154" s="111" t="s">
        <v>2446</v>
      </c>
      <c r="N154" s="111" t="s">
        <v>2453</v>
      </c>
      <c r="O154" s="119" t="s">
        <v>2454</v>
      </c>
      <c r="P154" s="119"/>
      <c r="Q154" s="111" t="s">
        <v>2418</v>
      </c>
      <c r="R154" s="89"/>
      <c r="S154" s="75"/>
    </row>
    <row r="155" spans="1:24" ht="18" x14ac:dyDescent="0.25">
      <c r="A155" s="119" t="str">
        <f>VLOOKUP(E155,'LISTADO ATM'!$A$2:$C$898,3,0)</f>
        <v>NORTE</v>
      </c>
      <c r="B155" s="149" t="s">
        <v>2662</v>
      </c>
      <c r="C155" s="112">
        <v>44362.70416666667</v>
      </c>
      <c r="D155" s="112" t="s">
        <v>2470</v>
      </c>
      <c r="E155" s="144">
        <v>774</v>
      </c>
      <c r="F155" s="119" t="str">
        <f>VLOOKUP(E155,VIP!$A$2:$O13758,2,0)</f>
        <v>DRBR061</v>
      </c>
      <c r="G155" s="119" t="str">
        <f>VLOOKUP(E155,'LISTADO ATM'!$A$2:$B$897,2,0)</f>
        <v xml:space="preserve">ATM Oficina Montecristi </v>
      </c>
      <c r="H155" s="119" t="str">
        <f>VLOOKUP(E155,VIP!$A$2:$O18621,7,FALSE)</f>
        <v>Si</v>
      </c>
      <c r="I155" s="119" t="str">
        <f>VLOOKUP(E155,VIP!$A$2:$O10586,8,FALSE)</f>
        <v>Si</v>
      </c>
      <c r="J155" s="119" t="str">
        <f>VLOOKUP(E155,VIP!$A$2:$O10536,8,FALSE)</f>
        <v>Si</v>
      </c>
      <c r="K155" s="119" t="str">
        <f>VLOOKUP(E155,VIP!$A$2:$O14110,6,0)</f>
        <v>NO</v>
      </c>
      <c r="L155" s="156" t="s">
        <v>2418</v>
      </c>
      <c r="M155" s="111" t="s">
        <v>2446</v>
      </c>
      <c r="N155" s="111" t="s">
        <v>2453</v>
      </c>
      <c r="O155" s="119" t="s">
        <v>2663</v>
      </c>
      <c r="P155" s="119"/>
      <c r="Q155" s="111" t="s">
        <v>2418</v>
      </c>
      <c r="R155" s="89"/>
      <c r="S155" s="75"/>
    </row>
    <row r="156" spans="1:24" ht="18" x14ac:dyDescent="0.25">
      <c r="A156" s="119" t="str">
        <f>VLOOKUP(E156,'LISTADO ATM'!$A$2:$C$898,3,0)</f>
        <v>NORTE</v>
      </c>
      <c r="B156" s="149" t="s">
        <v>2679</v>
      </c>
      <c r="C156" s="112">
        <v>44362.61209490741</v>
      </c>
      <c r="D156" s="112" t="s">
        <v>2470</v>
      </c>
      <c r="E156" s="144">
        <v>950</v>
      </c>
      <c r="F156" s="119" t="str">
        <f>VLOOKUP(E156,VIP!$A$2:$O13772,2,0)</f>
        <v>DRBR12G</v>
      </c>
      <c r="G156" s="119" t="str">
        <f>VLOOKUP(E156,'LISTADO ATM'!$A$2:$B$897,2,0)</f>
        <v xml:space="preserve">ATM Oficina Monterrico </v>
      </c>
      <c r="H156" s="119" t="str">
        <f>VLOOKUP(E156,VIP!$A$2:$O18635,7,FALSE)</f>
        <v>Si</v>
      </c>
      <c r="I156" s="119" t="str">
        <f>VLOOKUP(E156,VIP!$A$2:$O10600,8,FALSE)</f>
        <v>Si</v>
      </c>
      <c r="J156" s="119" t="str">
        <f>VLOOKUP(E156,VIP!$A$2:$O10550,8,FALSE)</f>
        <v>Si</v>
      </c>
      <c r="K156" s="119" t="str">
        <f>VLOOKUP(E156,VIP!$A$2:$O14124,6,0)</f>
        <v>SI</v>
      </c>
      <c r="L156" s="156" t="s">
        <v>2418</v>
      </c>
      <c r="M156" s="111" t="s">
        <v>2446</v>
      </c>
      <c r="N156" s="111" t="s">
        <v>2453</v>
      </c>
      <c r="O156" s="119" t="s">
        <v>2471</v>
      </c>
      <c r="P156" s="119"/>
      <c r="Q156" s="111" t="s">
        <v>2418</v>
      </c>
      <c r="R156" s="89"/>
      <c r="S156" s="75"/>
    </row>
    <row r="157" spans="1:24" ht="18" x14ac:dyDescent="0.25">
      <c r="A157" s="119" t="str">
        <f>VLOOKUP(E157,'LISTADO ATM'!$A$2:$C$898,3,0)</f>
        <v>SUR</v>
      </c>
      <c r="B157" s="149" t="s">
        <v>2787</v>
      </c>
      <c r="C157" s="112">
        <v>44362.951701388891</v>
      </c>
      <c r="D157" s="112" t="s">
        <v>2449</v>
      </c>
      <c r="E157" s="144">
        <v>984</v>
      </c>
      <c r="F157" s="119" t="str">
        <f>VLOOKUP(E157,VIP!$A$2:$O13810,2,0)</f>
        <v>DRBR984</v>
      </c>
      <c r="G157" s="119" t="str">
        <f>VLOOKUP(E157,'LISTADO ATM'!$A$2:$B$897,2,0)</f>
        <v xml:space="preserve">ATM Oficina Neiba II </v>
      </c>
      <c r="H157" s="119" t="str">
        <f>VLOOKUP(E157,VIP!$A$2:$O18673,7,FALSE)</f>
        <v>Si</v>
      </c>
      <c r="I157" s="119" t="str">
        <f>VLOOKUP(E157,VIP!$A$2:$O10638,8,FALSE)</f>
        <v>Si</v>
      </c>
      <c r="J157" s="119" t="str">
        <f>VLOOKUP(E157,VIP!$A$2:$O10588,8,FALSE)</f>
        <v>Si</v>
      </c>
      <c r="K157" s="119" t="str">
        <f>VLOOKUP(E157,VIP!$A$2:$O14162,6,0)</f>
        <v>NO</v>
      </c>
      <c r="L157" s="156" t="s">
        <v>2418</v>
      </c>
      <c r="M157" s="111" t="s">
        <v>2446</v>
      </c>
      <c r="N157" s="111" t="s">
        <v>2453</v>
      </c>
      <c r="O157" s="119" t="s">
        <v>2454</v>
      </c>
      <c r="P157" s="119"/>
      <c r="Q157" s="111" t="s">
        <v>2418</v>
      </c>
      <c r="R157" s="89"/>
      <c r="S157" s="75"/>
    </row>
    <row r="158" spans="1:24" ht="18" x14ac:dyDescent="0.25">
      <c r="A158" s="119" t="str">
        <f>VLOOKUP(E158,'LISTADO ATM'!$A$2:$C$898,3,0)</f>
        <v>DISTRITO NACIONAL</v>
      </c>
      <c r="B158" s="149" t="s">
        <v>2674</v>
      </c>
      <c r="C158" s="112">
        <v>44362.642731481479</v>
      </c>
      <c r="D158" s="112" t="s">
        <v>2180</v>
      </c>
      <c r="E158" s="144">
        <v>43</v>
      </c>
      <c r="F158" s="119" t="str">
        <f>VLOOKUP(E158,VIP!$A$2:$O13767,2,0)</f>
        <v>DRBR043</v>
      </c>
      <c r="G158" s="119" t="str">
        <f>VLOOKUP(E158,'LISTADO ATM'!$A$2:$B$897,2,0)</f>
        <v xml:space="preserve">ATM Zona Franca San Isidro </v>
      </c>
      <c r="H158" s="119" t="str">
        <f>VLOOKUP(E158,VIP!$A$2:$O18630,7,FALSE)</f>
        <v>Si</v>
      </c>
      <c r="I158" s="119" t="str">
        <f>VLOOKUP(E158,VIP!$A$2:$O10595,8,FALSE)</f>
        <v>No</v>
      </c>
      <c r="J158" s="119" t="str">
        <f>VLOOKUP(E158,VIP!$A$2:$O10545,8,FALSE)</f>
        <v>No</v>
      </c>
      <c r="K158" s="119" t="str">
        <f>VLOOKUP(E158,VIP!$A$2:$O14119,6,0)</f>
        <v>NO</v>
      </c>
      <c r="L158" s="156" t="s">
        <v>2466</v>
      </c>
      <c r="M158" s="111" t="s">
        <v>2446</v>
      </c>
      <c r="N158" s="111" t="s">
        <v>2559</v>
      </c>
      <c r="O158" s="119" t="s">
        <v>2455</v>
      </c>
      <c r="P158" s="119"/>
      <c r="Q158" s="111" t="s">
        <v>2466</v>
      </c>
      <c r="R158" s="89"/>
      <c r="S158" s="75"/>
    </row>
    <row r="159" spans="1:24" ht="18" x14ac:dyDescent="0.25">
      <c r="A159" s="119" t="str">
        <f>VLOOKUP(E159,'LISTADO ATM'!$A$2:$C$898,3,0)</f>
        <v>NORTE</v>
      </c>
      <c r="B159" s="149" t="s">
        <v>2806</v>
      </c>
      <c r="C159" s="112">
        <v>44362.895509259259</v>
      </c>
      <c r="D159" s="112" t="s">
        <v>2181</v>
      </c>
      <c r="E159" s="144">
        <v>99</v>
      </c>
      <c r="F159" s="119" t="str">
        <f>VLOOKUP(E159,VIP!$A$2:$O13825,2,0)</f>
        <v>DRBR099</v>
      </c>
      <c r="G159" s="119" t="str">
        <f>VLOOKUP(E159,'LISTADO ATM'!$A$2:$B$897,2,0)</f>
        <v xml:space="preserve">ATM Multicentro La Sirena S.F.M. </v>
      </c>
      <c r="H159" s="119" t="str">
        <f>VLOOKUP(E159,VIP!$A$2:$O18688,7,FALSE)</f>
        <v>Si</v>
      </c>
      <c r="I159" s="119" t="str">
        <f>VLOOKUP(E159,VIP!$A$2:$O10653,8,FALSE)</f>
        <v>Si</v>
      </c>
      <c r="J159" s="119" t="str">
        <f>VLOOKUP(E159,VIP!$A$2:$O10603,8,FALSE)</f>
        <v>Si</v>
      </c>
      <c r="K159" s="119" t="str">
        <f>VLOOKUP(E159,VIP!$A$2:$O14177,6,0)</f>
        <v>NO</v>
      </c>
      <c r="L159" s="156" t="s">
        <v>2466</v>
      </c>
      <c r="M159" s="111" t="s">
        <v>2446</v>
      </c>
      <c r="N159" s="111" t="s">
        <v>2453</v>
      </c>
      <c r="O159" s="119" t="s">
        <v>2571</v>
      </c>
      <c r="P159" s="119"/>
      <c r="Q159" s="111" t="s">
        <v>2466</v>
      </c>
      <c r="R159" s="89"/>
      <c r="S159" s="75"/>
    </row>
    <row r="160" spans="1:24" ht="18" x14ac:dyDescent="0.25">
      <c r="A160" s="119" t="str">
        <f>VLOOKUP(E160,'LISTADO ATM'!$A$2:$C$898,3,0)</f>
        <v>ESTE</v>
      </c>
      <c r="B160" s="149" t="s">
        <v>2651</v>
      </c>
      <c r="C160" s="112">
        <v>44362.726886574077</v>
      </c>
      <c r="D160" s="112" t="s">
        <v>2180</v>
      </c>
      <c r="E160" s="144">
        <v>320</v>
      </c>
      <c r="F160" s="119" t="str">
        <f>VLOOKUP(E160,VIP!$A$2:$O13749,2,0)</f>
        <v>DRBR320</v>
      </c>
      <c r="G160" s="119" t="str">
        <f>VLOOKUP(E160,'LISTADO ATM'!$A$2:$B$897,2,0)</f>
        <v>ATM Hotel Dreams Ubero Alto</v>
      </c>
      <c r="H160" s="119" t="str">
        <f>VLOOKUP(E160,VIP!$A$2:$O18612,7,FALSE)</f>
        <v>Si</v>
      </c>
      <c r="I160" s="119" t="str">
        <f>VLOOKUP(E160,VIP!$A$2:$O10577,8,FALSE)</f>
        <v>Si</v>
      </c>
      <c r="J160" s="119" t="str">
        <f>VLOOKUP(E160,VIP!$A$2:$O10527,8,FALSE)</f>
        <v>Si</v>
      </c>
      <c r="K160" s="119" t="str">
        <f>VLOOKUP(E160,VIP!$A$2:$O14101,6,0)</f>
        <v>NO</v>
      </c>
      <c r="L160" s="156" t="s">
        <v>2466</v>
      </c>
      <c r="M160" s="111" t="s">
        <v>2446</v>
      </c>
      <c r="N160" s="111" t="s">
        <v>2453</v>
      </c>
      <c r="O160" s="119" t="s">
        <v>2455</v>
      </c>
      <c r="P160" s="119"/>
      <c r="Q160" s="111" t="s">
        <v>2466</v>
      </c>
      <c r="R160" s="89"/>
      <c r="S160" s="75"/>
    </row>
    <row r="161" spans="1:19" ht="18" x14ac:dyDescent="0.25">
      <c r="A161" s="119" t="str">
        <f>VLOOKUP(E161,'LISTADO ATM'!$A$2:$C$898,3,0)</f>
        <v>DISTRITO NACIONAL</v>
      </c>
      <c r="B161" s="149" t="s">
        <v>2675</v>
      </c>
      <c r="C161" s="112">
        <v>44362.641770833332</v>
      </c>
      <c r="D161" s="112" t="s">
        <v>2180</v>
      </c>
      <c r="E161" s="144">
        <v>382</v>
      </c>
      <c r="F161" s="119" t="str">
        <f>VLOOKUP(E161,VIP!$A$2:$O13768,2,0)</f>
        <v xml:space="preserve">DRBR382 </v>
      </c>
      <c r="G161" s="119" t="str">
        <f>VLOOKUP(E161,'LISTADO ATM'!$A$2:$B$897,2,0)</f>
        <v>ATM Estacion Del Metro Maria Montes</v>
      </c>
      <c r="H161" s="119" t="str">
        <f>VLOOKUP(E161,VIP!$A$2:$O18631,7,FALSE)</f>
        <v>N/A</v>
      </c>
      <c r="I161" s="119" t="str">
        <f>VLOOKUP(E161,VIP!$A$2:$O10596,8,FALSE)</f>
        <v>N/A</v>
      </c>
      <c r="J161" s="119" t="str">
        <f>VLOOKUP(E161,VIP!$A$2:$O10546,8,FALSE)</f>
        <v>N/A</v>
      </c>
      <c r="K161" s="119" t="str">
        <f>VLOOKUP(E161,VIP!$A$2:$O14120,6,0)</f>
        <v>N/A</v>
      </c>
      <c r="L161" s="156" t="s">
        <v>2466</v>
      </c>
      <c r="M161" s="111" t="s">
        <v>2446</v>
      </c>
      <c r="N161" s="111" t="s">
        <v>2559</v>
      </c>
      <c r="O161" s="119" t="s">
        <v>2455</v>
      </c>
      <c r="P161" s="119"/>
      <c r="Q161" s="111" t="s">
        <v>2466</v>
      </c>
      <c r="R161" s="89"/>
      <c r="S161" s="75"/>
    </row>
    <row r="162" spans="1:19" ht="18" x14ac:dyDescent="0.25">
      <c r="A162" s="119" t="str">
        <f>VLOOKUP(E162,'LISTADO ATM'!$A$2:$C$898,3,0)</f>
        <v>DISTRITO NACIONAL</v>
      </c>
      <c r="B162" s="149" t="s">
        <v>2648</v>
      </c>
      <c r="C162" s="112">
        <v>44362.741840277777</v>
      </c>
      <c r="D162" s="112" t="s">
        <v>2180</v>
      </c>
      <c r="E162" s="144">
        <v>540</v>
      </c>
      <c r="F162" s="119" t="str">
        <f>VLOOKUP(E162,VIP!$A$2:$O13746,2,0)</f>
        <v>DRBR540</v>
      </c>
      <c r="G162" s="119" t="str">
        <f>VLOOKUP(E162,'LISTADO ATM'!$A$2:$B$897,2,0)</f>
        <v xml:space="preserve">ATM Autoservicio Sambil I </v>
      </c>
      <c r="H162" s="119" t="str">
        <f>VLOOKUP(E162,VIP!$A$2:$O18609,7,FALSE)</f>
        <v>Si</v>
      </c>
      <c r="I162" s="119" t="str">
        <f>VLOOKUP(E162,VIP!$A$2:$O10574,8,FALSE)</f>
        <v>Si</v>
      </c>
      <c r="J162" s="119" t="str">
        <f>VLOOKUP(E162,VIP!$A$2:$O10524,8,FALSE)</f>
        <v>Si</v>
      </c>
      <c r="K162" s="119" t="str">
        <f>VLOOKUP(E162,VIP!$A$2:$O14098,6,0)</f>
        <v>NO</v>
      </c>
      <c r="L162" s="156" t="s">
        <v>2466</v>
      </c>
      <c r="M162" s="111" t="s">
        <v>2446</v>
      </c>
      <c r="N162" s="111" t="s">
        <v>2453</v>
      </c>
      <c r="O162" s="119" t="s">
        <v>2455</v>
      </c>
      <c r="P162" s="119"/>
      <c r="Q162" s="111" t="s">
        <v>2466</v>
      </c>
      <c r="R162" s="89"/>
      <c r="S162" s="75"/>
    </row>
    <row r="163" spans="1:19" ht="18" x14ac:dyDescent="0.25">
      <c r="A163" s="119" t="str">
        <f>VLOOKUP(E163,'LISTADO ATM'!$A$2:$C$898,3,0)</f>
        <v>SUR</v>
      </c>
      <c r="B163" s="149" t="s">
        <v>2807</v>
      </c>
      <c r="C163" s="112">
        <v>44362.894155092596</v>
      </c>
      <c r="D163" s="112" t="s">
        <v>2180</v>
      </c>
      <c r="E163" s="144">
        <v>584</v>
      </c>
      <c r="F163" s="119" t="str">
        <f>VLOOKUP(E163,VIP!$A$2:$O13826,2,0)</f>
        <v>DRBR404</v>
      </c>
      <c r="G163" s="119" t="str">
        <f>VLOOKUP(E163,'LISTADO ATM'!$A$2:$B$897,2,0)</f>
        <v xml:space="preserve">ATM Oficina San Cristóbal I </v>
      </c>
      <c r="H163" s="119" t="str">
        <f>VLOOKUP(E163,VIP!$A$2:$O18689,7,FALSE)</f>
        <v>Si</v>
      </c>
      <c r="I163" s="119" t="str">
        <f>VLOOKUP(E163,VIP!$A$2:$O10654,8,FALSE)</f>
        <v>Si</v>
      </c>
      <c r="J163" s="119" t="str">
        <f>VLOOKUP(E163,VIP!$A$2:$O10604,8,FALSE)</f>
        <v>Si</v>
      </c>
      <c r="K163" s="119" t="str">
        <f>VLOOKUP(E163,VIP!$A$2:$O14178,6,0)</f>
        <v>SI</v>
      </c>
      <c r="L163" s="156" t="s">
        <v>2466</v>
      </c>
      <c r="M163" s="111" t="s">
        <v>2446</v>
      </c>
      <c r="N163" s="111" t="s">
        <v>2453</v>
      </c>
      <c r="O163" s="119" t="s">
        <v>2455</v>
      </c>
      <c r="P163" s="119"/>
      <c r="Q163" s="111" t="s">
        <v>2466</v>
      </c>
      <c r="R163" s="89"/>
      <c r="S163" s="75"/>
    </row>
    <row r="164" spans="1:19" ht="18" x14ac:dyDescent="0.25">
      <c r="A164" s="119" t="str">
        <f>VLOOKUP(E164,'LISTADO ATM'!$A$2:$C$898,3,0)</f>
        <v>ESTE</v>
      </c>
      <c r="B164" s="149" t="s">
        <v>2650</v>
      </c>
      <c r="C164" s="112">
        <v>44362.728113425925</v>
      </c>
      <c r="D164" s="112" t="s">
        <v>2180</v>
      </c>
      <c r="E164" s="144">
        <v>963</v>
      </c>
      <c r="F164" s="119" t="str">
        <f>VLOOKUP(E164,VIP!$A$2:$O13748,2,0)</f>
        <v>DRBR963</v>
      </c>
      <c r="G164" s="119" t="str">
        <f>VLOOKUP(E164,'LISTADO ATM'!$A$2:$B$897,2,0)</f>
        <v xml:space="preserve">ATM Multiplaza La Romana </v>
      </c>
      <c r="H164" s="119" t="str">
        <f>VLOOKUP(E164,VIP!$A$2:$O18611,7,FALSE)</f>
        <v>Si</v>
      </c>
      <c r="I164" s="119" t="str">
        <f>VLOOKUP(E164,VIP!$A$2:$O10576,8,FALSE)</f>
        <v>Si</v>
      </c>
      <c r="J164" s="119" t="str">
        <f>VLOOKUP(E164,VIP!$A$2:$O10526,8,FALSE)</f>
        <v>Si</v>
      </c>
      <c r="K164" s="119" t="str">
        <f>VLOOKUP(E164,VIP!$A$2:$O14100,6,0)</f>
        <v>NO</v>
      </c>
      <c r="L164" s="156" t="s">
        <v>2466</v>
      </c>
      <c r="M164" s="111" t="s">
        <v>2446</v>
      </c>
      <c r="N164" s="111" t="s">
        <v>2453</v>
      </c>
      <c r="O164" s="119" t="s">
        <v>2455</v>
      </c>
      <c r="P164" s="119"/>
      <c r="Q164" s="111" t="s">
        <v>2466</v>
      </c>
      <c r="R164" s="89"/>
      <c r="S164" s="75"/>
    </row>
    <row r="165" spans="1:19" ht="18" x14ac:dyDescent="0.25">
      <c r="A165" s="119" t="str">
        <f>VLOOKUP(E165,'LISTADO ATM'!$A$2:$C$898,3,0)</f>
        <v>NORTE</v>
      </c>
      <c r="B165" s="149" t="s">
        <v>2654</v>
      </c>
      <c r="C165" s="112">
        <v>44362.71943287037</v>
      </c>
      <c r="D165" s="112" t="s">
        <v>2181</v>
      </c>
      <c r="E165" s="144">
        <v>965</v>
      </c>
      <c r="F165" s="119" t="str">
        <f>VLOOKUP(E165,VIP!$A$2:$O13751,2,0)</f>
        <v>DRBR965</v>
      </c>
      <c r="G165" s="119" t="str">
        <f>VLOOKUP(E165,'LISTADO ATM'!$A$2:$B$897,2,0)</f>
        <v xml:space="preserve">ATM S/M La Fuente FUN (Santiago) </v>
      </c>
      <c r="H165" s="119" t="str">
        <f>VLOOKUP(E165,VIP!$A$2:$O18614,7,FALSE)</f>
        <v>Si</v>
      </c>
      <c r="I165" s="119" t="str">
        <f>VLOOKUP(E165,VIP!$A$2:$O10579,8,FALSE)</f>
        <v>Si</v>
      </c>
      <c r="J165" s="119" t="str">
        <f>VLOOKUP(E165,VIP!$A$2:$O10529,8,FALSE)</f>
        <v>Si</v>
      </c>
      <c r="K165" s="119" t="str">
        <f>VLOOKUP(E165,VIP!$A$2:$O14103,6,0)</f>
        <v>NO</v>
      </c>
      <c r="L165" s="156" t="s">
        <v>2466</v>
      </c>
      <c r="M165" s="111" t="s">
        <v>2446</v>
      </c>
      <c r="N165" s="111" t="s">
        <v>2453</v>
      </c>
      <c r="O165" s="119" t="s">
        <v>2571</v>
      </c>
      <c r="P165" s="119"/>
      <c r="Q165" s="111" t="s">
        <v>2466</v>
      </c>
      <c r="R165" s="89"/>
      <c r="S165" s="75"/>
    </row>
    <row r="166" spans="1:19" ht="18" x14ac:dyDescent="0.25">
      <c r="A166" s="119" t="str">
        <f>VLOOKUP(E166,'LISTADO ATM'!$A$2:$C$898,3,0)</f>
        <v>DISTRITO NACIONAL</v>
      </c>
      <c r="B166" s="149" t="s">
        <v>2673</v>
      </c>
      <c r="C166" s="112">
        <v>44362.642766203702</v>
      </c>
      <c r="D166" s="112" t="s">
        <v>2180</v>
      </c>
      <c r="E166" s="144">
        <v>967</v>
      </c>
      <c r="F166" s="119" t="str">
        <f>VLOOKUP(E166,VIP!$A$2:$O13766,2,0)</f>
        <v>DRBR967</v>
      </c>
      <c r="G166" s="119" t="str">
        <f>VLOOKUP(E166,'LISTADO ATM'!$A$2:$B$897,2,0)</f>
        <v xml:space="preserve">ATM UNP Hiper Olé Autopista Duarte </v>
      </c>
      <c r="H166" s="119" t="str">
        <f>VLOOKUP(E166,VIP!$A$2:$O18629,7,FALSE)</f>
        <v>Si</v>
      </c>
      <c r="I166" s="119" t="str">
        <f>VLOOKUP(E166,VIP!$A$2:$O10594,8,FALSE)</f>
        <v>Si</v>
      </c>
      <c r="J166" s="119" t="str">
        <f>VLOOKUP(E166,VIP!$A$2:$O10544,8,FALSE)</f>
        <v>Si</v>
      </c>
      <c r="K166" s="119" t="str">
        <f>VLOOKUP(E166,VIP!$A$2:$O14118,6,0)</f>
        <v>NO</v>
      </c>
      <c r="L166" s="156" t="s">
        <v>2466</v>
      </c>
      <c r="M166" s="111" t="s">
        <v>2446</v>
      </c>
      <c r="N166" s="111" t="s">
        <v>2559</v>
      </c>
      <c r="O166" s="119" t="s">
        <v>2455</v>
      </c>
      <c r="P166" s="119"/>
      <c r="Q166" s="111" t="s">
        <v>2466</v>
      </c>
      <c r="R166" s="89"/>
      <c r="S166" s="75"/>
    </row>
    <row r="167" spans="1:19" ht="18" x14ac:dyDescent="0.25">
      <c r="A167" s="119" t="str">
        <f>VLOOKUP(E167,'LISTADO ATM'!$A$2:$C$898,3,0)</f>
        <v>DISTRITO NACIONAL</v>
      </c>
      <c r="B167" s="149" t="s">
        <v>2652</v>
      </c>
      <c r="C167" s="112">
        <v>44362.724328703705</v>
      </c>
      <c r="D167" s="112" t="s">
        <v>2180</v>
      </c>
      <c r="E167" s="144">
        <v>441</v>
      </c>
      <c r="F167" s="119" t="str">
        <f>VLOOKUP(E167,VIP!$A$2:$O13750,2,0)</f>
        <v>DRBR441</v>
      </c>
      <c r="G167" s="119" t="str">
        <f>VLOOKUP(E167,'LISTADO ATM'!$A$2:$B$897,2,0)</f>
        <v>ATM Estacion de Servicio Romulo Betancour</v>
      </c>
      <c r="H167" s="119" t="str">
        <f>VLOOKUP(E167,VIP!$A$2:$O18613,7,FALSE)</f>
        <v>NO</v>
      </c>
      <c r="I167" s="119" t="str">
        <f>VLOOKUP(E167,VIP!$A$2:$O10578,8,FALSE)</f>
        <v>NO</v>
      </c>
      <c r="J167" s="119" t="str">
        <f>VLOOKUP(E167,VIP!$A$2:$O10528,8,FALSE)</f>
        <v>NO</v>
      </c>
      <c r="K167" s="119" t="str">
        <f>VLOOKUP(E167,VIP!$A$2:$O14102,6,0)</f>
        <v>NO</v>
      </c>
      <c r="L167" s="156" t="s">
        <v>2653</v>
      </c>
      <c r="M167" s="111" t="s">
        <v>2446</v>
      </c>
      <c r="N167" s="111" t="s">
        <v>2453</v>
      </c>
      <c r="O167" s="119" t="s">
        <v>2455</v>
      </c>
      <c r="P167" s="119"/>
      <c r="Q167" s="111" t="s">
        <v>2653</v>
      </c>
      <c r="R167" s="89"/>
      <c r="S167" s="75"/>
    </row>
    <row r="168" spans="1:19" ht="18" x14ac:dyDescent="0.25">
      <c r="A168" s="119" t="str">
        <f>VLOOKUP(E168,'LISTADO ATM'!$A$2:$C$898,3,0)</f>
        <v>DISTRITO NACIONAL</v>
      </c>
      <c r="B168" s="149" t="s">
        <v>2725</v>
      </c>
      <c r="C168" s="112">
        <v>44362.481099537035</v>
      </c>
      <c r="D168" s="112" t="s">
        <v>2180</v>
      </c>
      <c r="E168" s="144">
        <v>272</v>
      </c>
      <c r="F168" s="119" t="str">
        <f>VLOOKUP(E168,VIP!$A$2:$O13807,2,0)</f>
        <v>DRBR272</v>
      </c>
      <c r="G168" s="119" t="str">
        <f>VLOOKUP(E168,'LISTADO ATM'!$A$2:$B$897,2,0)</f>
        <v xml:space="preserve">ATM Cámara de Diputados </v>
      </c>
      <c r="H168" s="119" t="str">
        <f>VLOOKUP(E168,VIP!$A$2:$O18670,7,FALSE)</f>
        <v>Si</v>
      </c>
      <c r="I168" s="119" t="str">
        <f>VLOOKUP(E168,VIP!$A$2:$O10635,8,FALSE)</f>
        <v>Si</v>
      </c>
      <c r="J168" s="119" t="str">
        <f>VLOOKUP(E168,VIP!$A$2:$O10585,8,FALSE)</f>
        <v>Si</v>
      </c>
      <c r="K168" s="119" t="str">
        <f>VLOOKUP(E168,VIP!$A$2:$O14159,6,0)</f>
        <v>NO</v>
      </c>
      <c r="L168" s="156" t="s">
        <v>2726</v>
      </c>
      <c r="M168" s="111" t="s">
        <v>2446</v>
      </c>
      <c r="N168" s="111" t="s">
        <v>2640</v>
      </c>
      <c r="O168" s="119" t="s">
        <v>2455</v>
      </c>
      <c r="P168" s="119"/>
      <c r="Q168" s="111" t="s">
        <v>2726</v>
      </c>
      <c r="R168" s="89"/>
      <c r="S168" s="75"/>
    </row>
    <row r="169" spans="1:19" x14ac:dyDescent="0.25">
      <c r="M169" s="45"/>
      <c r="N169" s="45"/>
      <c r="P169" s="87"/>
      <c r="Q169" s="87"/>
      <c r="R169" s="89"/>
      <c r="S169" s="75"/>
    </row>
    <row r="170" spans="1:19" x14ac:dyDescent="0.25">
      <c r="M170" s="45"/>
      <c r="N170" s="45"/>
      <c r="P170" s="87"/>
      <c r="Q170" s="87"/>
      <c r="R170" s="89"/>
      <c r="S170" s="75"/>
    </row>
    <row r="171" spans="1:19" x14ac:dyDescent="0.25">
      <c r="M171" s="45"/>
      <c r="N171" s="45"/>
      <c r="P171" s="87"/>
      <c r="Q171" s="87"/>
      <c r="R171" s="89"/>
      <c r="S171" s="75"/>
    </row>
    <row r="172" spans="1:19" x14ac:dyDescent="0.25">
      <c r="M172" s="45"/>
      <c r="N172" s="45"/>
      <c r="P172" s="87"/>
      <c r="Q172" s="87"/>
      <c r="R172" s="89"/>
      <c r="S172" s="75"/>
    </row>
    <row r="173" spans="1:19" x14ac:dyDescent="0.25">
      <c r="M173" s="45"/>
      <c r="N173" s="45"/>
      <c r="P173" s="87"/>
      <c r="Q173" s="87"/>
      <c r="R173" s="89"/>
      <c r="S173" s="75"/>
    </row>
    <row r="174" spans="1:19" x14ac:dyDescent="0.25">
      <c r="M174" s="45"/>
      <c r="N174" s="45"/>
      <c r="P174" s="87"/>
      <c r="Q174" s="87"/>
      <c r="R174" s="89"/>
      <c r="S174" s="75"/>
    </row>
    <row r="175" spans="1:19" x14ac:dyDescent="0.25">
      <c r="M175" s="45"/>
      <c r="N175" s="45"/>
      <c r="P175" s="87"/>
      <c r="Q175" s="87"/>
      <c r="R175" s="89"/>
      <c r="S175" s="75"/>
    </row>
    <row r="176" spans="1:19" x14ac:dyDescent="0.25">
      <c r="M176" s="45"/>
      <c r="N176" s="45"/>
      <c r="P176" s="87"/>
      <c r="Q176" s="87"/>
      <c r="R176" s="89"/>
      <c r="S176" s="75"/>
    </row>
    <row r="177" spans="13:19" x14ac:dyDescent="0.25">
      <c r="M177" s="45"/>
      <c r="N177" s="45"/>
      <c r="P177" s="87"/>
      <c r="Q177" s="87"/>
      <c r="R177" s="89"/>
      <c r="S177" s="75"/>
    </row>
    <row r="178" spans="13:19" x14ac:dyDescent="0.25">
      <c r="M178" s="45"/>
      <c r="N178" s="45"/>
      <c r="P178" s="87"/>
      <c r="Q178" s="87"/>
      <c r="R178" s="89"/>
      <c r="S178" s="75"/>
    </row>
    <row r="179" spans="13:19" x14ac:dyDescent="0.25">
      <c r="M179" s="45"/>
      <c r="N179" s="45"/>
      <c r="P179" s="87"/>
      <c r="Q179" s="87"/>
      <c r="R179" s="89"/>
      <c r="S179" s="75"/>
    </row>
    <row r="180" spans="13:19" x14ac:dyDescent="0.25">
      <c r="M180" s="45"/>
      <c r="N180" s="45"/>
      <c r="P180" s="87"/>
      <c r="Q180" s="87"/>
      <c r="R180" s="89"/>
      <c r="S180" s="75"/>
    </row>
    <row r="181" spans="13:19" x14ac:dyDescent="0.25">
      <c r="M181" s="45"/>
      <c r="N181" s="45"/>
      <c r="P181" s="87"/>
      <c r="Q181" s="87"/>
      <c r="R181" s="89"/>
      <c r="S181" s="75"/>
    </row>
    <row r="182" spans="13:19" x14ac:dyDescent="0.25">
      <c r="M182" s="45"/>
      <c r="N182" s="45"/>
      <c r="P182" s="87"/>
      <c r="Q182" s="87"/>
      <c r="R182" s="89"/>
      <c r="S182" s="75"/>
    </row>
  </sheetData>
  <autoFilter ref="A4:Q139">
    <sortState ref="A5:Q168">
      <sortCondition ref="M4:M13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43:B54">
    <cfRule type="duplicateValues" dxfId="124" priority="53"/>
  </conditionalFormatting>
  <conditionalFormatting sqref="E43:E54">
    <cfRule type="duplicateValues" dxfId="123" priority="52"/>
  </conditionalFormatting>
  <conditionalFormatting sqref="E55:E56">
    <cfRule type="duplicateValues" dxfId="122" priority="51"/>
  </conditionalFormatting>
  <conditionalFormatting sqref="E55:E56">
    <cfRule type="duplicateValues" dxfId="121" priority="50"/>
  </conditionalFormatting>
  <conditionalFormatting sqref="B55">
    <cfRule type="duplicateValues" dxfId="120" priority="49"/>
  </conditionalFormatting>
  <conditionalFormatting sqref="E57:E63">
    <cfRule type="duplicateValues" dxfId="119" priority="128422"/>
    <cfRule type="duplicateValues" dxfId="118" priority="128423"/>
  </conditionalFormatting>
  <conditionalFormatting sqref="E64">
    <cfRule type="duplicateValues" dxfId="117" priority="37"/>
  </conditionalFormatting>
  <conditionalFormatting sqref="B64">
    <cfRule type="duplicateValues" dxfId="116" priority="36"/>
  </conditionalFormatting>
  <conditionalFormatting sqref="E64">
    <cfRule type="duplicateValues" dxfId="115" priority="35"/>
  </conditionalFormatting>
  <conditionalFormatting sqref="E64">
    <cfRule type="duplicateValues" dxfId="114" priority="34"/>
  </conditionalFormatting>
  <conditionalFormatting sqref="B64">
    <cfRule type="duplicateValues" dxfId="113" priority="33"/>
  </conditionalFormatting>
  <conditionalFormatting sqref="E64">
    <cfRule type="duplicateValues" dxfId="112" priority="32"/>
  </conditionalFormatting>
  <conditionalFormatting sqref="E64">
    <cfRule type="duplicateValues" dxfId="111" priority="31"/>
  </conditionalFormatting>
  <conditionalFormatting sqref="E64">
    <cfRule type="duplicateValues" dxfId="110" priority="29"/>
    <cfRule type="duplicateValues" dxfId="109" priority="30"/>
  </conditionalFormatting>
  <conditionalFormatting sqref="B65:B81">
    <cfRule type="duplicateValues" dxfId="108" priority="27"/>
  </conditionalFormatting>
  <conditionalFormatting sqref="B65:B81">
    <cfRule type="duplicateValues" dxfId="107" priority="24"/>
  </conditionalFormatting>
  <conditionalFormatting sqref="B5:B12">
    <cfRule type="duplicateValues" dxfId="106" priority="128442"/>
  </conditionalFormatting>
  <conditionalFormatting sqref="B13:B42">
    <cfRule type="duplicateValues" dxfId="105" priority="128473"/>
  </conditionalFormatting>
  <conditionalFormatting sqref="B169:B1048576 B58:B63 B1:B4">
    <cfRule type="duplicateValues" dxfId="104" priority="128523"/>
  </conditionalFormatting>
  <conditionalFormatting sqref="E169:E1048576 E58:E63">
    <cfRule type="duplicateValues" dxfId="103" priority="128527"/>
  </conditionalFormatting>
  <conditionalFormatting sqref="B169:B1048576 B58:B63">
    <cfRule type="duplicateValues" dxfId="102" priority="128535"/>
  </conditionalFormatting>
  <conditionalFormatting sqref="E169:E1048576">
    <cfRule type="duplicateValues" dxfId="101" priority="128559"/>
  </conditionalFormatting>
  <conditionalFormatting sqref="E169:E1048576 E58:E63 E1:E4">
    <cfRule type="duplicateValues" dxfId="100" priority="128580"/>
  </conditionalFormatting>
  <conditionalFormatting sqref="E169:E1048576">
    <cfRule type="duplicateValues" dxfId="99" priority="128585"/>
  </conditionalFormatting>
  <conditionalFormatting sqref="E1:E1048576">
    <cfRule type="duplicateValues" dxfId="98" priority="128589"/>
  </conditionalFormatting>
  <conditionalFormatting sqref="E82:E139">
    <cfRule type="duplicateValues" dxfId="97" priority="128684"/>
  </conditionalFormatting>
  <conditionalFormatting sqref="B82:B139">
    <cfRule type="duplicateValues" dxfId="96" priority="128686"/>
  </conditionalFormatting>
  <conditionalFormatting sqref="E82:E139">
    <cfRule type="duplicateValues" dxfId="95" priority="128688"/>
    <cfRule type="duplicateValues" dxfId="94" priority="128689"/>
  </conditionalFormatting>
  <conditionalFormatting sqref="E140:E168">
    <cfRule type="duplicateValues" dxfId="31" priority="128730"/>
  </conditionalFormatting>
  <conditionalFormatting sqref="B140:B168">
    <cfRule type="duplicateValues" dxfId="30" priority="128732"/>
  </conditionalFormatting>
  <conditionalFormatting sqref="E140:E168">
    <cfRule type="duplicateValues" dxfId="29" priority="128734"/>
    <cfRule type="duplicateValues" dxfId="28" priority="128735"/>
  </conditionalFormatting>
  <conditionalFormatting sqref="E5:E168">
    <cfRule type="duplicateValues" dxfId="27" priority="128738"/>
  </conditionalFormatting>
  <conditionalFormatting sqref="E5:E168">
    <cfRule type="duplicateValues" dxfId="26" priority="128740"/>
    <cfRule type="duplicateValues" dxfId="25" priority="128741"/>
  </conditionalFormatting>
  <hyperlinks>
    <hyperlink ref="D46" r:id="rId7" tooltip="Group ReservaC Sto. Dgo." display="javascript:showDetailWithPersid(%22cnt:D0A40B64F33FCB4EA87F5FB17EDB90DB%22)"/>
    <hyperlink ref="D48" r:id="rId8" tooltip="Group ReservaC Sto. Dgo." display="javascript:showDetailWithPersid(%22cnt:D0A40B64F33FCB4EA87F5FB17EDB90DB%22)"/>
    <hyperlink ref="O46" r:id="rId9" tooltip="Assignee Olivo Diaz, Maria Luisa" display="javascript:showDetailWithPersid(%22cnt:081E44F684A3314EB5DFC690BCA65568%22)"/>
    <hyperlink ref="O48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zoomScale="55" zoomScaleNormal="55" workbookViewId="0">
      <selection activeCell="J19" sqref="J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69" t="s">
        <v>2150</v>
      </c>
      <c r="B1" s="170"/>
      <c r="C1" s="170"/>
      <c r="D1" s="170"/>
      <c r="E1" s="171"/>
      <c r="F1" s="191" t="s">
        <v>2556</v>
      </c>
      <c r="G1" s="192"/>
      <c r="H1" s="117">
        <f>COUNTIF(A:E,"2 Gaveta Vacias + 1 Gaveta Fallando")</f>
        <v>1</v>
      </c>
      <c r="I1" s="117">
        <f>COUNTIF(A:E,("3 Gavetas Vacías"))</f>
        <v>6</v>
      </c>
      <c r="J1" s="93">
        <f>COUNTIF(A:E,"2 Gaveta Fallando + 1 Gaveta Vacias")</f>
        <v>2</v>
      </c>
    </row>
    <row r="2" spans="1:10" ht="25.5" customHeight="1" x14ac:dyDescent="0.25">
      <c r="A2" s="172" t="s">
        <v>2451</v>
      </c>
      <c r="B2" s="173"/>
      <c r="C2" s="173"/>
      <c r="D2" s="173"/>
      <c r="E2" s="174"/>
      <c r="F2" s="116" t="s">
        <v>2555</v>
      </c>
      <c r="G2" s="115">
        <f>G3+G4</f>
        <v>167</v>
      </c>
      <c r="H2" s="116" t="s">
        <v>2567</v>
      </c>
      <c r="I2" s="115">
        <f>COUNTIF(A:E,"Abastecido")</f>
        <v>1</v>
      </c>
    </row>
    <row r="3" spans="1:10" ht="18" x14ac:dyDescent="0.25">
      <c r="A3" s="124"/>
      <c r="B3" s="125"/>
      <c r="C3" s="125"/>
      <c r="D3" s="125"/>
      <c r="E3" s="134"/>
      <c r="F3" s="116" t="s">
        <v>2554</v>
      </c>
      <c r="G3" s="115">
        <f>COUNTIF(REPORTE!A:Q,"fuera de Servicio")</f>
        <v>80</v>
      </c>
      <c r="H3" s="116" t="s">
        <v>2563</v>
      </c>
      <c r="I3" s="115">
        <f>COUNTIF(A:E,"Gavetas Vacías + Gavetas Fallando")</f>
        <v>14</v>
      </c>
    </row>
    <row r="4" spans="1:10" ht="18.75" thickBot="1" x14ac:dyDescent="0.3">
      <c r="A4" s="131" t="s">
        <v>2413</v>
      </c>
      <c r="B4" s="133">
        <v>44362.708333333336</v>
      </c>
      <c r="C4" s="125"/>
      <c r="D4" s="125"/>
      <c r="E4" s="135"/>
      <c r="F4" s="116" t="s">
        <v>2551</v>
      </c>
      <c r="G4" s="115">
        <f>COUNTIF(REPORTE!A:Q,"En Servicio")</f>
        <v>87</v>
      </c>
      <c r="H4" s="116" t="s">
        <v>2566</v>
      </c>
      <c r="I4" s="115">
        <f>COUNTIF(A:E,"Solucionado")</f>
        <v>1</v>
      </c>
    </row>
    <row r="5" spans="1:10" ht="18.75" thickBot="1" x14ac:dyDescent="0.3">
      <c r="A5" s="131" t="s">
        <v>2414</v>
      </c>
      <c r="B5" s="133">
        <v>44363.25</v>
      </c>
      <c r="C5" s="132"/>
      <c r="D5" s="125"/>
      <c r="E5" s="135"/>
      <c r="F5" s="116" t="s">
        <v>2552</v>
      </c>
      <c r="G5" s="115">
        <f>COUNTIF(REPORTE!A:Q,"reinicio exitoso")</f>
        <v>4</v>
      </c>
      <c r="H5" s="116" t="s">
        <v>2558</v>
      </c>
      <c r="I5" s="115">
        <f>I1+H1+J1</f>
        <v>9</v>
      </c>
    </row>
    <row r="6" spans="1:10" ht="18" x14ac:dyDescent="0.25">
      <c r="A6" s="124"/>
      <c r="B6" s="125"/>
      <c r="C6" s="125"/>
      <c r="D6" s="125"/>
      <c r="E6" s="137"/>
      <c r="F6" s="116" t="s">
        <v>2553</v>
      </c>
      <c r="G6" s="115">
        <f>COUNTIF(REPORTE!A:Q,"carga exitosa")</f>
        <v>4</v>
      </c>
      <c r="H6" s="116" t="s">
        <v>2564</v>
      </c>
      <c r="I6" s="115">
        <f>COUNTIF(A:E,"GAVETA DE RECHAZO LLENA")</f>
        <v>3</v>
      </c>
    </row>
    <row r="7" spans="1:10" ht="18" customHeight="1" x14ac:dyDescent="0.25">
      <c r="A7" s="175" t="s">
        <v>2415</v>
      </c>
      <c r="B7" s="176"/>
      <c r="C7" s="176"/>
      <c r="D7" s="176"/>
      <c r="E7" s="177"/>
      <c r="F7" s="116" t="s">
        <v>2557</v>
      </c>
      <c r="G7" s="115">
        <f>COUNTIF(A:E,"Sin Efectivo")</f>
        <v>16</v>
      </c>
      <c r="H7" s="116" t="s">
        <v>2565</v>
      </c>
      <c r="I7" s="115">
        <f>COUNTIF(A:E,"GAVETA DE DEPOSITO LLENA")</f>
        <v>2</v>
      </c>
    </row>
    <row r="8" spans="1:10" ht="18" x14ac:dyDescent="0.25">
      <c r="A8" s="126" t="s">
        <v>15</v>
      </c>
      <c r="B8" s="126" t="s">
        <v>2416</v>
      </c>
      <c r="C8" s="126" t="s">
        <v>46</v>
      </c>
      <c r="D8" s="136" t="s">
        <v>2419</v>
      </c>
      <c r="E8" s="136" t="s">
        <v>2417</v>
      </c>
    </row>
    <row r="9" spans="1:10" ht="18" x14ac:dyDescent="0.25">
      <c r="A9" s="144" t="s">
        <v>1274</v>
      </c>
      <c r="B9" s="154"/>
      <c r="C9" s="147" t="s">
        <v>1620</v>
      </c>
      <c r="D9" s="140" t="s">
        <v>2549</v>
      </c>
      <c r="E9" s="149"/>
    </row>
    <row r="10" spans="1:10" ht="18.75" thickBot="1" x14ac:dyDescent="0.3">
      <c r="A10" s="127" t="s">
        <v>2473</v>
      </c>
      <c r="B10" s="153">
        <f>COUNT(B9:B9)</f>
        <v>0</v>
      </c>
      <c r="C10" s="178"/>
      <c r="D10" s="179"/>
      <c r="E10" s="180"/>
    </row>
    <row r="11" spans="1:10" x14ac:dyDescent="0.25">
      <c r="A11" s="124"/>
      <c r="B11" s="129"/>
      <c r="C11" s="124"/>
      <c r="D11" s="124"/>
      <c r="E11" s="129"/>
    </row>
    <row r="12" spans="1:10" ht="18" customHeight="1" x14ac:dyDescent="0.25">
      <c r="A12" s="175" t="s">
        <v>2474</v>
      </c>
      <c r="B12" s="176"/>
      <c r="C12" s="176"/>
      <c r="D12" s="176"/>
      <c r="E12" s="177"/>
    </row>
    <row r="13" spans="1:10" ht="18.75" customHeight="1" x14ac:dyDescent="0.25">
      <c r="A13" s="126" t="s">
        <v>15</v>
      </c>
      <c r="B13" s="126" t="s">
        <v>2416</v>
      </c>
      <c r="C13" s="126" t="s">
        <v>46</v>
      </c>
      <c r="D13" s="126" t="s">
        <v>2419</v>
      </c>
      <c r="E13" s="126" t="s">
        <v>2417</v>
      </c>
    </row>
    <row r="14" spans="1:10" ht="18" x14ac:dyDescent="0.25">
      <c r="A14" s="143" t="e">
        <f>VLOOKUP(B14,'[1]LISTADO ATM'!$A$2:$C$822,3,0)</f>
        <v>#N/A</v>
      </c>
      <c r="B14" s="144"/>
      <c r="C14" s="147" t="e">
        <f>VLOOKUP(B14,'[1]LISTADO ATM'!$A$2:$B$822,2,0)</f>
        <v>#N/A</v>
      </c>
      <c r="D14" s="140" t="s">
        <v>2544</v>
      </c>
      <c r="E14" s="144"/>
    </row>
    <row r="15" spans="1:10" ht="18" customHeight="1" thickBot="1" x14ac:dyDescent="0.3">
      <c r="A15" s="127" t="s">
        <v>2473</v>
      </c>
      <c r="B15" s="153">
        <f>COUNT(B14:B14)</f>
        <v>0</v>
      </c>
      <c r="C15" s="178"/>
      <c r="D15" s="179"/>
      <c r="E15" s="180"/>
    </row>
    <row r="16" spans="1:10" ht="15.75" thickBot="1" x14ac:dyDescent="0.3">
      <c r="A16" s="124"/>
      <c r="B16" s="129"/>
      <c r="C16" s="124"/>
      <c r="D16" s="124"/>
      <c r="E16" s="129"/>
    </row>
    <row r="17" spans="1:5" ht="18.75" customHeight="1" thickBot="1" x14ac:dyDescent="0.3">
      <c r="A17" s="181" t="s">
        <v>2475</v>
      </c>
      <c r="B17" s="182"/>
      <c r="C17" s="182"/>
      <c r="D17" s="182"/>
      <c r="E17" s="183"/>
    </row>
    <row r="18" spans="1:5" ht="18.75" customHeight="1" x14ac:dyDescent="0.25">
      <c r="A18" s="126" t="s">
        <v>15</v>
      </c>
      <c r="B18" s="126" t="s">
        <v>2416</v>
      </c>
      <c r="C18" s="126" t="s">
        <v>46</v>
      </c>
      <c r="D18" s="126" t="s">
        <v>2419</v>
      </c>
      <c r="E18" s="126" t="s">
        <v>2417</v>
      </c>
    </row>
    <row r="19" spans="1:5" ht="18" x14ac:dyDescent="0.25">
      <c r="A19" s="144" t="str">
        <f>VLOOKUP(B19,'[1]LISTADO ATM'!$A$2:$C$822,3,0)</f>
        <v>ESTE</v>
      </c>
      <c r="B19" s="144">
        <v>211</v>
      </c>
      <c r="C19" s="147" t="str">
        <f>VLOOKUP(B19,'[1]LISTADO ATM'!$A$2:$B$822,2,0)</f>
        <v xml:space="preserve">ATM Oficina La Romana I </v>
      </c>
      <c r="D19" s="139" t="s">
        <v>2437</v>
      </c>
      <c r="E19" s="149">
        <v>3335920730</v>
      </c>
    </row>
    <row r="20" spans="1:5" ht="18" x14ac:dyDescent="0.25">
      <c r="A20" s="144" t="str">
        <f>VLOOKUP(B20,'[1]LISTADO ATM'!$A$2:$C$822,3,0)</f>
        <v>DISTRITO NACIONAL</v>
      </c>
      <c r="B20" s="144">
        <v>514</v>
      </c>
      <c r="C20" s="147" t="str">
        <f>VLOOKUP(B20,'[1]LISTADO ATM'!$A$2:$B$822,2,0)</f>
        <v>ATM Autoservicio Charles de Gaulle</v>
      </c>
      <c r="D20" s="139" t="s">
        <v>2437</v>
      </c>
      <c r="E20" s="149">
        <v>3335920819</v>
      </c>
    </row>
    <row r="21" spans="1:5" ht="18" x14ac:dyDescent="0.25">
      <c r="A21" s="144" t="str">
        <f>VLOOKUP(B21,'[1]LISTADO ATM'!$A$2:$C$822,3,0)</f>
        <v>DISTRITO NACIONAL</v>
      </c>
      <c r="B21" s="144">
        <v>169</v>
      </c>
      <c r="C21" s="147" t="str">
        <f>VLOOKUP(B21,'[1]LISTADO ATM'!$A$2:$B$822,2,0)</f>
        <v xml:space="preserve">ATM Oficina Caonabo </v>
      </c>
      <c r="D21" s="139" t="s">
        <v>2437</v>
      </c>
      <c r="E21" s="149">
        <v>3335921069</v>
      </c>
    </row>
    <row r="22" spans="1:5" ht="18" customHeight="1" x14ac:dyDescent="0.25">
      <c r="A22" s="144" t="str">
        <f>VLOOKUP(B22,'[1]LISTADO ATM'!$A$2:$C$822,3,0)</f>
        <v>NORTE</v>
      </c>
      <c r="B22" s="144">
        <v>950</v>
      </c>
      <c r="C22" s="147" t="str">
        <f>VLOOKUP(B22,'[1]LISTADO ATM'!$A$2:$B$822,2,0)</f>
        <v xml:space="preserve">ATM Oficina Monterrico </v>
      </c>
      <c r="D22" s="139" t="s">
        <v>2437</v>
      </c>
      <c r="E22" s="149">
        <v>3335921104</v>
      </c>
    </row>
    <row r="23" spans="1:5" ht="18" customHeight="1" x14ac:dyDescent="0.25">
      <c r="A23" s="144" t="str">
        <f>VLOOKUP(B23,'[1]LISTADO ATM'!$A$2:$C$822,3,0)</f>
        <v>DISTRITO NACIONAL</v>
      </c>
      <c r="B23" s="144">
        <v>434</v>
      </c>
      <c r="C23" s="147" t="str">
        <f>VLOOKUP(B23,'[1]LISTADO ATM'!$A$2:$B$822,2,0)</f>
        <v xml:space="preserve">ATM Generadora Hidroeléctrica Dom. (EGEHID) </v>
      </c>
      <c r="D23" s="139" t="s">
        <v>2437</v>
      </c>
      <c r="E23" s="149">
        <v>3335921045</v>
      </c>
    </row>
    <row r="24" spans="1:5" ht="18" x14ac:dyDescent="0.25">
      <c r="A24" s="144" t="str">
        <f>VLOOKUP(B24,'[1]LISTADO ATM'!$A$2:$C$822,3,0)</f>
        <v>DISTRITO NACIONAL</v>
      </c>
      <c r="B24" s="144">
        <v>560</v>
      </c>
      <c r="C24" s="147" t="str">
        <f>VLOOKUP(B24,'[1]LISTADO ATM'!$A$2:$B$822,2,0)</f>
        <v xml:space="preserve">ATM Junta Central Electoral </v>
      </c>
      <c r="D24" s="139" t="s">
        <v>2437</v>
      </c>
      <c r="E24" s="149">
        <v>3335921305</v>
      </c>
    </row>
    <row r="25" spans="1:5" ht="18" x14ac:dyDescent="0.25">
      <c r="A25" s="144" t="str">
        <f>VLOOKUP(B25,'[1]LISTADO ATM'!$A$2:$C$822,3,0)</f>
        <v>NORTE</v>
      </c>
      <c r="B25" s="144">
        <v>687</v>
      </c>
      <c r="C25" s="147" t="str">
        <f>VLOOKUP(B25,'[1]LISTADO ATM'!$A$2:$B$822,2,0)</f>
        <v>ATM Oficina Monterrico II</v>
      </c>
      <c r="D25" s="139" t="s">
        <v>2437</v>
      </c>
      <c r="E25" s="149">
        <v>3335921390</v>
      </c>
    </row>
    <row r="26" spans="1:5" ht="18" customHeight="1" x14ac:dyDescent="0.25">
      <c r="A26" s="144" t="str">
        <f>VLOOKUP(B26,'[1]LISTADO ATM'!$A$2:$C$822,3,0)</f>
        <v>DISTRITO NACIONAL</v>
      </c>
      <c r="B26" s="144">
        <v>717</v>
      </c>
      <c r="C26" s="147" t="str">
        <f>VLOOKUP(B26,'[1]LISTADO ATM'!$A$2:$B$822,2,0)</f>
        <v xml:space="preserve">ATM Oficina Los Alcarrizos </v>
      </c>
      <c r="D26" s="139" t="s">
        <v>2437</v>
      </c>
      <c r="E26" s="149">
        <v>3335921429</v>
      </c>
    </row>
    <row r="27" spans="1:5" ht="18" x14ac:dyDescent="0.25">
      <c r="A27" s="144" t="str">
        <f>VLOOKUP(B27,'[1]LISTADO ATM'!$A$2:$C$822,3,0)</f>
        <v>DISTRITO NACIONAL</v>
      </c>
      <c r="B27" s="144">
        <v>507</v>
      </c>
      <c r="C27" s="147" t="str">
        <f>VLOOKUP(B27,'[1]LISTADO ATM'!$A$2:$B$822,2,0)</f>
        <v>ATM Estación Sigma Boca Chica</v>
      </c>
      <c r="D27" s="139" t="s">
        <v>2437</v>
      </c>
      <c r="E27" s="149">
        <v>3335921530</v>
      </c>
    </row>
    <row r="28" spans="1:5" ht="18.75" customHeight="1" x14ac:dyDescent="0.25">
      <c r="A28" s="144" t="str">
        <f>VLOOKUP(B28,'[1]LISTADO ATM'!$A$2:$C$822,3,0)</f>
        <v>DISTRITO NACIONAL</v>
      </c>
      <c r="B28" s="144">
        <v>629</v>
      </c>
      <c r="C28" s="147" t="str">
        <f>VLOOKUP(B28,'[1]LISTADO ATM'!$A$2:$B$822,2,0)</f>
        <v xml:space="preserve">ATM Oficina Americana Independencia I </v>
      </c>
      <c r="D28" s="139" t="s">
        <v>2437</v>
      </c>
      <c r="E28" s="149" t="s">
        <v>2818</v>
      </c>
    </row>
    <row r="29" spans="1:5" ht="18" x14ac:dyDescent="0.25">
      <c r="A29" s="144" t="str">
        <f>VLOOKUP(B29,'[1]LISTADO ATM'!$A$2:$C$822,3,0)</f>
        <v>ESTE</v>
      </c>
      <c r="B29" s="144">
        <v>631</v>
      </c>
      <c r="C29" s="147" t="str">
        <f>VLOOKUP(B29,'[1]LISTADO ATM'!$A$2:$B$822,2,0)</f>
        <v xml:space="preserve">ATM ASOCODEQUI (San Pedro) </v>
      </c>
      <c r="D29" s="139" t="s">
        <v>2437</v>
      </c>
      <c r="E29" s="149">
        <v>3335921532</v>
      </c>
    </row>
    <row r="30" spans="1:5" ht="18.75" customHeight="1" x14ac:dyDescent="0.25">
      <c r="A30" s="144" t="str">
        <f>VLOOKUP(B30,'[1]LISTADO ATM'!$A$2:$C$822,3,0)</f>
        <v>NORTE</v>
      </c>
      <c r="B30" s="144">
        <v>728</v>
      </c>
      <c r="C30" s="147" t="str">
        <f>VLOOKUP(B30,'[1]LISTADO ATM'!$A$2:$B$822,2,0)</f>
        <v xml:space="preserve">ATM UNP La Vega Oficina Regional Norcentral </v>
      </c>
      <c r="D30" s="139" t="s">
        <v>2437</v>
      </c>
      <c r="E30" s="149" t="s">
        <v>2819</v>
      </c>
    </row>
    <row r="31" spans="1:5" ht="18" x14ac:dyDescent="0.25">
      <c r="A31" s="144" t="str">
        <f>VLOOKUP(B31,'[1]LISTADO ATM'!$A$2:$C$822,3,0)</f>
        <v>DISTRITO NACIONAL</v>
      </c>
      <c r="B31" s="144">
        <v>769</v>
      </c>
      <c r="C31" s="147" t="str">
        <f>VLOOKUP(B31,'[1]LISTADO ATM'!$A$2:$B$822,2,0)</f>
        <v>ATM UNP Pablo Mella Morales</v>
      </c>
      <c r="D31" s="139" t="s">
        <v>2437</v>
      </c>
      <c r="E31" s="149">
        <v>3335921537</v>
      </c>
    </row>
    <row r="32" spans="1:5" ht="18.75" customHeight="1" x14ac:dyDescent="0.25">
      <c r="A32" s="144" t="str">
        <f>VLOOKUP(B32,'[1]LISTADO ATM'!$A$2:$C$822,3,0)</f>
        <v>NORTE</v>
      </c>
      <c r="B32" s="144">
        <v>732</v>
      </c>
      <c r="C32" s="147" t="str">
        <f>VLOOKUP(B32,'[1]LISTADO ATM'!$A$2:$B$822,2,0)</f>
        <v xml:space="preserve">ATM Molino del Valle (Santiago) </v>
      </c>
      <c r="D32" s="139" t="s">
        <v>2437</v>
      </c>
      <c r="E32" s="149">
        <v>3335921539</v>
      </c>
    </row>
    <row r="33" spans="1:5" ht="18" x14ac:dyDescent="0.25">
      <c r="A33" s="144" t="str">
        <f>VLOOKUP(B33,'[1]LISTADO ATM'!$A$2:$C$822,3,0)</f>
        <v>SUR</v>
      </c>
      <c r="B33" s="144">
        <v>984</v>
      </c>
      <c r="C33" s="147" t="str">
        <f>VLOOKUP(B33,'[1]LISTADO ATM'!$A$2:$B$822,2,0)</f>
        <v xml:space="preserve">ATM Oficina Neiba II </v>
      </c>
      <c r="D33" s="139" t="s">
        <v>2437</v>
      </c>
      <c r="E33" s="149">
        <v>3335921543</v>
      </c>
    </row>
    <row r="34" spans="1:5" ht="18" x14ac:dyDescent="0.25">
      <c r="A34" s="144" t="str">
        <f>VLOOKUP(B34,'[1]LISTADO ATM'!$A$2:$C$822,3,0)</f>
        <v>NORTE</v>
      </c>
      <c r="B34" s="144">
        <v>774</v>
      </c>
      <c r="C34" s="147" t="str">
        <f>VLOOKUP(B34,'[1]LISTADO ATM'!$A$2:$B$822,2,0)</f>
        <v xml:space="preserve">ATM Oficina Montecristi </v>
      </c>
      <c r="D34" s="139" t="s">
        <v>2437</v>
      </c>
      <c r="E34" s="149">
        <v>3335921408</v>
      </c>
    </row>
    <row r="35" spans="1:5" ht="18.75" customHeight="1" x14ac:dyDescent="0.25">
      <c r="A35" s="144" t="e">
        <f>VLOOKUP(B35,'[1]LISTADO ATM'!$A$2:$C$822,3,0)</f>
        <v>#N/A</v>
      </c>
      <c r="B35" s="144"/>
      <c r="C35" s="147" t="e">
        <f>VLOOKUP(B35,'[1]LISTADO ATM'!$A$2:$B$822,2,0)</f>
        <v>#N/A</v>
      </c>
      <c r="D35" s="139"/>
      <c r="E35" s="149"/>
    </row>
    <row r="36" spans="1:5" ht="18" x14ac:dyDescent="0.25">
      <c r="A36" s="144" t="e">
        <f>VLOOKUP(B36,'[1]LISTADO ATM'!$A$2:$C$822,3,0)</f>
        <v>#N/A</v>
      </c>
      <c r="B36" s="144"/>
      <c r="C36" s="147" t="e">
        <f>VLOOKUP(B36,'[1]LISTADO ATM'!$A$2:$B$822,2,0)</f>
        <v>#N/A</v>
      </c>
      <c r="D36" s="139"/>
      <c r="E36" s="149"/>
    </row>
    <row r="37" spans="1:5" ht="18.75" customHeight="1" x14ac:dyDescent="0.25">
      <c r="A37" s="144" t="e">
        <f>VLOOKUP(B37,'[1]LISTADO ATM'!$A$2:$C$822,3,0)</f>
        <v>#N/A</v>
      </c>
      <c r="B37" s="144"/>
      <c r="C37" s="147" t="e">
        <f>VLOOKUP(B37,'[1]LISTADO ATM'!$A$2:$B$822,2,0)</f>
        <v>#N/A</v>
      </c>
      <c r="D37" s="139"/>
      <c r="E37" s="149"/>
    </row>
    <row r="38" spans="1:5" ht="18" x14ac:dyDescent="0.25">
      <c r="A38" s="144" t="e">
        <f>VLOOKUP(B38,'[1]LISTADO ATM'!$A$2:$C$822,3,0)</f>
        <v>#N/A</v>
      </c>
      <c r="B38" s="144"/>
      <c r="C38" s="147" t="e">
        <f>VLOOKUP(B38,'[1]LISTADO ATM'!$A$2:$B$822,2,0)</f>
        <v>#N/A</v>
      </c>
      <c r="D38" s="139"/>
      <c r="E38" s="149"/>
    </row>
    <row r="39" spans="1:5" ht="18" x14ac:dyDescent="0.25">
      <c r="A39" s="144" t="e">
        <f>VLOOKUP(B39,'[1]LISTADO ATM'!$A$2:$C$822,3,0)</f>
        <v>#N/A</v>
      </c>
      <c r="B39" s="144"/>
      <c r="C39" s="147" t="e">
        <f>VLOOKUP(B39,'[1]LISTADO ATM'!$A$2:$B$822,2,0)</f>
        <v>#N/A</v>
      </c>
      <c r="D39" s="139"/>
      <c r="E39" s="149"/>
    </row>
    <row r="40" spans="1:5" ht="18.75" customHeight="1" x14ac:dyDescent="0.25">
      <c r="A40" s="144" t="e">
        <f>VLOOKUP(B40,'[1]LISTADO ATM'!$A$2:$C$822,3,0)</f>
        <v>#N/A</v>
      </c>
      <c r="B40" s="144"/>
      <c r="C40" s="147" t="e">
        <f>VLOOKUP(B40,'[1]LISTADO ATM'!$A$2:$B$822,2,0)</f>
        <v>#N/A</v>
      </c>
      <c r="D40" s="139"/>
      <c r="E40" s="149"/>
    </row>
    <row r="41" spans="1:5" ht="18.75" thickBot="1" x14ac:dyDescent="0.3">
      <c r="A41" s="148"/>
      <c r="B41" s="153">
        <f>COUNT(B19:B40)</f>
        <v>16</v>
      </c>
      <c r="C41" s="138"/>
      <c r="D41" s="138"/>
      <c r="E41" s="138"/>
    </row>
    <row r="42" spans="1:5" ht="15.75" thickBot="1" x14ac:dyDescent="0.3">
      <c r="A42" s="124"/>
      <c r="B42" s="129"/>
      <c r="C42" s="124"/>
      <c r="D42" s="124"/>
      <c r="E42" s="129"/>
    </row>
    <row r="43" spans="1:5" ht="18.75" customHeight="1" thickBot="1" x14ac:dyDescent="0.3">
      <c r="A43" s="181" t="s">
        <v>2535</v>
      </c>
      <c r="B43" s="182"/>
      <c r="C43" s="182"/>
      <c r="D43" s="182"/>
      <c r="E43" s="183"/>
    </row>
    <row r="44" spans="1:5" ht="18" x14ac:dyDescent="0.25">
      <c r="A44" s="126" t="s">
        <v>15</v>
      </c>
      <c r="B44" s="126" t="s">
        <v>2416</v>
      </c>
      <c r="C44" s="126" t="s">
        <v>46</v>
      </c>
      <c r="D44" s="126" t="s">
        <v>2419</v>
      </c>
      <c r="E44" s="126" t="s">
        <v>2417</v>
      </c>
    </row>
    <row r="45" spans="1:5" ht="18" x14ac:dyDescent="0.25">
      <c r="A45" s="150" t="e">
        <f>VLOOKUP(B45,'[2]LISTADO ATM'!$A$2:$C$822,3,0)</f>
        <v>#N/A</v>
      </c>
      <c r="B45" s="154">
        <v>175</v>
      </c>
      <c r="C45" s="147" t="str">
        <f>VLOOKUP(B45,'[1]LISTADO ATM'!$A$2:$B$822,2,0)</f>
        <v xml:space="preserve">ATM Dirección de Ingeniería </v>
      </c>
      <c r="D45" s="144" t="s">
        <v>2482</v>
      </c>
      <c r="E45" s="149" t="s">
        <v>2578</v>
      </c>
    </row>
    <row r="46" spans="1:5" ht="18" x14ac:dyDescent="0.25">
      <c r="A46" s="150" t="str">
        <f>VLOOKUP(B46,'[1]LISTADO ATM'!$A$2:$C$822,3,0)</f>
        <v>SUR</v>
      </c>
      <c r="B46" s="154">
        <v>252</v>
      </c>
      <c r="C46" s="147" t="str">
        <f>VLOOKUP(B46,'[1]LISTADO ATM'!$A$2:$B$822,2,0)</f>
        <v xml:space="preserve">ATM Banco Agrícola (Barahona) </v>
      </c>
      <c r="D46" s="144" t="s">
        <v>2482</v>
      </c>
      <c r="E46" s="149">
        <v>3335919822</v>
      </c>
    </row>
    <row r="47" spans="1:5" ht="18.75" customHeight="1" x14ac:dyDescent="0.25">
      <c r="A47" s="150" t="str">
        <f>VLOOKUP(B47,'[1]LISTADO ATM'!$A$2:$C$822,3,0)</f>
        <v>DISTRITO NACIONAL</v>
      </c>
      <c r="B47" s="154">
        <v>970</v>
      </c>
      <c r="C47" s="147" t="str">
        <f>VLOOKUP(B47,'[1]LISTADO ATM'!$A$2:$B$822,2,0)</f>
        <v xml:space="preserve">ATM S/M Olé Haina </v>
      </c>
      <c r="D47" s="144" t="s">
        <v>2482</v>
      </c>
      <c r="E47" s="149">
        <v>3335921036</v>
      </c>
    </row>
    <row r="48" spans="1:5" ht="18" customHeight="1" x14ac:dyDescent="0.25">
      <c r="A48" s="150"/>
      <c r="B48" s="154">
        <v>302</v>
      </c>
      <c r="C48" s="147" t="str">
        <f>VLOOKUP(B48,'[1]LISTADO ATM'!$A$2:$B$822,2,0)</f>
        <v xml:space="preserve">ATM S/M Aprezio Los Mameyes  </v>
      </c>
      <c r="D48" s="144" t="s">
        <v>2482</v>
      </c>
      <c r="E48" s="149">
        <v>3335921129</v>
      </c>
    </row>
    <row r="49" spans="1:5" ht="18.75" customHeight="1" x14ac:dyDescent="0.25">
      <c r="A49" s="150" t="str">
        <f>VLOOKUP(B49,'[1]LISTADO ATM'!$A$2:$C$822,3,0)</f>
        <v>DISTRITO NACIONAL</v>
      </c>
      <c r="B49" s="154">
        <v>577</v>
      </c>
      <c r="C49" s="147" t="str">
        <f>VLOOKUP(B49,'[1]LISTADO ATM'!$A$2:$B$822,2,0)</f>
        <v xml:space="preserve">ATM Olé Ave. Duarte </v>
      </c>
      <c r="D49" s="144" t="s">
        <v>2482</v>
      </c>
      <c r="E49" s="149">
        <v>3335921125</v>
      </c>
    </row>
    <row r="50" spans="1:5" ht="18.75" customHeight="1" x14ac:dyDescent="0.25">
      <c r="A50" s="150" t="str">
        <f>VLOOKUP(B50,'[1]LISTADO ATM'!$A$2:$C$822,3,0)</f>
        <v>DISTRITO NACIONAL</v>
      </c>
      <c r="B50" s="154">
        <v>911</v>
      </c>
      <c r="C50" s="147" t="str">
        <f>VLOOKUP(B50,'[1]LISTADO ATM'!$A$2:$B$822,2,0)</f>
        <v xml:space="preserve">ATM Oficina Venezuela II </v>
      </c>
      <c r="D50" s="144" t="s">
        <v>2482</v>
      </c>
      <c r="E50" s="149">
        <v>3335920506</v>
      </c>
    </row>
    <row r="51" spans="1:5" ht="18.75" customHeight="1" x14ac:dyDescent="0.25">
      <c r="A51" s="144" t="str">
        <f>VLOOKUP(B51,'[1]LISTADO ATM'!$A$2:$C$822,3,0)</f>
        <v>DISTRITO NACIONAL</v>
      </c>
      <c r="B51" s="144">
        <v>227</v>
      </c>
      <c r="C51" s="147" t="str">
        <f>VLOOKUP(B51,'[1]LISTADO ATM'!$A$2:$B$822,2,0)</f>
        <v xml:space="preserve">ATM S/M Bravo Av. Enriquillo </v>
      </c>
      <c r="D51" s="144" t="s">
        <v>2482</v>
      </c>
      <c r="E51" s="149" t="s">
        <v>2781</v>
      </c>
    </row>
    <row r="52" spans="1:5" ht="18" x14ac:dyDescent="0.25">
      <c r="A52" s="150" t="str">
        <f>VLOOKUP(B52,'[1]LISTADO ATM'!$A$2:$C$822,3,0)</f>
        <v>DISTRITO NACIONAL</v>
      </c>
      <c r="B52" s="154">
        <v>696</v>
      </c>
      <c r="C52" s="147" t="str">
        <f>VLOOKUP(B52,'[1]LISTADO ATM'!$A$2:$B$822,2,0)</f>
        <v>ATM Olé Jacobo Majluta</v>
      </c>
      <c r="D52" s="144" t="s">
        <v>2482</v>
      </c>
      <c r="E52" s="149" t="s">
        <v>2782</v>
      </c>
    </row>
    <row r="53" spans="1:5" ht="18" x14ac:dyDescent="0.25">
      <c r="A53" s="150" t="str">
        <f>VLOOKUP(B53,'[1]LISTADO ATM'!$A$2:$C$822,3,0)</f>
        <v>DISTRITO NACIONAL</v>
      </c>
      <c r="B53" s="154">
        <v>971</v>
      </c>
      <c r="C53" s="147" t="str">
        <f>VLOOKUP(B53,'[1]LISTADO ATM'!$A$2:$B$822,2,0)</f>
        <v xml:space="preserve">ATM Club Banreservas I </v>
      </c>
      <c r="D53" s="144" t="s">
        <v>2482</v>
      </c>
      <c r="E53" s="149" t="s">
        <v>2783</v>
      </c>
    </row>
    <row r="54" spans="1:5" ht="18" x14ac:dyDescent="0.25">
      <c r="A54" s="150" t="str">
        <f>VLOOKUP(B54,'[1]LISTADO ATM'!$A$2:$C$822,3,0)</f>
        <v>DISTRITO NACIONAL</v>
      </c>
      <c r="B54" s="154">
        <v>567</v>
      </c>
      <c r="C54" s="147" t="str">
        <f>VLOOKUP(B54,'[1]LISTADO ATM'!$A$2:$B$822,2,0)</f>
        <v xml:space="preserve">ATM Oficina Máximo Gómez </v>
      </c>
      <c r="D54" s="144" t="s">
        <v>2482</v>
      </c>
      <c r="E54" s="149">
        <v>3335921534</v>
      </c>
    </row>
    <row r="55" spans="1:5" ht="18" x14ac:dyDescent="0.25">
      <c r="A55" s="150" t="str">
        <f>VLOOKUP(B55,'[1]LISTADO ATM'!$A$2:$C$822,3,0)</f>
        <v>NORTE</v>
      </c>
      <c r="B55" s="154">
        <v>282</v>
      </c>
      <c r="C55" s="147" t="str">
        <f>VLOOKUP(B55,'[1]LISTADO ATM'!$A$2:$B$822,2,0)</f>
        <v xml:space="preserve">ATM Autobanco Nibaje </v>
      </c>
      <c r="D55" s="144" t="s">
        <v>2482</v>
      </c>
      <c r="E55" s="149">
        <v>3335921538</v>
      </c>
    </row>
    <row r="56" spans="1:5" ht="18" x14ac:dyDescent="0.25">
      <c r="A56" s="150" t="str">
        <f>VLOOKUP(B56,'[1]LISTADO ATM'!$A$2:$C$822,3,0)</f>
        <v>DISTRITO NACIONAL</v>
      </c>
      <c r="B56" s="154">
        <v>983</v>
      </c>
      <c r="C56" s="147" t="str">
        <f>VLOOKUP(B56,'[1]LISTADO ATM'!$A$2:$B$822,2,0)</f>
        <v xml:space="preserve">ATM Bravo República de Colombia </v>
      </c>
      <c r="D56" s="144" t="s">
        <v>2482</v>
      </c>
      <c r="E56" s="149" t="s">
        <v>2820</v>
      </c>
    </row>
    <row r="57" spans="1:5" ht="18" customHeight="1" x14ac:dyDescent="0.25">
      <c r="A57" s="144" t="str">
        <f>VLOOKUP(B57,'[1]LISTADO ATM'!$A$2:$C$822,3,0)</f>
        <v>NORTE</v>
      </c>
      <c r="B57" s="154">
        <v>633</v>
      </c>
      <c r="C57" s="147" t="str">
        <f>VLOOKUP(B57,'[1]LISTADO ATM'!$A$2:$B$822,2,0)</f>
        <v xml:space="preserve">ATM Autobanco Las Colinas </v>
      </c>
      <c r="D57" s="144" t="s">
        <v>2482</v>
      </c>
      <c r="E57" s="149">
        <v>3335921541</v>
      </c>
    </row>
    <row r="58" spans="1:5" ht="18.75" customHeight="1" x14ac:dyDescent="0.25">
      <c r="A58" s="150" t="str">
        <f>VLOOKUP(B58,'[1]LISTADO ATM'!$A$2:$C$822,3,0)</f>
        <v>NORTE</v>
      </c>
      <c r="B58" s="154">
        <v>144</v>
      </c>
      <c r="C58" s="147" t="str">
        <f>VLOOKUP(B58,'[1]LISTADO ATM'!$A$2:$B$822,2,0)</f>
        <v xml:space="preserve">ATM Oficina Villa Altagracia </v>
      </c>
      <c r="D58" s="144" t="s">
        <v>2482</v>
      </c>
      <c r="E58" s="149">
        <v>3335921542</v>
      </c>
    </row>
    <row r="59" spans="1:5" ht="18" x14ac:dyDescent="0.25">
      <c r="A59" s="150" t="e">
        <f>VLOOKUP(B59,'[1]LISTADO ATM'!$A$2:$C$822,3,0)</f>
        <v>#N/A</v>
      </c>
      <c r="B59" s="154"/>
      <c r="C59" s="147" t="e">
        <f>VLOOKUP(B59,'[1]LISTADO ATM'!$A$2:$B$822,2,0)</f>
        <v>#N/A</v>
      </c>
      <c r="D59" s="144"/>
      <c r="E59" s="149"/>
    </row>
    <row r="60" spans="1:5" ht="18" x14ac:dyDescent="0.25">
      <c r="A60" s="150" t="e">
        <f>VLOOKUP(B60,'[1]LISTADO ATM'!$A$2:$C$822,3,0)</f>
        <v>#N/A</v>
      </c>
      <c r="B60" s="154"/>
      <c r="C60" s="147" t="e">
        <f>VLOOKUP(B60,'[1]LISTADO ATM'!$A$2:$B$822,2,0)</f>
        <v>#N/A</v>
      </c>
      <c r="D60" s="144"/>
      <c r="E60" s="149"/>
    </row>
    <row r="61" spans="1:5" ht="18.75" customHeight="1" x14ac:dyDescent="0.25">
      <c r="A61" s="150" t="e">
        <f>VLOOKUP(B61,'[1]LISTADO ATM'!$A$2:$C$822,3,0)</f>
        <v>#N/A</v>
      </c>
      <c r="B61" s="154"/>
      <c r="C61" s="147" t="e">
        <f>VLOOKUP(B61,'[1]LISTADO ATM'!$A$2:$B$822,2,0)</f>
        <v>#N/A</v>
      </c>
      <c r="D61" s="144"/>
      <c r="E61" s="149"/>
    </row>
    <row r="62" spans="1:5" ht="18" x14ac:dyDescent="0.25">
      <c r="A62" s="150" t="e">
        <f>VLOOKUP(B62,'[1]LISTADO ATM'!$A$2:$C$822,3,0)</f>
        <v>#N/A</v>
      </c>
      <c r="B62" s="154"/>
      <c r="C62" s="147" t="e">
        <f>VLOOKUP(B62,'[1]LISTADO ATM'!$A$2:$B$822,2,0)</f>
        <v>#N/A</v>
      </c>
      <c r="D62" s="144"/>
      <c r="E62" s="149"/>
    </row>
    <row r="63" spans="1:5" ht="18" x14ac:dyDescent="0.25">
      <c r="A63" s="150" t="e">
        <f>VLOOKUP(B63,'[1]LISTADO ATM'!$A$2:$C$822,3,0)</f>
        <v>#N/A</v>
      </c>
      <c r="B63" s="154"/>
      <c r="C63" s="147" t="e">
        <f>VLOOKUP(B63,'[1]LISTADO ATM'!$A$2:$B$822,2,0)</f>
        <v>#N/A</v>
      </c>
      <c r="D63" s="144"/>
      <c r="E63" s="149"/>
    </row>
    <row r="64" spans="1:5" ht="18" customHeight="1" x14ac:dyDescent="0.25">
      <c r="A64" s="150" t="e">
        <f>VLOOKUP(B64,'[1]LISTADO ATM'!$A$2:$C$822,3,0)</f>
        <v>#N/A</v>
      </c>
      <c r="B64" s="154"/>
      <c r="C64" s="147" t="e">
        <f>VLOOKUP(B64,'[1]LISTADO ATM'!$A$2:$B$822,2,0)</f>
        <v>#N/A</v>
      </c>
      <c r="D64" s="144"/>
      <c r="E64" s="149"/>
    </row>
    <row r="65" spans="1:5" ht="18" x14ac:dyDescent="0.25">
      <c r="A65" s="150" t="e">
        <f>VLOOKUP(B65,'[1]LISTADO ATM'!$A$2:$C$822,3,0)</f>
        <v>#N/A</v>
      </c>
      <c r="B65" s="154"/>
      <c r="C65" s="147" t="e">
        <f>VLOOKUP(B65,'[1]LISTADO ATM'!$A$2:$B$822,2,0)</f>
        <v>#N/A</v>
      </c>
      <c r="D65" s="144"/>
      <c r="E65" s="149"/>
    </row>
    <row r="66" spans="1:5" ht="18" x14ac:dyDescent="0.25">
      <c r="A66" s="150" t="e">
        <f>VLOOKUP(B66,'[1]LISTADO ATM'!$A$2:$C$822,3,0)</f>
        <v>#N/A</v>
      </c>
      <c r="B66" s="154"/>
      <c r="C66" s="147" t="e">
        <f>VLOOKUP(B66,'[1]LISTADO ATM'!$A$2:$B$822,2,0)</f>
        <v>#N/A</v>
      </c>
      <c r="D66" s="144"/>
      <c r="E66" s="149"/>
    </row>
    <row r="67" spans="1:5" ht="18.75" customHeight="1" x14ac:dyDescent="0.25">
      <c r="A67" s="148" t="s">
        <v>2473</v>
      </c>
      <c r="B67" s="155">
        <f>COUNT(B45:B66)</f>
        <v>14</v>
      </c>
      <c r="C67" s="138"/>
      <c r="D67" s="138"/>
      <c r="E67" s="138"/>
    </row>
    <row r="68" spans="1:5" ht="15.75" thickBot="1" x14ac:dyDescent="0.3">
      <c r="A68" s="124"/>
      <c r="B68" s="129"/>
      <c r="C68" s="124"/>
      <c r="D68" s="124"/>
      <c r="E68" s="129"/>
    </row>
    <row r="69" spans="1:5" ht="18" x14ac:dyDescent="0.25">
      <c r="A69" s="184" t="s">
        <v>2476</v>
      </c>
      <c r="B69" s="185"/>
      <c r="C69" s="185"/>
      <c r="D69" s="185"/>
      <c r="E69" s="186"/>
    </row>
    <row r="70" spans="1:5" ht="18" x14ac:dyDescent="0.25">
      <c r="A70" s="126" t="s">
        <v>15</v>
      </c>
      <c r="B70" s="126" t="s">
        <v>2416</v>
      </c>
      <c r="C70" s="128" t="s">
        <v>46</v>
      </c>
      <c r="D70" s="142" t="s">
        <v>2419</v>
      </c>
      <c r="E70" s="142" t="s">
        <v>2417</v>
      </c>
    </row>
    <row r="71" spans="1:5" ht="18" x14ac:dyDescent="0.25">
      <c r="A71" s="143" t="str">
        <f>VLOOKUP(B71,'[1]LISTADO ATM'!$A$2:$C$822,3,0)</f>
        <v>DISTRITO NACIONAL</v>
      </c>
      <c r="B71" s="144">
        <v>738</v>
      </c>
      <c r="C71" s="147" t="str">
        <f>VLOOKUP(B71,'[1]LISTADO ATM'!$A$2:$B$822,2,0)</f>
        <v xml:space="preserve">ATM Zona Franca Los Alcarrizos </v>
      </c>
      <c r="D71" s="156" t="s">
        <v>2568</v>
      </c>
      <c r="E71" s="144">
        <v>3335920272</v>
      </c>
    </row>
    <row r="72" spans="1:5" ht="18" x14ac:dyDescent="0.25">
      <c r="A72" s="143" t="str">
        <f>VLOOKUP(B72,'[1]LISTADO ATM'!$A$2:$C$822,3,0)</f>
        <v>DISTRITO NACIONAL</v>
      </c>
      <c r="B72" s="144">
        <v>165</v>
      </c>
      <c r="C72" s="147" t="str">
        <f>VLOOKUP(B72,'[1]LISTADO ATM'!$A$2:$B$822,2,0)</f>
        <v>ATM Autoservicio Megacentro</v>
      </c>
      <c r="D72" s="157" t="s">
        <v>2672</v>
      </c>
      <c r="E72" s="144">
        <v>3335920279</v>
      </c>
    </row>
    <row r="73" spans="1:5" ht="18" x14ac:dyDescent="0.25">
      <c r="A73" s="143" t="str">
        <f>VLOOKUP(B73,'[1]LISTADO ATM'!$A$2:$C$822,3,0)</f>
        <v>NORTE</v>
      </c>
      <c r="B73" s="144">
        <v>288</v>
      </c>
      <c r="C73" s="147" t="str">
        <f>VLOOKUP(B73,'[1]LISTADO ATM'!$A$2:$B$822,2,0)</f>
        <v xml:space="preserve">ATM Oficina Camino Real II (Puerto Plata) </v>
      </c>
      <c r="D73" s="157" t="s">
        <v>2672</v>
      </c>
      <c r="E73" s="144">
        <v>3335921213</v>
      </c>
    </row>
    <row r="74" spans="1:5" ht="18" x14ac:dyDescent="0.25">
      <c r="A74" s="143" t="str">
        <f>VLOOKUP(B74,'[1]LISTADO ATM'!$A$2:$C$822,3,0)</f>
        <v>DISTRITO NACIONAL</v>
      </c>
      <c r="B74" s="144">
        <v>589</v>
      </c>
      <c r="C74" s="147" t="str">
        <f>VLOOKUP(B74,'[1]LISTADO ATM'!$A$2:$B$822,2,0)</f>
        <v xml:space="preserve">ATM S/M Bravo San Vicente de Paul </v>
      </c>
      <c r="D74" s="156" t="s">
        <v>2568</v>
      </c>
      <c r="E74" s="144">
        <v>3335921239</v>
      </c>
    </row>
    <row r="75" spans="1:5" ht="18" customHeight="1" x14ac:dyDescent="0.25">
      <c r="A75" s="143" t="str">
        <f>VLOOKUP(B75,'[1]LISTADO ATM'!$A$2:$C$822,3,0)</f>
        <v>DISTRITO NACIONAL</v>
      </c>
      <c r="B75" s="144">
        <v>39</v>
      </c>
      <c r="C75" s="147" t="str">
        <f>VLOOKUP(B75,'[1]LISTADO ATM'!$A$2:$B$822,2,0)</f>
        <v xml:space="preserve">ATM Oficina Ovando </v>
      </c>
      <c r="D75" s="156" t="s">
        <v>2568</v>
      </c>
      <c r="E75" s="144">
        <v>3335920827</v>
      </c>
    </row>
    <row r="76" spans="1:5" ht="18" x14ac:dyDescent="0.25">
      <c r="A76" s="143" t="e">
        <f>VLOOKUP(B76,'[1]LISTADO ATM'!$A$2:$C$822,3,0)</f>
        <v>#N/A</v>
      </c>
      <c r="B76" s="144"/>
      <c r="C76" s="147" t="e">
        <f>VLOOKUP(B76,'[1]LISTADO ATM'!$A$2:$B$822,2,0)</f>
        <v>#N/A</v>
      </c>
      <c r="D76" s="156"/>
      <c r="E76" s="144"/>
    </row>
    <row r="77" spans="1:5" ht="18.75" customHeight="1" x14ac:dyDescent="0.25">
      <c r="A77" s="143" t="e">
        <f>VLOOKUP(B77,'[1]LISTADO ATM'!$A$2:$C$822,3,0)</f>
        <v>#N/A</v>
      </c>
      <c r="B77" s="144"/>
      <c r="C77" s="147" t="e">
        <f>VLOOKUP(B77,'[1]LISTADO ATM'!$A$2:$B$822,2,0)</f>
        <v>#N/A</v>
      </c>
      <c r="D77" s="156"/>
      <c r="E77" s="144"/>
    </row>
    <row r="78" spans="1:5" ht="18" x14ac:dyDescent="0.25">
      <c r="A78" s="143" t="e">
        <f>VLOOKUP(B78,'[1]LISTADO ATM'!$A$2:$C$822,3,0)</f>
        <v>#N/A</v>
      </c>
      <c r="B78" s="144"/>
      <c r="C78" s="147" t="e">
        <f>VLOOKUP(B78,'[1]LISTADO ATM'!$A$2:$B$822,2,0)</f>
        <v>#N/A</v>
      </c>
      <c r="D78" s="156"/>
      <c r="E78" s="144"/>
    </row>
    <row r="79" spans="1:5" ht="18" x14ac:dyDescent="0.25">
      <c r="A79" s="143" t="e">
        <f>VLOOKUP(B79,'[1]LISTADO ATM'!$A$2:$C$822,3,0)</f>
        <v>#N/A</v>
      </c>
      <c r="B79" s="144"/>
      <c r="C79" s="147" t="e">
        <f>VLOOKUP(B79,'[1]LISTADO ATM'!$A$2:$B$822,2,0)</f>
        <v>#N/A</v>
      </c>
      <c r="D79" s="156"/>
      <c r="E79" s="144"/>
    </row>
    <row r="80" spans="1:5" ht="18.75" customHeight="1" x14ac:dyDescent="0.25">
      <c r="A80" s="143" t="e">
        <f>VLOOKUP(B80,'[1]LISTADO ATM'!$A$2:$C$822,3,0)</f>
        <v>#N/A</v>
      </c>
      <c r="B80" s="144"/>
      <c r="C80" s="147" t="e">
        <f>VLOOKUP(B80,'[1]LISTADO ATM'!$A$2:$B$822,2,0)</f>
        <v>#N/A</v>
      </c>
      <c r="D80" s="156"/>
      <c r="E80" s="144"/>
    </row>
    <row r="81" spans="1:5" ht="18" x14ac:dyDescent="0.25">
      <c r="A81" s="143" t="e">
        <f>VLOOKUP(B81,'[1]LISTADO ATM'!$A$2:$C$822,3,0)</f>
        <v>#N/A</v>
      </c>
      <c r="B81" s="144"/>
      <c r="C81" s="147" t="e">
        <f>VLOOKUP(B81,'[1]LISTADO ATM'!$A$2:$B$822,2,0)</f>
        <v>#N/A</v>
      </c>
      <c r="D81" s="156"/>
      <c r="E81" s="144"/>
    </row>
    <row r="82" spans="1:5" ht="18" x14ac:dyDescent="0.25">
      <c r="A82" s="143" t="e">
        <f>VLOOKUP(B82,'[1]LISTADO ATM'!$A$2:$C$822,3,0)</f>
        <v>#N/A</v>
      </c>
      <c r="B82" s="144"/>
      <c r="C82" s="147" t="e">
        <f>VLOOKUP(B82,'[1]LISTADO ATM'!$A$2:$B$822,2,0)</f>
        <v>#N/A</v>
      </c>
      <c r="D82" s="156"/>
      <c r="E82" s="144"/>
    </row>
    <row r="83" spans="1:5" ht="18" x14ac:dyDescent="0.25">
      <c r="A83" s="148" t="s">
        <v>2473</v>
      </c>
      <c r="B83" s="155">
        <f>COUNT(B71:B82)</f>
        <v>5</v>
      </c>
      <c r="C83" s="138"/>
      <c r="D83" s="141"/>
      <c r="E83" s="141"/>
    </row>
    <row r="84" spans="1:5" ht="18.75" customHeight="1" thickBot="1" x14ac:dyDescent="0.3">
      <c r="A84" s="124"/>
      <c r="B84" s="129"/>
      <c r="C84" s="124"/>
      <c r="D84" s="124"/>
      <c r="E84" s="129"/>
    </row>
    <row r="85" spans="1:5" ht="18.75" thickBot="1" x14ac:dyDescent="0.3">
      <c r="A85" s="187" t="s">
        <v>2477</v>
      </c>
      <c r="B85" s="188"/>
      <c r="C85" s="124" t="s">
        <v>2412</v>
      </c>
      <c r="D85" s="129"/>
      <c r="E85" s="129"/>
    </row>
    <row r="86" spans="1:5" ht="18.75" thickBot="1" x14ac:dyDescent="0.3">
      <c r="A86" s="151">
        <f>+B41+B67+B83</f>
        <v>35</v>
      </c>
      <c r="B86" s="152"/>
      <c r="C86" s="124"/>
      <c r="D86" s="124"/>
      <c r="E86" s="124"/>
    </row>
    <row r="87" spans="1:5" ht="18.75" customHeight="1" thickBot="1" x14ac:dyDescent="0.3">
      <c r="A87" s="124"/>
      <c r="B87" s="129"/>
      <c r="C87" s="124"/>
      <c r="D87" s="124"/>
      <c r="E87" s="129"/>
    </row>
    <row r="88" spans="1:5" ht="18.75" thickBot="1" x14ac:dyDescent="0.3">
      <c r="A88" s="181" t="s">
        <v>2478</v>
      </c>
      <c r="B88" s="182"/>
      <c r="C88" s="182"/>
      <c r="D88" s="182"/>
      <c r="E88" s="183"/>
    </row>
    <row r="89" spans="1:5" ht="18" x14ac:dyDescent="0.25">
      <c r="A89" s="130" t="s">
        <v>15</v>
      </c>
      <c r="B89" s="130" t="s">
        <v>2416</v>
      </c>
      <c r="C89" s="128" t="s">
        <v>46</v>
      </c>
      <c r="D89" s="189" t="s">
        <v>2419</v>
      </c>
      <c r="E89" s="190"/>
    </row>
    <row r="90" spans="1:5" ht="18" x14ac:dyDescent="0.25">
      <c r="A90" s="144" t="str">
        <f>VLOOKUP(B90,'[1]LISTADO ATM'!$A$2:$C$822,3,0)</f>
        <v>DISTRITO NACIONAL</v>
      </c>
      <c r="B90" s="144">
        <v>139</v>
      </c>
      <c r="C90" s="144" t="str">
        <f>VLOOKUP(B90,'[1]LISTADO ATM'!$A$2:$B$822,2,0)</f>
        <v xml:space="preserve">ATM Oficina Plaza Lama Zona Oriental I </v>
      </c>
      <c r="D90" s="167" t="s">
        <v>2569</v>
      </c>
      <c r="E90" s="168"/>
    </row>
    <row r="91" spans="1:5" ht="18" x14ac:dyDescent="0.25">
      <c r="A91" s="144" t="str">
        <f>VLOOKUP(B91,'[1]LISTADO ATM'!$A$2:$C$822,3,0)</f>
        <v>DISTRITO NACIONAL</v>
      </c>
      <c r="B91" s="144">
        <v>957</v>
      </c>
      <c r="C91" s="144" t="str">
        <f>VLOOKUP(B91,'[1]LISTADO ATM'!$A$2:$B$822,2,0)</f>
        <v xml:space="preserve">ATM Oficina Venezuela </v>
      </c>
      <c r="D91" s="167" t="s">
        <v>2569</v>
      </c>
      <c r="E91" s="168"/>
    </row>
    <row r="92" spans="1:5" ht="18" x14ac:dyDescent="0.25">
      <c r="A92" s="144" t="str">
        <f>VLOOKUP(B92,'[1]LISTADO ATM'!$A$2:$C$822,3,0)</f>
        <v>SUR</v>
      </c>
      <c r="B92" s="144">
        <v>311</v>
      </c>
      <c r="C92" s="144" t="str">
        <f>VLOOKUP(B92,'[1]LISTADO ATM'!$A$2:$B$822,2,0)</f>
        <v>ATM Plaza Eroski</v>
      </c>
      <c r="D92" s="167" t="s">
        <v>2784</v>
      </c>
      <c r="E92" s="168"/>
    </row>
    <row r="93" spans="1:5" ht="18" x14ac:dyDescent="0.25">
      <c r="A93" s="144" t="str">
        <f>VLOOKUP(B93,'[1]LISTADO ATM'!$A$2:$C$822,3,0)</f>
        <v>DISTRITO NACIONAL</v>
      </c>
      <c r="B93" s="144">
        <v>85</v>
      </c>
      <c r="C93" s="144" t="str">
        <f>VLOOKUP(B93,'[1]LISTADO ATM'!$A$2:$B$822,2,0)</f>
        <v xml:space="preserve">ATM Oficina San Isidro (Fuerza Aérea) </v>
      </c>
      <c r="D93" s="167" t="s">
        <v>2550</v>
      </c>
      <c r="E93" s="168"/>
    </row>
    <row r="94" spans="1:5" ht="18" x14ac:dyDescent="0.25">
      <c r="A94" s="144" t="str">
        <f>VLOOKUP(B94,'[1]LISTADO ATM'!$A$2:$C$822,3,0)</f>
        <v>DISTRITO NACIONAL</v>
      </c>
      <c r="B94" s="144">
        <v>231</v>
      </c>
      <c r="C94" s="144" t="str">
        <f>VLOOKUP(B94,'[1]LISTADO ATM'!$A$2:$B$822,2,0)</f>
        <v xml:space="preserve">ATM Oficina Zona Oriental </v>
      </c>
      <c r="D94" s="167" t="s">
        <v>2550</v>
      </c>
      <c r="E94" s="168"/>
    </row>
    <row r="95" spans="1:5" ht="18" x14ac:dyDescent="0.25">
      <c r="A95" s="144" t="str">
        <f>VLOOKUP(B95,'[1]LISTADO ATM'!$A$2:$C$822,3,0)</f>
        <v>DISTRITO NACIONAL</v>
      </c>
      <c r="B95" s="144">
        <v>555</v>
      </c>
      <c r="C95" s="144" t="str">
        <f>VLOOKUP(B95,'[1]LISTADO ATM'!$A$2:$B$822,2,0)</f>
        <v xml:space="preserve">ATM Estación Shell Las Praderas </v>
      </c>
      <c r="D95" s="167" t="s">
        <v>2550</v>
      </c>
      <c r="E95" s="168"/>
    </row>
    <row r="96" spans="1:5" ht="18" x14ac:dyDescent="0.25">
      <c r="A96" s="144" t="str">
        <f>VLOOKUP(B96,'[1]LISTADO ATM'!$A$2:$C$822,3,0)</f>
        <v>ESTE</v>
      </c>
      <c r="B96" s="144">
        <v>399</v>
      </c>
      <c r="C96" s="144" t="str">
        <f>VLOOKUP(B96,'[1]LISTADO ATM'!$A$2:$B$822,2,0)</f>
        <v xml:space="preserve">ATM Oficina La Romana II </v>
      </c>
      <c r="D96" s="167" t="s">
        <v>2550</v>
      </c>
      <c r="E96" s="168"/>
    </row>
    <row r="97" spans="1:5" ht="18" x14ac:dyDescent="0.25">
      <c r="A97" s="144" t="str">
        <f>VLOOKUP(B97,'[1]LISTADO ATM'!$A$2:$C$822,3,0)</f>
        <v>ESTE</v>
      </c>
      <c r="B97" s="144">
        <v>634</v>
      </c>
      <c r="C97" s="144" t="str">
        <f>VLOOKUP(B97,'[1]LISTADO ATM'!$A$2:$B$822,2,0)</f>
        <v xml:space="preserve">ATM Ayuntamiento Los Llanos (SPM) </v>
      </c>
      <c r="D97" s="167" t="s">
        <v>2550</v>
      </c>
      <c r="E97" s="168"/>
    </row>
    <row r="98" spans="1:5" ht="18" x14ac:dyDescent="0.25">
      <c r="A98" s="144" t="str">
        <f>VLOOKUP(B98,'[1]LISTADO ATM'!$A$2:$C$822,3,0)</f>
        <v>NORTE</v>
      </c>
      <c r="B98" s="144">
        <v>965</v>
      </c>
      <c r="C98" s="144" t="str">
        <f>VLOOKUP(B98,'[1]LISTADO ATM'!$A$2:$B$822,2,0)</f>
        <v xml:space="preserve">ATM S/M La Fuente FUN (Santiago) </v>
      </c>
      <c r="D98" s="167" t="s">
        <v>2550</v>
      </c>
      <c r="E98" s="168"/>
    </row>
    <row r="99" spans="1:5" ht="18" x14ac:dyDescent="0.25">
      <c r="A99" s="144" t="e">
        <f>VLOOKUP(B99,'[1]LISTADO ATM'!$A$2:$C$822,3,0)</f>
        <v>#N/A</v>
      </c>
      <c r="B99" s="144"/>
      <c r="C99" s="144" t="e">
        <f>VLOOKUP(B99,'[1]LISTADO ATM'!$A$2:$B$822,2,0)</f>
        <v>#N/A</v>
      </c>
      <c r="D99" s="122"/>
      <c r="E99" s="123"/>
    </row>
    <row r="100" spans="1:5" ht="18" x14ac:dyDescent="0.25">
      <c r="A100" s="144" t="e">
        <f>VLOOKUP(B100,'[1]LISTADO ATM'!$A$2:$C$822,3,0)</f>
        <v>#N/A</v>
      </c>
      <c r="B100" s="144"/>
      <c r="C100" s="144" t="e">
        <f>VLOOKUP(B100,'[1]LISTADO ATM'!$A$2:$B$822,2,0)</f>
        <v>#N/A</v>
      </c>
      <c r="D100" s="122"/>
      <c r="E100" s="123"/>
    </row>
    <row r="101" spans="1:5" ht="18" x14ac:dyDescent="0.25">
      <c r="A101" s="144" t="e">
        <f>VLOOKUP(B101,'[1]LISTADO ATM'!$A$2:$C$822,3,0)</f>
        <v>#N/A</v>
      </c>
      <c r="B101" s="144"/>
      <c r="C101" s="144" t="e">
        <f>VLOOKUP(B101,'[1]LISTADO ATM'!$A$2:$B$822,2,0)</f>
        <v>#N/A</v>
      </c>
      <c r="D101" s="122"/>
      <c r="E101" s="123"/>
    </row>
    <row r="102" spans="1:5" ht="18" x14ac:dyDescent="0.25">
      <c r="A102" s="144" t="e">
        <f>VLOOKUP(B102,'[1]LISTADO ATM'!$A$2:$C$822,3,0)</f>
        <v>#N/A</v>
      </c>
      <c r="B102" s="144"/>
      <c r="C102" s="144" t="e">
        <f>VLOOKUP(B102,'[1]LISTADO ATM'!$A$2:$B$822,2,0)</f>
        <v>#N/A</v>
      </c>
      <c r="D102" s="122"/>
      <c r="E102" s="123"/>
    </row>
    <row r="103" spans="1:5" ht="18" x14ac:dyDescent="0.25">
      <c r="A103" s="144" t="e">
        <f>VLOOKUP(B103,'[1]LISTADO ATM'!$A$2:$C$822,3,0)</f>
        <v>#N/A</v>
      </c>
      <c r="B103" s="144"/>
      <c r="C103" s="144" t="e">
        <f>VLOOKUP(B103,'[1]LISTADO ATM'!$A$2:$B$822,2,0)</f>
        <v>#N/A</v>
      </c>
      <c r="D103" s="122"/>
      <c r="E103" s="123"/>
    </row>
    <row r="104" spans="1:5" ht="18" x14ac:dyDescent="0.25">
      <c r="A104" s="144" t="e">
        <f>VLOOKUP(B104,'[1]LISTADO ATM'!$A$2:$C$822,3,0)</f>
        <v>#N/A</v>
      </c>
      <c r="B104" s="144"/>
      <c r="C104" s="144" t="e">
        <f>VLOOKUP(B104,'[1]LISTADO ATM'!$A$2:$B$822,2,0)</f>
        <v>#N/A</v>
      </c>
      <c r="D104" s="122"/>
      <c r="E104" s="123"/>
    </row>
    <row r="105" spans="1:5" ht="18" x14ac:dyDescent="0.25">
      <c r="A105" s="144" t="e">
        <f>VLOOKUP(B105,'[1]LISTADO ATM'!$A$2:$C$822,3,0)</f>
        <v>#N/A</v>
      </c>
      <c r="B105" s="144"/>
      <c r="C105" s="144" t="e">
        <f>VLOOKUP(B105,'[1]LISTADO ATM'!$A$2:$B$822,2,0)</f>
        <v>#N/A</v>
      </c>
      <c r="D105" s="122"/>
      <c r="E105" s="123"/>
    </row>
    <row r="106" spans="1:5" ht="18" x14ac:dyDescent="0.25">
      <c r="A106" s="144" t="e">
        <f>VLOOKUP(B106,'[1]LISTADO ATM'!$A$2:$C$822,3,0)</f>
        <v>#N/A</v>
      </c>
      <c r="B106" s="144"/>
      <c r="C106" s="144" t="e">
        <f>VLOOKUP(B106,'[1]LISTADO ATM'!$A$2:$B$822,2,0)</f>
        <v>#N/A</v>
      </c>
      <c r="D106" s="122"/>
      <c r="E106" s="123"/>
    </row>
    <row r="107" spans="1:5" ht="18.75" thickBot="1" x14ac:dyDescent="0.3">
      <c r="A107" s="148" t="s">
        <v>2473</v>
      </c>
      <c r="B107" s="153">
        <f>COUNT(B90:B106)</f>
        <v>9</v>
      </c>
      <c r="C107" s="145"/>
      <c r="D107" s="145"/>
      <c r="E107" s="146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22">
    <mergeCell ref="A88:E88"/>
    <mergeCell ref="F1:G1"/>
    <mergeCell ref="C10:E10"/>
    <mergeCell ref="A12:E12"/>
    <mergeCell ref="C15:E15"/>
    <mergeCell ref="A17:E17"/>
    <mergeCell ref="D95:E95"/>
    <mergeCell ref="D96:E96"/>
    <mergeCell ref="D90:E90"/>
    <mergeCell ref="D91:E91"/>
    <mergeCell ref="D92:E92"/>
    <mergeCell ref="D93:E93"/>
    <mergeCell ref="D94:E94"/>
    <mergeCell ref="D89:E89"/>
    <mergeCell ref="A1:E1"/>
    <mergeCell ref="A2:E2"/>
    <mergeCell ref="A7:E7"/>
    <mergeCell ref="A43:E43"/>
    <mergeCell ref="A69:E69"/>
    <mergeCell ref="A85:B85"/>
    <mergeCell ref="D97:E97"/>
    <mergeCell ref="D98:E98"/>
  </mergeCells>
  <phoneticPr fontId="46" type="noConversion"/>
  <conditionalFormatting sqref="E108:E1048576">
    <cfRule type="duplicateValues" dxfId="93" priority="88"/>
  </conditionalFormatting>
  <conditionalFormatting sqref="B108:B267">
    <cfRule type="duplicateValues" dxfId="92" priority="127856"/>
  </conditionalFormatting>
  <conditionalFormatting sqref="B57">
    <cfRule type="duplicateValues" dxfId="24" priority="16"/>
  </conditionalFormatting>
  <conditionalFormatting sqref="B107 B41:B47 B58:B90 B10:B20 B1:B8">
    <cfRule type="duplicateValues" dxfId="23" priority="17"/>
  </conditionalFormatting>
  <conditionalFormatting sqref="B30 B21:B22">
    <cfRule type="duplicateValues" dxfId="22" priority="18"/>
  </conditionalFormatting>
  <conditionalFormatting sqref="B48:B50">
    <cfRule type="duplicateValues" dxfId="21" priority="19"/>
  </conditionalFormatting>
  <conditionalFormatting sqref="B24:B25">
    <cfRule type="duplicateValues" dxfId="20" priority="13"/>
  </conditionalFormatting>
  <conditionalFormatting sqref="B26">
    <cfRule type="duplicateValues" dxfId="19" priority="14"/>
  </conditionalFormatting>
  <conditionalFormatting sqref="B23">
    <cfRule type="duplicateValues" dxfId="18" priority="15"/>
  </conditionalFormatting>
  <conditionalFormatting sqref="B27:B40">
    <cfRule type="duplicateValues" dxfId="17" priority="11"/>
  </conditionalFormatting>
  <conditionalFormatting sqref="B29">
    <cfRule type="duplicateValues" dxfId="16" priority="12"/>
  </conditionalFormatting>
  <conditionalFormatting sqref="B51">
    <cfRule type="duplicateValues" dxfId="15" priority="10"/>
  </conditionalFormatting>
  <conditionalFormatting sqref="B53">
    <cfRule type="duplicateValues" dxfId="14" priority="9"/>
  </conditionalFormatting>
  <conditionalFormatting sqref="B52">
    <cfRule type="duplicateValues" dxfId="13" priority="8"/>
  </conditionalFormatting>
  <conditionalFormatting sqref="B56">
    <cfRule type="duplicateValues" dxfId="12" priority="6"/>
  </conditionalFormatting>
  <conditionalFormatting sqref="B55">
    <cfRule type="duplicateValues" dxfId="11" priority="5"/>
  </conditionalFormatting>
  <conditionalFormatting sqref="B54:B66">
    <cfRule type="duplicateValues" dxfId="10" priority="7"/>
  </conditionalFormatting>
  <conditionalFormatting sqref="B32">
    <cfRule type="duplicateValues" dxfId="9" priority="4"/>
  </conditionalFormatting>
  <conditionalFormatting sqref="B33:B40">
    <cfRule type="duplicateValues" dxfId="8" priority="3"/>
  </conditionalFormatting>
  <conditionalFormatting sqref="B31">
    <cfRule type="duplicateValues" dxfId="7" priority="20"/>
  </conditionalFormatting>
  <conditionalFormatting sqref="B9">
    <cfRule type="duplicateValues" dxfId="6" priority="21"/>
  </conditionalFormatting>
  <conditionalFormatting sqref="B1:B107">
    <cfRule type="duplicateValues" dxfId="5" priority="2"/>
  </conditionalFormatting>
  <conditionalFormatting sqref="E1:E107">
    <cfRule type="duplicateValues" dxfId="4" priority="1"/>
  </conditionalFormatting>
  <conditionalFormatting sqref="B91:B92">
    <cfRule type="duplicateValues" dxfId="3" priority="22"/>
  </conditionalFormatting>
  <conditionalFormatting sqref="B93:B95">
    <cfRule type="duplicateValues" dxfId="2" priority="23"/>
  </conditionalFormatting>
  <conditionalFormatting sqref="B97">
    <cfRule type="duplicateValues" dxfId="1" priority="24"/>
  </conditionalFormatting>
  <conditionalFormatting sqref="B96:B106">
    <cfRule type="duplicateValues" dxfId="0" priority="2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7" priority="3"/>
  </conditionalFormatting>
  <conditionalFormatting sqref="A827">
    <cfRule type="duplicateValues" dxfId="86" priority="2"/>
  </conditionalFormatting>
  <conditionalFormatting sqref="A828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2421</v>
      </c>
      <c r="B1" s="194"/>
      <c r="C1" s="194"/>
      <c r="D1" s="194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2430</v>
      </c>
      <c r="B18" s="194"/>
      <c r="C18" s="194"/>
      <c r="D18" s="194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4" priority="6"/>
  </conditionalFormatting>
  <conditionalFormatting sqref="B4:B8">
    <cfRule type="duplicateValues" dxfId="83" priority="5"/>
  </conditionalFormatting>
  <conditionalFormatting sqref="A3:A8">
    <cfRule type="duplicateValues" dxfId="82" priority="3"/>
    <cfRule type="duplicateValues" dxfId="81" priority="4"/>
  </conditionalFormatting>
  <conditionalFormatting sqref="B3">
    <cfRule type="duplicateValues" dxfId="80" priority="2"/>
  </conditionalFormatting>
  <conditionalFormatting sqref="B3">
    <cfRule type="duplicateValues" dxfId="7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2021-06-16T03:51:23Z</dcterms:modified>
</cp:coreProperties>
</file>