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6\"/>
    </mc:Choice>
  </mc:AlternateContent>
  <bookViews>
    <workbookView xWindow="0" yWindow="0" windowWidth="28800" windowHeight="12330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  <externalReference r:id="rId21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REPORTE!$A$4:$Q$4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fileRecoveryPr repairLoad="1"/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F19" i="1" l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F38" i="1" l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A38" i="1"/>
  <c r="A39" i="1"/>
  <c r="A40" i="1"/>
  <c r="F41" i="1" l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A41" i="1"/>
  <c r="A42" i="1"/>
  <c r="A43" i="1"/>
  <c r="A44" i="1"/>
  <c r="A45" i="1"/>
  <c r="A46" i="1"/>
  <c r="B107" i="16" l="1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A86" i="16"/>
  <c r="B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F47" i="1" l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A47" i="1"/>
  <c r="A48" i="1"/>
  <c r="A49" i="1"/>
  <c r="A50" i="1"/>
  <c r="A51" i="1"/>
  <c r="A52" i="1"/>
  <c r="A53" i="1"/>
  <c r="A54" i="1"/>
  <c r="A55" i="1"/>
  <c r="A56" i="1"/>
  <c r="J1" i="16" l="1"/>
  <c r="H1" i="16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A57" i="1"/>
  <c r="A58" i="1"/>
  <c r="A59" i="1"/>
  <c r="A60" i="1"/>
  <c r="A61" i="1"/>
  <c r="A62" i="1"/>
  <c r="A63" i="1"/>
  <c r="A64" i="1"/>
  <c r="A65" i="1"/>
  <c r="A66" i="1"/>
  <c r="A67" i="1"/>
  <c r="A68" i="1"/>
  <c r="F69" i="1" l="1"/>
  <c r="G69" i="1"/>
  <c r="H69" i="1"/>
  <c r="I69" i="1"/>
  <c r="J69" i="1"/>
  <c r="K69" i="1"/>
  <c r="A69" i="1"/>
  <c r="K70" i="1" l="1"/>
  <c r="J70" i="1"/>
  <c r="I70" i="1"/>
  <c r="H70" i="1"/>
  <c r="G70" i="1"/>
  <c r="F70" i="1"/>
  <c r="A70" i="1"/>
  <c r="F71" i="1" l="1"/>
  <c r="G71" i="1"/>
  <c r="H71" i="1"/>
  <c r="I71" i="1"/>
  <c r="J71" i="1"/>
  <c r="K71" i="1"/>
  <c r="A71" i="1"/>
  <c r="F72" i="1" l="1"/>
  <c r="G72" i="1"/>
  <c r="H72" i="1"/>
  <c r="I72" i="1"/>
  <c r="J72" i="1"/>
  <c r="K72" i="1"/>
  <c r="A72" i="1"/>
  <c r="I7" i="16" l="1"/>
  <c r="I2" i="16"/>
  <c r="I4" i="16"/>
  <c r="I6" i="16"/>
  <c r="I1" i="16" l="1"/>
  <c r="I5" i="16" s="1"/>
  <c r="I3" i="16"/>
  <c r="G7" i="16"/>
  <c r="A73" i="1" l="1"/>
  <c r="F73" i="1"/>
  <c r="G73" i="1"/>
  <c r="H73" i="1"/>
  <c r="I73" i="1"/>
  <c r="J73" i="1"/>
  <c r="K73" i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<sst xmlns="http://schemas.openxmlformats.org/spreadsheetml/2006/main" count="13470" uniqueCount="2656">
  <si>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</si>
  <si>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</si>
  <si>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</si>
  <si>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</si>
  <si>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</si>
  <si>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</si>
  <si>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</si>
  <si>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</si>
  <si>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</si>
  <si>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</si>
  <si>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</si>
  <si>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</si>
  <si>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</si>
  <si>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</si>
  <si>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</si>
  <si>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</si>
  <si>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</si>
  <si>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</si>
  <si>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</si>
  <si>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</si>
  <si>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</si>
  <si>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</si>
  <si>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</si>
  <si>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</si>
  <si>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</si>
  <si>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</si>
  <si>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</si>
  <si>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</si>
  <si>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</si>
  <si>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</si>
  <si>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</si>
  <si>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</si>
  <si>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</si>
  <si>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</si>
  <si>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</si>
  <si>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</si>
  <si>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</si>
  <si>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</si>
  <si>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</si>
  <si>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</si>
  <si>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</si>
  <si>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</si>
  <si>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</si>
  <si>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</si>
  <si>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</si>
  <si>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</si>
  <si>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</si>
  <si>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</si>
  <si>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</si>
  <si>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</si>
  <si>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</si>
  <si>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</si>
  <si>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</si>
  <si>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</si>
  <si>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</si>
  <si>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</si>
  <si>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</si>
  <si>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</si>
  <si>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</si>
  <si>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</si>
  <si>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</si>
  <si>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</si>
  <si>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</si>
  <si>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</si>
  <si>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</si>
  <si>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</si>
  <si>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</si>
  <si>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</si>
  <si>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</si>
  <si>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</si>
  <si>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</si>
  <si>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</si>
  <si>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</si>
  <si>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</si>
  <si>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</si>
  <si>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</si>
  <si>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</si>
  <si>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</si>
  <si>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</si>
  <si>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</si>
  <si>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</si>
  <si>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</si>
  <si>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</si>
  <si>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</si>
  <si>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</si>
  <si>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</si>
  <si>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</si>
  <si>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</si>
  <si>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</si>
  <si>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</si>
  <si>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</si>
  <si>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</si>
  <si>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</si>
  <si>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</si>
  <si>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</si>
  <si>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</si>
  <si>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</si>
  <si>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</si>
  <si>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</si>
  <si>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</si>
  <si>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</si>
  <si>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</si>
  <si>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</si>
  <si>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</si>
  <si>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</si>
  <si>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</si>
  <si>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</si>
  <si>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</si>
  <si>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</si>
  <si>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</si>
  <si>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</si>
  <si>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</si>
  <si>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</si>
  <si>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</si>
  <si>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</si>
  <si>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</si>
  <si>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</si>
  <si>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</si>
  <si>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</si>
  <si>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</si>
  <si>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</si>
  <si>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</si>
  <si>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</si>
  <si>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</si>
  <si>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</si>
  <si>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</si>
  <si>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</si>
  <si>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</si>
  <si>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</si>
  <si>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</si>
  <si>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</si>
  <si>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</si>
  <si>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</si>
  <si>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</si>
  <si>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</si>
  <si>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</si>
  <si>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</si>
  <si>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</si>
  <si>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</si>
  <si>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</si>
  <si>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</si>
  <si>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</si>
  <si>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</si>
  <si>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</si>
  <si>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</si>
  <si>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</si>
  <si>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</si>
  <si>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</si>
  <si>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</si>
  <si>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</si>
  <si>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</si>
  <si>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</si>
  <si>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</si>
  <si>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</si>
  <si>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</si>
  <si>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</si>
  <si>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</si>
  <si>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</si>
  <si>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</si>
  <si>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</si>
  <si>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</si>
  <si>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</si>
  <si>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</si>
  <si>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</si>
  <si>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</si>
  <si>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</si>
  <si>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</si>
  <si>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</si>
  <si>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</si>
  <si>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</si>
  <si>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</si>
  <si>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</si>
  <si>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</si>
  <si>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</si>
  <si>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</si>
  <si>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</si>
  <si>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</si>
  <si>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</si>
  <si>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</si>
  <si>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</si>
  <si>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</si>
  <si>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</si>
  <si>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</si>
  <si>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</si>
  <si>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</si>
  <si>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</si>
  <si>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</si>
  <si>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</si>
  <si>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</si>
  <si>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</si>
  <si>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</si>
  <si>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</si>
  <si>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</si>
  <si>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</si>
  <si>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</si>
  <si>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</si>
  <si>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</si>
  <si>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</si>
  <si>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</si>
  <si>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</si>
  <si>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</si>
  <si>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</si>
  <si>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</si>
  <si>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</si>
  <si>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</si>
  <si>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</si>
  <si>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</si>
  <si>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</si>
  <si>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</si>
  <si>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</si>
  <si>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</si>
  <si>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</si>
  <si>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</si>
  <si>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</si>
  <si>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</si>
  <si>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</si>
  <si>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</si>
  <si>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</si>
  <si>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</si>
  <si>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</si>
  <si>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</si>
  <si>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</si>
  <si>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</si>
  <si>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</si>
  <si>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</si>
  <si>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</si>
  <si>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</si>
  <si>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</si>
  <si>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</si>
  <si>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</si>
  <si>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</si>
  <si>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</si>
  <si>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</si>
  <si>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</si>
  <si>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</si>
  <si>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</si>
  <si>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</si>
  <si>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</si>
  <si>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</si>
  <si>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</si>
  <si>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</si>
  <si>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</si>
  <si>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</si>
  <si>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</si>
  <si>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</si>
  <si>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</si>
  <si>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</si>
  <si>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</si>
  <si>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</si>
  <si>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</si>
  <si>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</si>
  <si>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</si>
  <si>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</si>
  <si>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</si>
  <si>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</si>
  <si>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</si>
  <si>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</si>
  <si>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</si>
  <si>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</si>
  <si>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</si>
  <si>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</si>
  <si>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</si>
  <si>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</si>
  <si>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</si>
  <si>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</si>
  <si>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</si>
  <si>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</si>
  <si>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</si>
  <si>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</si>
  <si>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</si>
  <si>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</si>
  <si>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</si>
  <si>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</si>
  <si>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</si>
  <si>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</si>
  <si>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</si>
  <si>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</si>
  <si>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</si>
  <si>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</si>
  <si>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</si>
  <si>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</si>
  <si>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</si>
  <si>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</si>
  <si>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</si>
  <si>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</si>
  <si>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</si>
  <si>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</si>
  <si>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</si>
  <si>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</si>
  <si>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</si>
  <si>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</si>
  <si>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</si>
  <si>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</si>
  <si>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</si>
  <si>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</si>
  <si>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</si>
  <si>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</si>
  <si>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</si>
  <si>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</si>
  <si>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</si>
  <si>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</si>
  <si>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</si>
  <si>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</si>
  <si>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</si>
  <si>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</si>
  <si>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</si>
  <si>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</si>
  <si>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</si>
  <si>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</si>
  <si>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</si>
  <si>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</si>
  <si>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</si>
  <si>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</si>
  <si>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</si>
  <si>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</si>
  <si>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</si>
  <si>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</si>
  <si>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</si>
  <si>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</si>
  <si>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</si>
  <si>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</si>
  <si>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</si>
  <si>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</si>
  <si>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</si>
  <si>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</si>
  <si>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</si>
  <si>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</si>
  <si>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</si>
  <si>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</si>
  <si>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</si>
  <si>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</si>
  <si>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</si>
  <si>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</si>
  <si>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</si>
  <si>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</si>
  <si>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</si>
  <si>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</si>
  <si>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</si>
  <si>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</si>
  <si>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</si>
  <si>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</si>
  <si>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</si>
  <si>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</si>
  <si>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</si>
  <si>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</si>
  <si>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</si>
  <si>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</si>
  <si>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</si>
  <si>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</si>
  <si>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</si>
  <si>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</si>
  <si>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</si>
  <si>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</si>
  <si>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</si>
  <si>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</si>
  <si>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</si>
  <si>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</si>
  <si>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</si>
  <si>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</si>
  <si>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</si>
  <si>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</si>
  <si>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</si>
  <si>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</si>
  <si>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</si>
  <si>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</si>
  <si>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</si>
  <si>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</si>
  <si>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</si>
  <si>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</si>
  <si>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</si>
  <si>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</si>
  <si>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</si>
  <si>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</si>
  <si>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</si>
  <si>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</si>
  <si>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</si>
  <si>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</si>
  <si>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</si>
  <si>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</si>
  <si>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</si>
  <si>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</si>
  <si>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</si>
  <si>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</si>
  <si>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</si>
  <si>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</si>
  <si>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</si>
  <si>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</si>
  <si>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</si>
  <si>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</si>
  <si>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</si>
  <si>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</si>
  <si>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</si>
  <si>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</si>
  <si>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</si>
  <si>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</si>
  <si>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</si>
  <si>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</si>
  <si>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</si>
  <si>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</si>
  <si>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</si>
  <si>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</si>
  <si>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</si>
  <si>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</si>
  <si>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</si>
  <si>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</si>
  <si>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</si>
  <si>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</si>
  <si>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</si>
  <si>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</si>
  <si>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</si>
  <si>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</si>
  <si>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</si>
  <si>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</si>
  <si>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</si>
  <si>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</si>
  <si>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</si>
  <si>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</si>
  <si>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</si>
  <si>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</si>
  <si>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</si>
  <si>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</si>
  <si>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</si>
  <si>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</si>
  <si>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</si>
  <si>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</si>
  <si>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</si>
  <si>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</si>
  <si>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</si>
  <si>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</si>
  <si>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</si>
  <si>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</si>
  <si>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</si>
  <si>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</si>
  <si>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</si>
  <si>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</si>
  <si>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</si>
  <si>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</si>
  <si>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</si>
  <si>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</si>
  <si>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</si>
  <si>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</si>
  <si>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</si>
  <si>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</si>
  <si>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</si>
  <si>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</si>
  <si>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</si>
  <si>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</si>
  <si>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</si>
  <si>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</si>
  <si>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</si>
  <si>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</si>
  <si>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</si>
  <si>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</si>
  <si>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</si>
  <si>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</si>
  <si>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</si>
  <si>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</si>
  <si>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</si>
  <si>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</si>
  <si>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</si>
  <si>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</si>
  <si>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</si>
  <si>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</si>
  <si>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</si>
  <si>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</si>
  <si>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</si>
  <si>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</si>
  <si>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</si>
  <si>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</si>
  <si>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</si>
  <si>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</si>
  <si>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</si>
  <si>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</si>
  <si>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</si>
  <si>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</si>
  <si>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</si>
  <si>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</si>
  <si>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</si>
  <si>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</si>
  <si>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</si>
  <si>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</si>
  <si>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</si>
  <si>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</si>
  <si>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</si>
  <si>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</si>
  <si>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</si>
  <si>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</si>
  <si>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</si>
  <si>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</si>
  <si>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</si>
  <si>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</si>
  <si>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</si>
  <si>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</si>
  <si>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</si>
  <si>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</si>
  <si>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</si>
  <si>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</si>
  <si>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</si>
  <si>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</si>
  <si>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</si>
  <si>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</si>
  <si>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</si>
  <si>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</si>
  <si>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</si>
  <si>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</si>
  <si>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</si>
  <si>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</si>
  <si>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</si>
  <si>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</si>
  <si>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</si>
  <si>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</si>
  <si>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</si>
  <si>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</si>
  <si>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</si>
  <si>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</si>
  <si>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</si>
  <si>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</si>
  <si>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</si>
  <si>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</si>
  <si>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</si>
  <si>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</si>
  <si>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</si>
  <si>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</si>
  <si>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</si>
  <si>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</si>
  <si>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</si>
  <si>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</si>
  <si>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</si>
  <si>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</si>
  <si>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</si>
  <si>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</si>
  <si>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</si>
  <si>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</si>
  <si>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</si>
  <si>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</si>
  <si>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</si>
  <si>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</si>
  <si>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</si>
  <si>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</si>
  <si>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</si>
  <si>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</si>
  <si>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</si>
  <si>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</si>
  <si>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</si>
  <si>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</si>
  <si>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</si>
  <si>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</si>
  <si>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</si>
  <si>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</si>
  <si>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</si>
  <si>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</si>
  <si>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</si>
  <si>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</si>
  <si>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</si>
  <si>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</si>
  <si>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</si>
  <si>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</si>
  <si>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</si>
  <si>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</si>
  <si>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</si>
  <si>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</si>
  <si>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</si>
  <si>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</si>
  <si>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</si>
  <si>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</si>
  <si>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</si>
  <si>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</si>
  <si>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</si>
  <si>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</si>
  <si>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</si>
  <si>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</si>
  <si>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</si>
  <si>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</si>
  <si>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</si>
  <si>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</si>
  <si>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</si>
  <si>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</si>
  <si>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</si>
  <si>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</si>
  <si>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</si>
  <si>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</si>
  <si>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</si>
  <si>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</si>
  <si>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</si>
  <si>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</si>
  <si>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</si>
  <si>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</si>
  <si>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</si>
  <si>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</si>
  <si>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</si>
  <si>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</si>
  <si>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</si>
  <si>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</si>
  <si>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</si>
  <si>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</si>
  <si>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</si>
  <si>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</si>
  <si>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</si>
  <si>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</si>
  <si>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</si>
  <si>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</si>
  <si>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</si>
  <si>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</si>
  <si>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</si>
  <si>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</si>
  <si>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</si>
  <si>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</si>
  <si>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</si>
  <si>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</si>
  <si>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</si>
  <si>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</si>
  <si>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</si>
  <si>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</si>
  <si>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</si>
  <si>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</si>
  <si>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</si>
  <si>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</si>
  <si>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</si>
  <si>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</si>
  <si>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</si>
  <si>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</si>
  <si>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</si>
  <si>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</si>
  <si>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</si>
  <si>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</si>
  <si>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</si>
  <si>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</si>
  <si>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</si>
  <si>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</si>
  <si>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</si>
  <si>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</si>
  <si>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</si>
  <si>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</si>
  <si>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</si>
  <si>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</si>
  <si>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</si>
  <si>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</si>
  <si>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</si>
  <si>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</si>
  <si>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</si>
  <si>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</si>
  <si>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</si>
  <si>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</si>
  <si>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</si>
  <si>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</si>
  <si>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</si>
  <si>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</si>
  <si>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</si>
  <si>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</si>
  <si>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</si>
  <si>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</si>
  <si>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</si>
  <si>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</si>
  <si>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</si>
  <si>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</si>
  <si>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</si>
  <si>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</si>
  <si>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</si>
  <si>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</si>
  <si>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</si>
  <si>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</si>
  <si>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</si>
  <si>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</si>
  <si>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</si>
  <si>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</si>
  <si>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</si>
  <si>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</si>
  <si>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</si>
  <si>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</si>
  <si>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</si>
  <si>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</si>
  <si>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</si>
  <si>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</si>
  <si>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</si>
  <si>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</si>
  <si>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</si>
  <si>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</si>
  <si>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</si>
  <si>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</si>
  <si>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</si>
  <si>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</si>
  <si>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</si>
  <si>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</si>
  <si>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</si>
  <si>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</si>
  <si>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</si>
  <si>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</si>
  <si>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</si>
  <si>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</si>
  <si>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</si>
  <si>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</si>
  <si>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</si>
  <si>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</si>
  <si>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</si>
  <si>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</si>
  <si>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</si>
  <si>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</si>
  <si>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</si>
  <si>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</si>
  <si>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</si>
  <si>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</si>
  <si>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</si>
  <si>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</si>
  <si>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</si>
  <si>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</si>
  <si>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</si>
  <si>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</si>
  <si>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</si>
  <si>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</si>
  <si>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</si>
  <si>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</si>
  <si>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</si>
  <si>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</si>
  <si>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</si>
  <si>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</si>
  <si>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</si>
  <si>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</si>
  <si>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</si>
  <si>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</si>
  <si>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</si>
  <si>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</si>
  <si>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</si>
  <si>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</si>
  <si>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</si>
  <si>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</si>
  <si>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</si>
  <si>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</si>
  <si>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</si>
  <si>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</si>
  <si>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</si>
  <si>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</si>
  <si>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</si>
  <si>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</si>
  <si>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</si>
  <si>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</si>
  <si>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</si>
  <si>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</si>
  <si>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</si>
  <si>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</si>
  <si>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</si>
  <si>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</si>
  <si>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</si>
  <si>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</si>
  <si>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</si>
  <si>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</si>
  <si>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</si>
  <si>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</si>
  <si>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</si>
  <si>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</si>
  <si>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</si>
  <si>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</si>
  <si>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</si>
  <si>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</si>
  <si>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</si>
  <si>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</si>
  <si>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</si>
  <si>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</si>
  <si>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</si>
  <si>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</si>
  <si>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</si>
  <si>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</si>
  <si>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</si>
  <si>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</si>
  <si>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</si>
  <si>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</si>
  <si>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</si>
  <si>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</si>
  <si>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</si>
  <si>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</si>
  <si>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</si>
  <si>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</si>
  <si>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</si>
  <si>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</si>
  <si>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</si>
  <si>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</si>
  <si>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</si>
  <si>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</si>
  <si>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</si>
  <si>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</si>
  <si>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</si>
  <si>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</si>
  <si>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</si>
  <si>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</si>
  <si>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</si>
  <si>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</si>
  <si>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</si>
  <si>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</si>
  <si>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</si>
  <si>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</si>
  <si>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</si>
  <si>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</si>
  <si>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</si>
  <si>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</si>
  <si>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</si>
  <si>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</si>
  <si>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</si>
  <si>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</si>
  <si>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</si>
  <si>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</si>
  <si>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</si>
  <si>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</si>
  <si>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</si>
  <si>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</si>
  <si>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</si>
  <si>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</si>
  <si>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</si>
  <si>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</si>
  <si>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</si>
  <si>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</si>
  <si>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</si>
  <si>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</si>
  <si>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</si>
  <si>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</si>
  <si>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</si>
  <si>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</si>
  <si>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</si>
  <si>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</si>
  <si>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</si>
  <si>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</si>
  <si>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</si>
  <si>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</si>
  <si>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</si>
  <si>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</si>
  <si>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</si>
  <si>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</si>
  <si>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</si>
  <si>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</si>
  <si>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</si>
  <si>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</si>
  <si>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</si>
  <si>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</si>
  <si>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</si>
  <si>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</si>
  <si>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</si>
  <si>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</si>
  <si>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</si>
  <si>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</si>
  <si>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</si>
  <si>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</si>
  <si>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</si>
  <si>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</si>
  <si>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</si>
  <si>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</si>
  <si>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</si>
  <si>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</si>
  <si>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</si>
  <si>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</si>
  <si>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</si>
  <si>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</si>
  <si>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</si>
  <si>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</si>
  <si>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</si>
  <si>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</si>
  <si>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</si>
  <si>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</si>
  <si>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</si>
  <si>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</si>
  <si>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</si>
  <si>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</si>
  <si>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</si>
  <si>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</si>
  <si>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</si>
  <si>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</si>
  <si>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</si>
  <si>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</si>
  <si>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</si>
  <si>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</si>
  <si>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</si>
  <si>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</si>
  <si>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</si>
  <si>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</si>
  <si>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</si>
  <si>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</si>
  <si>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</si>
  <si>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</si>
  <si>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</si>
  <si>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</si>
  <si>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</si>
  <si>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</si>
  <si>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</si>
  <si>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</si>
  <si>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</si>
  <si>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</si>
  <si>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</si>
  <si>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</si>
  <si>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</si>
  <si>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</si>
  <si>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</si>
  <si>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</si>
  <si>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</si>
  <si>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</si>
  <si>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</si>
  <si>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</si>
  <si>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</si>
  <si>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</si>
  <si>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</si>
  <si>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</si>
  <si>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</si>
  <si>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</si>
  <si>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</si>
  <si>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</si>
  <si>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</si>
  <si>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</si>
  <si>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</si>
  <si>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</si>
  <si>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</si>
  <si>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</si>
  <si>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</si>
  <si>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</si>
  <si>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</si>
  <si>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</si>
  <si>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</si>
  <si>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</si>
  <si>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</si>
  <si>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</si>
  <si>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</si>
  <si>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</si>
  <si>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</si>
  <si>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</si>
  <si>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</si>
  <si>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</si>
  <si>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</si>
  <si>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</si>
  <si>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</si>
  <si>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</si>
  <si>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</si>
  <si>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</si>
  <si>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</si>
  <si>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</si>
  <si>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</si>
  <si>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</si>
  <si>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</si>
  <si>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</si>
  <si>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</si>
  <si>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</si>
  <si>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</si>
  <si>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</si>
  <si>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</si>
  <si>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</si>
  <si>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</si>
  <si>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</si>
  <si>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</si>
  <si>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</si>
  <si>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</si>
  <si>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</si>
  <si>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</si>
  <si>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</si>
  <si>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</si>
  <si>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</si>
  <si>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</si>
  <si>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</si>
  <si>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</si>
  <si>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</si>
  <si>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</si>
  <si>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</si>
  <si>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</si>
  <si>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</si>
  <si>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</si>
  <si>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</si>
  <si>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</si>
  <si>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</si>
  <si>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</si>
  <si>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</si>
  <si>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</si>
  <si>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</si>
  <si>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</si>
  <si>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</si>
  <si>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</si>
  <si>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</si>
  <si>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</si>
  <si>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</si>
  <si>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</si>
  <si>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</si>
  <si>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</si>
  <si>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</si>
  <si>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</si>
  <si>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</si>
  <si>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</si>
  <si>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</si>
  <si>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</si>
  <si>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</si>
  <si>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</si>
  <si>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</si>
  <si>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</si>
  <si>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</si>
  <si>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</si>
  <si>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</si>
  <si>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</si>
  <si>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</si>
  <si>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</si>
  <si>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</si>
  <si>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</si>
  <si>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</si>
  <si>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</si>
  <si>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</si>
  <si>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</si>
  <si>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</si>
  <si>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</si>
  <si>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</si>
  <si>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</si>
  <si>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</si>
  <si>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</si>
  <si>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</si>
  <si>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</si>
  <si>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</si>
  <si>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</si>
  <si>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</si>
  <si>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</si>
  <si>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</si>
  <si>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</si>
  <si>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</si>
  <si>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</si>
  <si>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</si>
  <si>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</si>
  <si>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</si>
  <si>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</si>
  <si>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</si>
  <si>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</si>
  <si>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</si>
  <si>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</si>
  <si>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</si>
  <si>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</si>
  <si>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</si>
  <si>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</si>
  <si>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</si>
  <si>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</si>
  <si>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</si>
  <si>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</si>
  <si>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</si>
  <si>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</si>
  <si>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</si>
  <si>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</si>
  <si>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</si>
  <si>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</si>
  <si>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</si>
  <si>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</si>
  <si>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</si>
  <si>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</si>
  <si>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</si>
  <si>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</si>
  <si>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</si>
  <si>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</si>
  <si>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</si>
  <si>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</si>
  <si>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</si>
  <si>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</si>
  <si>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</si>
  <si>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</si>
  <si>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</si>
  <si>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</si>
  <si>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</si>
  <si>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</si>
  <si>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</si>
  <si>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</si>
  <si>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</si>
  <si>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</si>
  <si>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</si>
  <si>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</si>
  <si>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</si>
  <si>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</si>
  <si>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</si>
  <si>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</si>
  <si>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</si>
  <si>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</si>
  <si>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</si>
  <si>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</si>
  <si>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</si>
  <si>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</si>
  <si>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</si>
  <si>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</si>
  <si>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</si>
  <si>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</si>
  <si>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</si>
  <si>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</si>
  <si>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</si>
  <si>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</si>
  <si>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</si>
  <si>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</si>
  <si>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</si>
  <si>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</si>
  <si>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</si>
  <si>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</si>
  <si>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</si>
  <si>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</si>
  <si>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</si>
  <si>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</si>
  <si>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</si>
  <si>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</si>
  <si>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</si>
  <si>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</si>
  <si>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</si>
  <si>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</si>
  <si>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</si>
  <si>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</si>
  <si>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</si>
  <si>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</si>
  <si>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</si>
  <si>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</si>
  <si>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</si>
  <si>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</si>
  <si>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</si>
  <si>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</si>
  <si>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</si>
  <si>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</si>
  <si>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</si>
  <si>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</si>
  <si>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</si>
  <si>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</si>
  <si>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</si>
  <si>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</si>
  <si>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</si>
  <si>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</si>
  <si>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</si>
  <si>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</si>
  <si>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</si>
  <si>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</si>
  <si>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</si>
  <si>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</si>
  <si>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</si>
  <si>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</si>
  <si>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</si>
  <si>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</si>
  <si>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</si>
  <si>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</si>
  <si>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</si>
  <si>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</si>
  <si>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</si>
  <si>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</si>
  <si>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</si>
  <si>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</si>
  <si>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</si>
  <si>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</si>
  <si>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</si>
  <si>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</si>
  <si>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</si>
  <si>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</si>
  <si>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</si>
  <si>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</si>
  <si>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</si>
  <si>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</si>
  <si>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</si>
  <si>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</si>
  <si>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</si>
  <si>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</si>
  <si>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</si>
  <si>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</si>
  <si>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</si>
  <si>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</si>
  <si>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</si>
  <si>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</si>
  <si>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</si>
  <si>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</si>
  <si>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</si>
  <si>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</si>
  <si>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</si>
  <si>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</si>
  <si>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</si>
  <si>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</si>
  <si>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</si>
  <si>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</si>
  <si>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</si>
  <si>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</si>
  <si>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</si>
  <si>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</si>
  <si>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</si>
  <si>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</si>
  <si>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</si>
  <si>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</si>
  <si>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</si>
  <si>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</si>
  <si>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</si>
  <si>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</si>
  <si>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</si>
  <si>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</si>
  <si>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</si>
  <si>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</si>
  <si>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</si>
  <si>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</si>
  <si>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</si>
  <si>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</si>
  <si>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</si>
  <si>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</si>
  <si>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</si>
  <si>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</si>
  <si>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</si>
  <si>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</si>
  <si>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</si>
  <si>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</si>
  <si>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</si>
  <si>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</si>
  <si>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</si>
  <si>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</si>
  <si>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</si>
  <si>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</si>
  <si>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</si>
  <si>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</si>
  <si>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</si>
  <si>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</si>
  <si>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</si>
  <si>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</si>
  <si>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</si>
  <si>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</si>
  <si>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</si>
  <si>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</si>
  <si>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</si>
  <si>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</si>
  <si>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</si>
  <si>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</si>
  <si>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</si>
  <si>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</si>
  <si>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</si>
  <si>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</si>
  <si>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</si>
  <si>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</si>
  <si>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</si>
  <si>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</si>
  <si>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</si>
  <si>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</si>
  <si>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</si>
  <si>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</si>
  <si>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</si>
  <si>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</si>
  <si>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</si>
  <si>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</si>
  <si>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</si>
  <si>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</si>
  <si>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</si>
  <si>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</si>
  <si>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</si>
  <si>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</si>
  <si>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</si>
  <si>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</si>
  <si>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</si>
  <si>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</si>
  <si>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</si>
  <si>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</si>
  <si>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</si>
  <si>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</si>
  <si>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</si>
  <si>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</si>
  <si>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</si>
  <si>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</si>
  <si>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</si>
  <si>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</si>
  <si>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</si>
  <si>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</si>
  <si>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</si>
  <si>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</si>
  <si>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</si>
  <si>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</si>
  <si>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</si>
  <si>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</si>
  <si>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</si>
  <si>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</si>
  <si>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</si>
  <si>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</si>
  <si>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</si>
  <si>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</si>
  <si>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</si>
  <si>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</si>
  <si>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</si>
  <si>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</si>
  <si>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</si>
  <si>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</si>
  <si>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</si>
  <si>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</si>
  <si>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</si>
  <si>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</si>
  <si>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</si>
  <si>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</si>
  <si>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</si>
  <si>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</si>
  <si>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</si>
  <si>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</si>
  <si>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</si>
  <si>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</si>
  <si>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</si>
  <si>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</si>
  <si>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</si>
  <si>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</si>
  <si>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</si>
  <si>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</si>
  <si>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</si>
  <si>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</si>
  <si>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</si>
  <si>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</si>
  <si>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</si>
  <si>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</si>
  <si>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</si>
  <si>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</si>
  <si>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</si>
  <si>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</si>
  <si>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</si>
  <si>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</si>
  <si>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</si>
  <si>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</si>
  <si>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</si>
  <si>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</si>
  <si>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</si>
  <si>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</si>
  <si>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</si>
  <si>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</si>
  <si>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</si>
  <si>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</si>
  <si>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</si>
  <si>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</si>
  <si>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</si>
  <si>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</si>
  <si>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</si>
  <si>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</si>
  <si>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</si>
  <si>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</si>
  <si>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</si>
  <si>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</si>
  <si>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</si>
  <si>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</si>
  <si>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</si>
  <si>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</si>
  <si>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</si>
  <si>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</si>
  <si>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</si>
  <si>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</si>
  <si>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</si>
  <si>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</si>
  <si>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</si>
  <si>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</si>
  <si>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</si>
  <si>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</si>
  <si>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</si>
  <si>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</si>
  <si>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</si>
  <si>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</si>
  <si>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</si>
  <si>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</si>
  <si>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</si>
  <si>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</si>
  <si>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</si>
  <si>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</si>
  <si>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</si>
  <si>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</si>
  <si>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</si>
  <si>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</si>
  <si>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</si>
  <si>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</si>
  <si>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</si>
  <si>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</si>
  <si>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</si>
  <si>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</si>
  <si>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</si>
  <si>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</si>
  <si>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</si>
  <si>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</si>
  <si>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</si>
  <si>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</si>
  <si>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</si>
  <si>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</si>
  <si>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</si>
  <si>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</si>
  <si>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</si>
  <si>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</si>
  <si>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</si>
  <si>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</si>
  <si>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</si>
  <si>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</si>
  <si>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</si>
  <si>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</si>
  <si>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</si>
  <si>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</si>
  <si>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</si>
  <si>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</si>
  <si>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</si>
  <si>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</si>
  <si>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</si>
  <si>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</si>
  <si>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</si>
  <si>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</si>
  <si>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</si>
  <si>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</si>
  <si>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</si>
  <si>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</si>
  <si>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</si>
  <si>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</si>
  <si>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</si>
  <si>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</si>
  <si>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</si>
  <si>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</si>
  <si>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</si>
  <si>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</si>
  <si>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</si>
  <si>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</si>
  <si>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</si>
  <si>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</si>
  <si>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</si>
  <si>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</si>
  <si>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</si>
  <si>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</si>
  <si>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</si>
  <si>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</si>
  <si>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</si>
  <si>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</si>
  <si>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</si>
  <si>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</si>
  <si>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</si>
  <si>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</si>
  <si>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</si>
  <si>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</si>
  <si>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</si>
  <si>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</si>
  <si>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</si>
  <si>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</si>
  <si>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</si>
  <si>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</si>
  <si>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</si>
  <si>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</si>
  <si>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</si>
  <si>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</si>
  <si>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</si>
  <si>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</si>
  <si>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</si>
  <si>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</si>
  <si>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</si>
  <si>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</si>
  <si>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</si>
  <si>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</si>
  <si>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</si>
  <si>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</si>
  <si>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</si>
  <si>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</si>
  <si>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</si>
  <si>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</si>
  <si>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</si>
  <si>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</si>
  <si>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</si>
  <si>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</si>
  <si>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</si>
  <si>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</si>
  <si>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</si>
  <si>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</si>
  <si>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</si>
  <si>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</si>
  <si>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</si>
  <si>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</si>
  <si>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</si>
  <si>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</si>
  <si>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</si>
  <si>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</si>
  <si>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</si>
  <si>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</si>
  <si>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</si>
  <si>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</si>
  <si>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</si>
  <si>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</si>
  <si>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</si>
  <si>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</si>
  <si>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</si>
  <si>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</si>
  <si>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</si>
  <si>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</si>
  <si>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</si>
  <si>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</si>
  <si>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</si>
  <si>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</si>
  <si>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</si>
  <si>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</si>
  <si>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</si>
  <si>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</si>
  <si>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</si>
  <si>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</si>
  <si>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</si>
  <si>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</si>
  <si>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</si>
  <si>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</si>
  <si>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</si>
  <si>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</si>
  <si>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</si>
  <si>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</si>
  <si>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</si>
  <si>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</si>
  <si>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</si>
  <si>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</si>
  <si>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</si>
  <si>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</si>
  <si>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</si>
  <si>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</si>
  <si>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</si>
  <si>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</si>
  <si>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</si>
  <si>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</si>
  <si>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</si>
  <si>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</si>
  <si>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</si>
  <si>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</si>
  <si>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</si>
  <si>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</si>
  <si>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</si>
  <si>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</si>
  <si>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</si>
  <si>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</si>
  <si>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</si>
  <si>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</si>
  <si>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</si>
  <si>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</si>
  <si>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</si>
  <si>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</si>
  <si>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</si>
  <si>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</si>
  <si>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</si>
  <si>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</si>
  <si>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</si>
  <si>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</si>
  <si>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</si>
  <si>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</si>
  <si>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</si>
  <si>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</si>
  <si>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</si>
  <si>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</si>
  <si>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</si>
  <si>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</si>
  <si>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</si>
  <si>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</si>
  <si>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</si>
  <si>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</si>
  <si>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</si>
  <si>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</si>
  <si>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</si>
  <si>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</si>
  <si>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</si>
  <si>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</si>
  <si>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</si>
  <si>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</si>
  <si>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</si>
  <si>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</si>
  <si>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</si>
  <si>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</si>
  <si>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</si>
  <si>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</si>
  <si>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</si>
  <si>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</si>
  <si>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</si>
  <si>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</si>
  <si>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</si>
  <si>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</si>
  <si>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</si>
  <si>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</si>
  <si>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</si>
  <si>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</si>
  <si>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</si>
  <si>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</si>
  <si>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</si>
  <si>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</si>
  <si>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</si>
  <si>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</si>
  <si>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</si>
  <si>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</si>
  <si>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</si>
  <si>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</si>
  <si>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</si>
  <si>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</si>
  <si>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</si>
  <si>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</si>
  <si>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</si>
  <si>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</si>
  <si>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</si>
  <si>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</si>
  <si>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</si>
  <si>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</si>
  <si>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</si>
  <si>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</si>
  <si>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</si>
  <si>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</si>
  <si>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</si>
  <si>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</si>
  <si>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</si>
  <si>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</si>
  <si>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</si>
  <si>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</si>
  <si>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</si>
  <si>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</si>
  <si>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</si>
  <si>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</si>
  <si>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</si>
  <si>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</si>
  <si>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</si>
  <si>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</si>
  <si>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</si>
  <si>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</si>
  <si>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</si>
  <si>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</si>
  <si>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</si>
  <si>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</si>
  <si>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</si>
  <si>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</si>
  <si>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</si>
  <si>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</si>
  <si>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</si>
  <si>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</si>
  <si>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</si>
  <si>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</si>
  <si>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</si>
  <si>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</si>
  <si>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</si>
  <si>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</si>
  <si>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</si>
  <si>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</si>
  <si>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</si>
  <si>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</si>
  <si>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</si>
  <si>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</si>
  <si>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</si>
  <si>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</si>
  <si>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</si>
  <si>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</si>
  <si>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</si>
  <si>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</si>
  <si>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</si>
  <si>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</si>
  <si>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</si>
  <si>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</si>
  <si>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</si>
  <si>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</si>
  <si>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</si>
  <si>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</si>
  <si>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</si>
  <si>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</si>
  <si>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</si>
  <si>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</si>
  <si>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</si>
  <si>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</si>
  <si>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</si>
  <si>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</si>
  <si>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</si>
  <si>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</si>
  <si>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</si>
  <si>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</si>
  <si>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</si>
  <si>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</si>
  <si>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</si>
  <si>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</si>
  <si>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</si>
  <si>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</si>
  <si>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</si>
  <si>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</si>
  <si>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</si>
  <si>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</si>
  <si>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</si>
  <si>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</si>
  <si>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</si>
  <si>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</si>
  <si>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</si>
  <si>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</si>
  <si>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</si>
  <si>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</si>
  <si>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</si>
  <si>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</si>
  <si>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</si>
  <si>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</si>
  <si>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</si>
  <si>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</si>
  <si>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</si>
  <si>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</si>
  <si>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</si>
  <si>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</si>
  <si>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</si>
  <si>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</si>
  <si>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</si>
  <si>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</si>
  <si>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</si>
  <si>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</si>
  <si>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</si>
  <si>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</si>
  <si>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</si>
  <si>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</si>
  <si>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</si>
  <si>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</si>
  <si>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</si>
  <si>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</si>
  <si>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</si>
  <si>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</si>
  <si>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</si>
  <si>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</si>
  <si>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</si>
  <si>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</si>
  <si>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</si>
  <si>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</si>
  <si>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</si>
  <si>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</si>
  <si>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</si>
  <si>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</si>
  <si>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</si>
  <si>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</si>
  <si>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</si>
  <si>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</si>
  <si>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</si>
  <si>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</si>
  <si>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</si>
  <si>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</si>
  <si>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</si>
  <si>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</si>
  <si>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</si>
  <si>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</si>
  <si>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</si>
  <si>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</si>
  <si>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</si>
  <si>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</si>
  <si>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</si>
  <si>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</si>
  <si>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</si>
  <si>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</si>
  <si>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</si>
  <si>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</si>
  <si>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</si>
  <si>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</si>
  <si>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</si>
  <si>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</si>
  <si>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</si>
  <si>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</si>
  <si>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</si>
  <si>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</si>
  <si>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</si>
  <si>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</si>
  <si>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</si>
  <si>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</si>
  <si>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</si>
  <si>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</si>
  <si>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</si>
  <si>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</si>
  <si>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</si>
  <si>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</si>
  <si>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</si>
  <si>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</si>
  <si>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</si>
  <si>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</si>
  <si>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</si>
  <si>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</si>
  <si>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</si>
  <si>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</si>
  <si>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</si>
  <si>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</si>
  <si>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</si>
  <si>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</si>
  <si>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</si>
  <si>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</si>
  <si>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</si>
  <si>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</si>
  <si>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</si>
  <si>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</si>
  <si>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</si>
  <si>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</si>
  <si>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</si>
  <si>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</si>
  <si>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</si>
  <si>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</si>
  <si>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</si>
  <si>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</si>
  <si>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</si>
  <si>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</si>
  <si>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</si>
  <si>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</si>
  <si>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</si>
  <si>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</si>
  <si>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</si>
  <si>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</si>
  <si>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</si>
  <si>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</si>
  <si>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</si>
  <si>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</si>
  <si>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</si>
  <si>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</si>
  <si>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</si>
  <si>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</si>
  <si>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</si>
  <si>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</si>
  <si>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</si>
  <si>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</si>
  <si>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</si>
  <si>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</si>
  <si>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</si>
  <si>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</si>
  <si>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</si>
  <si>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</si>
  <si>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</si>
  <si>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</si>
  <si>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</si>
  <si>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</si>
  <si>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</si>
  <si>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</si>
  <si>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</si>
  <si>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</si>
  <si>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</si>
  <si>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</si>
  <si>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</si>
  <si>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</si>
  <si>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</si>
  <si>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</si>
  <si>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</si>
  <si>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</si>
  <si>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</si>
  <si>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</si>
  <si>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</si>
  <si>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</si>
  <si>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</si>
  <si>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</si>
  <si>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</si>
  <si>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</si>
  <si>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</si>
  <si>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</si>
  <si>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</si>
  <si>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</si>
  <si>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</si>
  <si>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</si>
  <si>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</si>
  <si>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</si>
  <si>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</si>
  <si>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</si>
  <si>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</si>
  <si>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</si>
  <si>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</si>
  <si>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</si>
  <si>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</si>
  <si>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</si>
  <si>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</si>
  <si>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</si>
  <si>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</si>
  <si>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</si>
  <si>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</si>
  <si>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</si>
  <si>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</si>
  <si>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</si>
  <si>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</si>
  <si>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</si>
  <si>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</si>
  <si>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</si>
  <si>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</si>
  <si>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</si>
  <si>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</si>
  <si>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</si>
  <si>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</si>
  <si>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</si>
  <si>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</si>
  <si>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</si>
  <si>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</si>
  <si>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</si>
  <si>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</si>
  <si>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</si>
  <si>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</si>
  <si>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</si>
  <si>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</si>
  <si>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</si>
  <si>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</si>
  <si>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</si>
  <si>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</si>
  <si>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</si>
  <si>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</si>
  <si>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</si>
  <si>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</si>
  <si>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</si>
  <si>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</si>
  <si>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</si>
  <si>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</si>
  <si>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</si>
  <si>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</si>
  <si>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</si>
  <si>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</si>
  <si>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</si>
  <si>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</si>
  <si>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</si>
  <si>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</si>
  <si>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</si>
  <si>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</si>
  <si>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</si>
  <si>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</si>
  <si>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</si>
  <si>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</si>
  <si>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</si>
  <si>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</si>
  <si>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</si>
  <si>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</si>
  <si>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</si>
  <si>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</si>
  <si>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</si>
  <si>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</si>
  <si>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</si>
  <si>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</si>
  <si>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</si>
  <si>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</si>
  <si>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</si>
  <si>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</si>
  <si>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</si>
  <si>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</si>
  <si>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</si>
  <si>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</si>
  <si>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</si>
  <si>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</si>
  <si>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</si>
  <si>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</si>
  <si>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</si>
  <si>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</si>
  <si>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</si>
  <si>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</si>
  <si>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</si>
  <si>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</si>
  <si>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</si>
  <si>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</si>
  <si>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</si>
  <si>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</si>
  <si>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</si>
  <si>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</si>
  <si>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</si>
  <si>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</si>
  <si>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</si>
  <si>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</si>
  <si>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</si>
  <si>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</si>
  <si>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</si>
  <si>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</si>
  <si>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</si>
  <si>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</si>
  <si>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</si>
  <si>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</si>
  <si>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</si>
  <si>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</si>
  <si>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</si>
  <si>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</si>
  <si>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</si>
  <si>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</si>
  <si>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</si>
  <si>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</si>
  <si>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</si>
  <si>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</si>
  <si>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</si>
  <si>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</si>
  <si>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</si>
  <si>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</si>
  <si>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</si>
  <si>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</si>
  <si>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</si>
  <si>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</si>
  <si>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</si>
  <si>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</si>
  <si>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</si>
  <si>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</si>
  <si>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</si>
  <si>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</si>
  <si>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</si>
  <si>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</si>
  <si>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</si>
  <si>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</si>
  <si>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</si>
  <si>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</si>
  <si>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</si>
  <si>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</si>
  <si>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</si>
  <si>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</si>
  <si>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</si>
  <si>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</si>
  <si>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</si>
  <si>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</si>
  <si>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</si>
  <si>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</si>
  <si>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</si>
  <si>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</si>
  <si>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</si>
  <si>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</si>
  <si>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</si>
  <si>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</si>
  <si>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</si>
  <si>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</si>
  <si>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</si>
  <si>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</si>
  <si>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</si>
  <si>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</si>
  <si>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</si>
  <si>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</si>
  <si>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</si>
  <si>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</si>
  <si>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</si>
  <si>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</si>
  <si>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</si>
  <si>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</si>
  <si>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</si>
  <si>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</si>
  <si>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</si>
  <si>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</si>
  <si>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</si>
  <si>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</si>
  <si>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</si>
  <si>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</si>
  <si>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</si>
  <si>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</si>
  <si>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</si>
  <si>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</si>
  <si>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</si>
  <si>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</si>
  <si>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</si>
  <si>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</si>
  <si>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</si>
  <si>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</si>
  <si>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</si>
  <si>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</si>
  <si>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</si>
  <si>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</si>
  <si>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</si>
  <si>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</si>
  <si>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</si>
  <si>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</si>
  <si>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</si>
  <si>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</si>
  <si>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</si>
  <si>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</si>
  <si>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</si>
  <si>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</si>
  <si>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</si>
  <si>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</si>
  <si>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</si>
  <si>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</si>
  <si>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</si>
  <si>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</si>
  <si>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</si>
  <si>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</si>
  <si>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</si>
  <si>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</si>
  <si>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</si>
  <si>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</si>
  <si>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</si>
  <si>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</si>
  <si>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</si>
  <si>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</si>
  <si>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</si>
  <si>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</si>
  <si>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</si>
  <si>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</si>
  <si>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</si>
  <si>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</si>
  <si>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</si>
  <si>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</si>
  <si>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</si>
  <si>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</si>
  <si>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</si>
  <si>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</si>
  <si>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</si>
  <si>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</si>
  <si>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</si>
  <si>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</si>
  <si>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</si>
  <si>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</si>
  <si>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</si>
  <si>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</si>
  <si>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</si>
  <si>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</si>
  <si>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</si>
  <si>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</si>
  <si>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</si>
  <si>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</si>
  <si>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</si>
  <si>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</si>
  <si>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</si>
  <si>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</si>
  <si>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</si>
  <si>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</si>
  <si>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</si>
  <si>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</si>
  <si>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</si>
  <si>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</si>
  <si>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</si>
  <si>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</si>
  <si>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</si>
  <si>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</si>
  <si>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</si>
  <si>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</si>
  <si>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</si>
  <si>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</si>
  <si>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</si>
  <si>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</si>
  <si>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</si>
  <si>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</si>
  <si>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</si>
  <si>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</si>
  <si>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</si>
  <si>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</si>
  <si>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</si>
  <si>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</si>
  <si>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</si>
  <si>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</si>
  <si>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</si>
  <si>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</si>
  <si>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</si>
  <si>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</si>
  <si>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</si>
  <si>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</si>
  <si>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</si>
  <si>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</si>
  <si>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</si>
  <si>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</si>
  <si>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</si>
  <si>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</si>
  <si>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</si>
  <si>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</si>
  <si>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</si>
  <si>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</si>
  <si>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</si>
  <si>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</si>
  <si>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</si>
  <si>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</si>
  <si>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</si>
  <si>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</si>
  <si>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</si>
  <si>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</si>
  <si>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</si>
  <si>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</si>
  <si>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</si>
  <si>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</si>
  <si>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</si>
  <si>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</si>
  <si>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</si>
  <si>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</si>
  <si>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</si>
  <si>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</si>
  <si>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</si>
  <si>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</si>
  <si>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</si>
  <si>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</si>
  <si>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</si>
  <si>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</si>
  <si>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</si>
  <si>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</si>
  <si>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</si>
  <si>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</si>
  <si>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</si>
  <si>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</si>
  <si>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</si>
  <si>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</si>
  <si>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</si>
  <si>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</si>
  <si>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</si>
  <si>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</si>
  <si>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</si>
  <si>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</si>
  <si>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</si>
  <si>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</si>
  <si>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</si>
  <si>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</si>
  <si>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</si>
  <si>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</si>
  <si>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</si>
  <si>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</si>
  <si>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</si>
  <si>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</si>
  <si>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</si>
  <si>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</si>
  <si>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</si>
  <si>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</si>
  <si>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</si>
  <si>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</si>
  <si>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</si>
  <si>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</si>
  <si>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</si>
  <si>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</si>
  <si>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</si>
  <si>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</si>
  <si>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</si>
  <si>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</si>
  <si>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</si>
  <si>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</si>
  <si>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</si>
  <si>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</si>
  <si>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</si>
  <si>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</si>
  <si>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</si>
  <si>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</si>
  <si>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</si>
  <si>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</si>
  <si>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</si>
  <si>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</si>
  <si>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</si>
  <si>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</si>
  <si>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</si>
  <si>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</si>
  <si>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</si>
  <si>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</si>
  <si>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</si>
  <si>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</si>
  <si>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</si>
  <si>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</si>
  <si>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</si>
  <si>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</si>
  <si>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</si>
  <si>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</si>
  <si>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</si>
  <si>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</si>
  <si>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</si>
  <si>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</si>
  <si>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</si>
  <si>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</si>
  <si>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</si>
  <si>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</si>
  <si>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</si>
  <si>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</si>
  <si>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</si>
  <si>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</si>
  <si>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</si>
  <si>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</si>
  <si>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</si>
  <si>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</si>
  <si>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</si>
  <si>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</si>
  <si>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</si>
  <si>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</si>
  <si>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</si>
  <si>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</si>
  <si>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</si>
  <si>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</si>
  <si>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</si>
  <si>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</si>
  <si>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</si>
  <si>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</si>
  <si>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</si>
  <si>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</si>
  <si>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</si>
  <si>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</si>
  <si>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</si>
  <si>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</si>
  <si>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</si>
  <si>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</si>
  <si>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</si>
  <si>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</si>
  <si>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</si>
  <si>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</si>
  <si>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</si>
  <si>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</si>
  <si>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</si>
  <si>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</si>
  <si>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</si>
  <si>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</si>
  <si>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</si>
  <si>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</si>
  <si>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</si>
  <si>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</si>
  <si>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</si>
  <si>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</si>
  <si>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</si>
  <si>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</si>
  <si>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</si>
  <si>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</si>
  <si>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</si>
  <si>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</si>
  <si>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</si>
  <si>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</si>
  <si>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</si>
  <si>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</si>
  <si>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</si>
  <si>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</si>
  <si>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</si>
  <si>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</si>
  <si>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</si>
  <si>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</si>
  <si>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</si>
  <si>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</si>
  <si>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</si>
  <si>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</si>
  <si>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</si>
  <si>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</si>
  <si>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</si>
  <si>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</si>
  <si>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</si>
  <si>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</si>
  <si>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</si>
  <si>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</si>
  <si>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</si>
  <si>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</si>
  <si>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</si>
  <si>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</si>
  <si>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</si>
  <si>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</si>
  <si>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</si>
  <si>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</si>
  <si>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</si>
  <si>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</si>
  <si>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</si>
  <si>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</si>
  <si>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</si>
  <si>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</si>
  <si>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</si>
  <si>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</si>
  <si>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</si>
  <si>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</si>
  <si>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</si>
  <si>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</si>
  <si>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</si>
  <si>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</si>
  <si>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</si>
  <si>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</si>
  <si>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</si>
  <si>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</si>
  <si>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</si>
  <si>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</si>
  <si>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</si>
  <si>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</si>
  <si>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</si>
  <si>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</si>
  <si>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</si>
  <si>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</si>
  <si>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</si>
  <si>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</si>
  <si>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</si>
  <si>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</si>
  <si>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</si>
  <si>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</si>
  <si>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</si>
  <si>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</si>
  <si>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</si>
  <si>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</si>
  <si>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</si>
  <si>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</si>
  <si>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</si>
  <si>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</si>
  <si>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</si>
  <si>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</si>
  <si>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</si>
  <si>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</si>
  <si>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</si>
  <si>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</si>
  <si>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</si>
  <si>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</si>
  <si>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</si>
  <si>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</si>
  <si>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</si>
  <si>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</si>
  <si>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</si>
  <si>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</si>
  <si>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</si>
  <si>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</si>
  <si>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</si>
  <si>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</si>
  <si>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</si>
  <si>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</si>
  <si>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</si>
  <si>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</si>
  <si>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</si>
  <si>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</si>
  <si>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</si>
  <si>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</si>
  <si>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</si>
  <si>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</si>
  <si>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</si>
  <si>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</si>
  <si>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</si>
  <si>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</si>
  <si>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</si>
  <si>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</si>
  <si>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</si>
  <si>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</si>
  <si>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</si>
  <si>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</si>
  <si>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</si>
  <si>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</si>
  <si>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</si>
  <si>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</si>
  <si>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</si>
  <si>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</si>
  <si>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</si>
  <si>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</si>
  <si>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</si>
  <si>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</si>
  <si>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</si>
  <si>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</si>
  <si>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</si>
  <si>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</si>
  <si>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</si>
  <si>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</si>
  <si>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</si>
  <si>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</si>
  <si>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</si>
  <si>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</si>
  <si>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</si>
  <si>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</si>
  <si>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</si>
  <si>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</si>
  <si>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</si>
  <si>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</si>
  <si>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</si>
  <si>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</si>
  <si>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</si>
  <si>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</si>
  <si>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</si>
  <si>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</si>
  <si>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</si>
  <si>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</si>
  <si>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</si>
  <si>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</si>
  <si>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</si>
  <si>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</si>
  <si>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</si>
  <si>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</si>
  <si>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</si>
  <si>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</si>
  <si>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</si>
  <si>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</si>
  <si>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</si>
  <si>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</si>
  <si>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</si>
  <si>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</si>
  <si>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</si>
  <si>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</si>
  <si>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</si>
  <si>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</si>
  <si>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</si>
  <si>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</si>
  <si>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</si>
  <si>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</si>
  <si>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</si>
  <si>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</si>
  <si>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</si>
  <si>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</si>
  <si>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</si>
  <si>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</si>
  <si>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</si>
  <si>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</si>
  <si>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</si>
  <si>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</si>
  <si>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</si>
  <si>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</si>
  <si>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</si>
  <si>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</si>
  <si>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</si>
  <si>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</si>
  <si>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</si>
  <si>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</si>
  <si>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</si>
  <si>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</si>
  <si>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</si>
  <si>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</si>
  <si>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</si>
  <si>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</si>
  <si>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</si>
  <si>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</si>
  <si>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</si>
  <si>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</si>
  <si>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</si>
  <si>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</si>
  <si>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</si>
  <si>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</si>
  <si>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</si>
  <si>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</si>
  <si>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</si>
  <si>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</si>
  <si>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</si>
  <si>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</si>
  <si>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</si>
  <si>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</si>
  <si>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</si>
  <si>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</si>
  <si>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</si>
  <si>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</si>
  <si>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</si>
  <si>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</si>
  <si>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</si>
  <si>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</si>
  <si>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</si>
  <si>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</si>
  <si>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</si>
  <si>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</si>
  <si>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</si>
  <si>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</si>
  <si>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</si>
  <si>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</si>
  <si>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</si>
  <si>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</si>
  <si>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</si>
  <si>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</si>
  <si>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</si>
  <si>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</si>
  <si>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</si>
  <si>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</si>
  <si>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</si>
  <si>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</si>
  <si>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</si>
  <si>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</si>
  <si>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</si>
  <si>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</si>
  <si>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</si>
  <si>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</si>
  <si>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</si>
  <si>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</si>
  <si>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</si>
  <si>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</si>
  <si>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</si>
  <si>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</si>
  <si>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</si>
  <si>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</si>
  <si>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</si>
  <si>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</si>
  <si>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</si>
  <si>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</si>
  <si>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</si>
  <si>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</si>
  <si>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</si>
  <si>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</si>
  <si>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</si>
  <si>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</si>
  <si>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</si>
  <si>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</si>
  <si>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</si>
  <si>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</si>
  <si>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</si>
  <si>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</si>
  <si>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</si>
  <si>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</si>
  <si>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</si>
  <si>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</si>
  <si>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</si>
  <si>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</si>
  <si>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</si>
  <si>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</si>
  <si>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</si>
  <si>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</si>
  <si>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</si>
  <si>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</si>
  <si>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</si>
  <si>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</si>
  <si>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</si>
  <si>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</si>
  <si>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</si>
  <si>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</si>
  <si>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</si>
  <si>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</si>
  <si>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</si>
  <si>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</si>
  <si>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</si>
  <si>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</si>
  <si>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</si>
  <si>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</si>
  <si>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</si>
  <si>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</si>
  <si>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</si>
  <si>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</si>
  <si>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</si>
  <si>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</si>
  <si>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</si>
  <si>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</si>
  <si>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</si>
  <si>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</si>
  <si>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</si>
  <si>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</si>
  <si>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</si>
  <si>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</si>
  <si>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</si>
  <si>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</si>
  <si>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</si>
  <si>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</si>
  <si>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</si>
  <si>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</si>
  <si>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</si>
  <si>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</si>
  <si>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</si>
  <si>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</si>
  <si>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</si>
  <si>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</si>
  <si>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</si>
  <si>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</si>
  <si>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</si>
  <si>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</si>
  <si>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</si>
  <si>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</si>
  <si>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</si>
  <si>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</si>
  <si>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</si>
  <si>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</si>
  <si>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2 Gaveta Fallando + 1 Gaveta Vacias</t>
  </si>
  <si>
    <t>INHIBIDO</t>
  </si>
  <si>
    <t xml:space="preserve">Gil Carrera, Santiago </t>
  </si>
  <si>
    <t>3335918395</t>
  </si>
  <si>
    <t>3335918796 </t>
  </si>
  <si>
    <t>3335919548</t>
  </si>
  <si>
    <t xml:space="preserve">DISPENSADOR </t>
  </si>
  <si>
    <t>3335919881</t>
  </si>
  <si>
    <t>3335920473</t>
  </si>
  <si>
    <t>3335920397</t>
  </si>
  <si>
    <t>3335920279</t>
  </si>
  <si>
    <t>3335921446</t>
  </si>
  <si>
    <t>3335921420</t>
  </si>
  <si>
    <t>Morales Payano, Wilfredy Leandro</t>
  </si>
  <si>
    <t>3335921239</t>
  </si>
  <si>
    <t>GAVETA DE DEPOSITO LLENA</t>
  </si>
  <si>
    <t>3335921196</t>
  </si>
  <si>
    <t>3335921129</t>
  </si>
  <si>
    <t>3335921125</t>
  </si>
  <si>
    <t>ReservaC Norte</t>
  </si>
  <si>
    <t xml:space="preserve">De Leon Morillo, Nelson </t>
  </si>
  <si>
    <t>3335921036</t>
  </si>
  <si>
    <t>3335920861</t>
  </si>
  <si>
    <t>Alonzo Estrella, Placido de Jesus</t>
  </si>
  <si>
    <t>3335920777</t>
  </si>
  <si>
    <t>3335920734</t>
  </si>
  <si>
    <t>3335921298 </t>
  </si>
  <si>
    <t>3335921420 </t>
  </si>
  <si>
    <t>3335921425 </t>
  </si>
  <si>
    <t>2 Gaveta Vacias + 1 Gaveta Fallando</t>
  </si>
  <si>
    <t>3335921545</t>
  </si>
  <si>
    <t>3335921541</t>
  </si>
  <si>
    <t>3335921540</t>
  </si>
  <si>
    <t>3335921538</t>
  </si>
  <si>
    <t>3335921534</t>
  </si>
  <si>
    <t>3335921527</t>
  </si>
  <si>
    <t>3335921526</t>
  </si>
  <si>
    <t>3335921524</t>
  </si>
  <si>
    <t>3335921521</t>
  </si>
  <si>
    <t>3335921519</t>
  </si>
  <si>
    <t>3335921531 </t>
  </si>
  <si>
    <t>3335921535 </t>
  </si>
  <si>
    <t>3335921540 </t>
  </si>
  <si>
    <t>16 Junio de 2021</t>
  </si>
  <si>
    <t>3335921556</t>
  </si>
  <si>
    <t>3335921553</t>
  </si>
  <si>
    <t>3335921552</t>
  </si>
  <si>
    <t>3335921551</t>
  </si>
  <si>
    <t>3335921548</t>
  </si>
  <si>
    <t>3335921547</t>
  </si>
  <si>
    <t>3335921566</t>
  </si>
  <si>
    <t>3335921565</t>
  </si>
  <si>
    <t>3335921561</t>
  </si>
  <si>
    <t>3335922529</t>
  </si>
  <si>
    <t>3335922523</t>
  </si>
  <si>
    <t>3335922488</t>
  </si>
  <si>
    <t>3335922475</t>
  </si>
  <si>
    <t>3335922372</t>
  </si>
  <si>
    <t>3335922371</t>
  </si>
  <si>
    <t>3335922346</t>
  </si>
  <si>
    <t>3335922339</t>
  </si>
  <si>
    <t>3335922329</t>
  </si>
  <si>
    <t>3335922327</t>
  </si>
  <si>
    <t>3335922319</t>
  </si>
  <si>
    <t>3335922308</t>
  </si>
  <si>
    <t>3335922294</t>
  </si>
  <si>
    <t>3335922255</t>
  </si>
  <si>
    <t>3335922164</t>
  </si>
  <si>
    <t>3335922091</t>
  </si>
  <si>
    <t>3335922029</t>
  </si>
  <si>
    <t>3335921937</t>
  </si>
  <si>
    <t>3335921901</t>
  </si>
  <si>
    <t>GAVETAS FALLANDO</t>
  </si>
  <si>
    <t>Fernandez Pichardo, Jorge Rafael</t>
  </si>
  <si>
    <t xml:space="preserve">Gonzalez Ceballos, Dionisio </t>
  </si>
  <si>
    <t>3335922624</t>
  </si>
  <si>
    <t>3335922619</t>
  </si>
  <si>
    <t>3335922618</t>
  </si>
  <si>
    <t>3335922617</t>
  </si>
  <si>
    <t>3335922615</t>
  </si>
  <si>
    <t>3335922611</t>
  </si>
  <si>
    <t>3335922610</t>
  </si>
  <si>
    <t>3335922602</t>
  </si>
  <si>
    <t>3335922599</t>
  </si>
  <si>
    <t>3335922593</t>
  </si>
  <si>
    <t>3335922590</t>
  </si>
  <si>
    <t>3335922576</t>
  </si>
  <si>
    <t>3335922570</t>
  </si>
  <si>
    <t>3335922568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</si>
</sst>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</cellStyleXfs>
  <cellXfs count="20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8" xfId="0" applyNumberFormat="1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09"/>
      <tableStyleElement type="headerRow" dxfId="108"/>
      <tableStyleElement type="totalRow" dxfId="107"/>
      <tableStyleElement type="firstColumn" dxfId="106"/>
      <tableStyleElement type="lastColumn" dxfId="105"/>
      <tableStyleElement type="firstRowStripe" dxfId="104"/>
      <tableStyleElement type="firstColumnStripe" dxfId="10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5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tyles" Target="style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in%20Efectivo%20Cajeros%20Automaticos/Junio/14/E42+E42+E42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AT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37.8324421296275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44363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44363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44363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44363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44363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44363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0" priority="99275"/>
  </conditionalFormatting>
  <conditionalFormatting sqref="B7">
    <cfRule type="duplicateValues" dxfId="49" priority="59"/>
    <cfRule type="duplicateValues" dxfId="48" priority="60"/>
    <cfRule type="duplicateValues" dxfId="47" priority="61"/>
  </conditionalFormatting>
  <conditionalFormatting sqref="B7">
    <cfRule type="duplicateValues" dxfId="46" priority="58"/>
  </conditionalFormatting>
  <conditionalFormatting sqref="B7">
    <cfRule type="duplicateValues" dxfId="45" priority="56"/>
    <cfRule type="duplicateValues" dxfId="44" priority="57"/>
  </conditionalFormatting>
  <conditionalFormatting sqref="B7">
    <cfRule type="duplicateValues" dxfId="43" priority="53"/>
    <cfRule type="duplicateValues" dxfId="42" priority="54"/>
    <cfRule type="duplicateValues" dxfId="41" priority="55"/>
  </conditionalFormatting>
  <conditionalFormatting sqref="B7">
    <cfRule type="duplicateValues" dxfId="40" priority="52"/>
  </conditionalFormatting>
  <conditionalFormatting sqref="B7">
    <cfRule type="duplicateValues" dxfId="39" priority="50"/>
    <cfRule type="duplicateValues" dxfId="38" priority="51"/>
  </conditionalFormatting>
  <conditionalFormatting sqref="B7">
    <cfRule type="duplicateValues" dxfId="37" priority="49"/>
  </conditionalFormatting>
  <conditionalFormatting sqref="B7">
    <cfRule type="duplicateValues" dxfId="36" priority="46"/>
    <cfRule type="duplicateValues" dxfId="35" priority="47"/>
    <cfRule type="duplicateValues" dxfId="34" priority="48"/>
  </conditionalFormatting>
  <conditionalFormatting sqref="B7">
    <cfRule type="duplicateValues" dxfId="33" priority="45"/>
  </conditionalFormatting>
  <conditionalFormatting sqref="B7">
    <cfRule type="duplicateValues" dxfId="32" priority="44"/>
  </conditionalFormatting>
  <conditionalFormatting sqref="B9">
    <cfRule type="duplicateValues" dxfId="31" priority="43"/>
  </conditionalFormatting>
  <conditionalFormatting sqref="B9">
    <cfRule type="duplicateValues" dxfId="30" priority="40"/>
    <cfRule type="duplicateValues" dxfId="29" priority="41"/>
    <cfRule type="duplicateValues" dxfId="28" priority="42"/>
  </conditionalFormatting>
  <conditionalFormatting sqref="B9">
    <cfRule type="duplicateValues" dxfId="27" priority="38"/>
    <cfRule type="duplicateValues" dxfId="26" priority="39"/>
  </conditionalFormatting>
  <conditionalFormatting sqref="B9">
    <cfRule type="duplicateValues" dxfId="25" priority="35"/>
    <cfRule type="duplicateValues" dxfId="24" priority="36"/>
    <cfRule type="duplicateValues" dxfId="23" priority="37"/>
  </conditionalFormatting>
  <conditionalFormatting sqref="B9">
    <cfRule type="duplicateValues" dxfId="22" priority="34"/>
  </conditionalFormatting>
  <conditionalFormatting sqref="B9">
    <cfRule type="duplicateValues" dxfId="21" priority="33"/>
  </conditionalFormatting>
  <conditionalFormatting sqref="B9">
    <cfRule type="duplicateValues" dxfId="20" priority="32"/>
  </conditionalFormatting>
  <conditionalFormatting sqref="B9">
    <cfRule type="duplicateValues" dxfId="19" priority="29"/>
    <cfRule type="duplicateValues" dxfId="18" priority="30"/>
    <cfRule type="duplicateValues" dxfId="17" priority="31"/>
  </conditionalFormatting>
  <conditionalFormatting sqref="B9">
    <cfRule type="duplicateValues" dxfId="16" priority="27"/>
    <cfRule type="duplicateValues" dxfId="15" priority="28"/>
  </conditionalFormatting>
  <conditionalFormatting sqref="C9">
    <cfRule type="duplicateValues" dxfId="14" priority="26"/>
  </conditionalFormatting>
  <conditionalFormatting sqref="E3">
    <cfRule type="duplicateValues" dxfId="13" priority="121638"/>
  </conditionalFormatting>
  <conditionalFormatting sqref="E3">
    <cfRule type="duplicateValues" dxfId="12" priority="121639"/>
    <cfRule type="duplicateValues" dxfId="11" priority="121640"/>
  </conditionalFormatting>
  <conditionalFormatting sqref="E3">
    <cfRule type="duplicateValues" dxfId="10" priority="121641"/>
    <cfRule type="duplicateValues" dxfId="9" priority="121642"/>
    <cfRule type="duplicateValues" dxfId="8" priority="121643"/>
    <cfRule type="duplicateValues" dxfId="7" priority="121644"/>
  </conditionalFormatting>
  <conditionalFormatting sqref="B3">
    <cfRule type="duplicateValues" dxfId="6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10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S73"/>
  <sheetViews>
    <sheetView tabSelected="1" topLeftCell="B1" zoomScale="70" zoomScaleNormal="70" workbookViewId="0">
      <pane ySplit="4" topLeftCell="A5" activePane="bottomLeft" state="frozen"/>
      <selection pane="bottomLeft" activeCell="A2" sqref="A2:Q2"/>
    </sheetView>
  </sheetViews>
  <sheetFormatPr baseColWidth="10" defaultColWidth="11.28515625" defaultRowHeight="15" x14ac:dyDescent="0.25"/>
  <cols>
    <col min="1" max="1" width="25.5703125" style="87" bestFit="1" customWidth="1"/>
    <col min="2" max="2" width="20.28515625" style="94" bestFit="1" customWidth="1"/>
    <col min="3" max="3" width="17.7109375" style="44" bestFit="1" customWidth="1"/>
    <col min="4" max="4" width="27.42578125" style="87" bestFit="1" customWidth="1"/>
    <col min="5" max="5" width="12.7109375" style="82" bestFit="1" customWidth="1"/>
    <col min="6" max="6" width="11.28515625" style="45" customWidth="1"/>
    <col min="7" max="7" width="60.42578125" style="45" customWidth="1"/>
    <col min="8" max="11" width="5.28515625" style="45" customWidth="1"/>
    <col min="12" max="12" width="52" style="45" customWidth="1"/>
    <col min="13" max="13" width="20.140625" style="87" bestFit="1" customWidth="1"/>
    <col min="14" max="14" width="17.85546875" style="87" customWidth="1"/>
    <col min="15" max="15" width="36.7109375" style="87" customWidth="1"/>
    <col min="16" max="16" width="16.85546875" style="89" customWidth="1"/>
    <col min="17" max="17" width="52" style="75" bestFit="1" customWidth="1"/>
    <col min="18" max="18" width="11.28515625" style="43" bestFit="1" customWidth="1"/>
    <col min="19" max="16384" width="11.28515625" style="43"/>
  </cols>
  <sheetData>
    <row r="1" spans="1:19" ht="18" x14ac:dyDescent="0.25">
      <c r="A1" s="158" t="s">
        <v>2153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19" ht="18" x14ac:dyDescent="0.25">
      <c r="A2" s="155" t="s">
        <v>2150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</row>
    <row r="3" spans="1:19" ht="18.75" thickBot="1" x14ac:dyDescent="0.3">
      <c r="A3" s="161" t="s">
        <v>2610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3"/>
    </row>
    <row r="4" spans="1:19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9" ht="18" x14ac:dyDescent="0.25">
      <c r="A5" s="117" t="str">
        <f>VLOOKUP(E5,'LISTADO ATM'!$A$2:$C$898,3,0)</f>
        <v>DISTRITO NACIONAL</v>
      </c>
      <c r="B5" s="145" t="s">
        <v>2642</v>
      </c>
      <c r="C5" s="110">
        <v>44363.615659722222</v>
      </c>
      <c r="D5" s="110" t="s">
        <v>2180</v>
      </c>
      <c r="E5" s="140">
        <v>738</v>
      </c>
      <c r="F5" s="117" t="str">
        <f>VLOOKUP(E5,VIP!$A$2:$O13813,2,0)</f>
        <v>DRBR24S</v>
      </c>
      <c r="G5" s="117" t="str">
        <f>VLOOKUP(E5,'LISTADO ATM'!$A$2:$B$897,2,0)</f>
        <v xml:space="preserve">ATM Zona Franca Los Alcarrizos </v>
      </c>
      <c r="H5" s="117" t="str">
        <f>VLOOKUP(E5,VIP!$A$2:$O18676,7,FALSE)</f>
        <v>Si</v>
      </c>
      <c r="I5" s="117" t="str">
        <f>VLOOKUP(E5,VIP!$A$2:$O10641,8,FALSE)</f>
        <v>Si</v>
      </c>
      <c r="J5" s="117" t="str">
        <f>VLOOKUP(E5,VIP!$A$2:$O10591,8,FALSE)</f>
        <v>Si</v>
      </c>
      <c r="K5" s="117" t="str">
        <f>VLOOKUP(E5,VIP!$A$2:$O14165,6,0)</f>
        <v>NO</v>
      </c>
      <c r="L5" s="154" t="s">
        <v>2219</v>
      </c>
      <c r="M5" s="109" t="s">
        <v>2446</v>
      </c>
      <c r="N5" s="109" t="s">
        <v>2453</v>
      </c>
      <c r="O5" s="117" t="s">
        <v>2455</v>
      </c>
      <c r="P5" s="117"/>
      <c r="Q5" s="109" t="s">
        <v>2219</v>
      </c>
      <c r="R5" s="89"/>
      <c r="S5" s="75"/>
    </row>
    <row r="6" spans="1:19" ht="18" x14ac:dyDescent="0.25">
      <c r="A6" s="117" t="str">
        <f>VLOOKUP(E6,'LISTADO ATM'!$A$2:$C$898,3,0)</f>
        <v>NORTE</v>
      </c>
      <c r="B6" s="145" t="s">
        <v>2643</v>
      </c>
      <c r="C6" s="110">
        <v>44363.613611111112</v>
      </c>
      <c r="D6" s="110" t="s">
        <v>2586</v>
      </c>
      <c r="E6" s="140">
        <v>862</v>
      </c>
      <c r="F6" s="117" t="str">
        <f>VLOOKUP(E6,VIP!$A$2:$O13814,2,0)</f>
        <v>DRBR862</v>
      </c>
      <c r="G6" s="117" t="str">
        <f>VLOOKUP(E6,'LISTADO ATM'!$A$2:$B$897,2,0)</f>
        <v xml:space="preserve">ATM S/M Doble A (Sabaneta) </v>
      </c>
      <c r="H6" s="117" t="str">
        <f>VLOOKUP(E6,VIP!$A$2:$O18677,7,FALSE)</f>
        <v>Si</v>
      </c>
      <c r="I6" s="117" t="str">
        <f>VLOOKUP(E6,VIP!$A$2:$O10642,8,FALSE)</f>
        <v>Si</v>
      </c>
      <c r="J6" s="117" t="str">
        <f>VLOOKUP(E6,VIP!$A$2:$O10592,8,FALSE)</f>
        <v>Si</v>
      </c>
      <c r="K6" s="117" t="str">
        <f>VLOOKUP(E6,VIP!$A$2:$O14166,6,0)</f>
        <v>NO</v>
      </c>
      <c r="L6" s="154" t="s">
        <v>2442</v>
      </c>
      <c r="M6" s="109" t="s">
        <v>2446</v>
      </c>
      <c r="N6" s="109" t="s">
        <v>2453</v>
      </c>
      <c r="O6" s="117" t="s">
        <v>2587</v>
      </c>
      <c r="P6" s="117"/>
      <c r="Q6" s="109" t="s">
        <v>2442</v>
      </c>
      <c r="R6" s="89"/>
      <c r="S6" s="75"/>
    </row>
    <row r="7" spans="1:19" ht="18" x14ac:dyDescent="0.25">
      <c r="A7" s="117" t="str">
        <f>VLOOKUP(E7,'LISTADO ATM'!$A$2:$C$898,3,0)</f>
        <v>NORTE</v>
      </c>
      <c r="B7" s="145" t="s">
        <v>2644</v>
      </c>
      <c r="C7" s="110">
        <v>44363.612523148149</v>
      </c>
      <c r="D7" s="110" t="s">
        <v>2470</v>
      </c>
      <c r="E7" s="140">
        <v>990</v>
      </c>
      <c r="F7" s="117" t="str">
        <f>VLOOKUP(E7,VIP!$A$2:$O13815,2,0)</f>
        <v>DRBR742</v>
      </c>
      <c r="G7" s="117" t="str">
        <f>VLOOKUP(E7,'LISTADO ATM'!$A$2:$B$897,2,0)</f>
        <v xml:space="preserve">ATM Autoservicio Bonao II </v>
      </c>
      <c r="H7" s="117" t="str">
        <f>VLOOKUP(E7,VIP!$A$2:$O18678,7,FALSE)</f>
        <v>Si</v>
      </c>
      <c r="I7" s="117" t="str">
        <f>VLOOKUP(E7,VIP!$A$2:$O10643,8,FALSE)</f>
        <v>Si</v>
      </c>
      <c r="J7" s="117" t="str">
        <f>VLOOKUP(E7,VIP!$A$2:$O10593,8,FALSE)</f>
        <v>Si</v>
      </c>
      <c r="K7" s="117" t="str">
        <f>VLOOKUP(E7,VIP!$A$2:$O14167,6,0)</f>
        <v>NO</v>
      </c>
      <c r="L7" s="154" t="s">
        <v>2418</v>
      </c>
      <c r="M7" s="109" t="s">
        <v>2446</v>
      </c>
      <c r="N7" s="109" t="s">
        <v>2453</v>
      </c>
      <c r="O7" s="117" t="s">
        <v>2641</v>
      </c>
      <c r="P7" s="117"/>
      <c r="Q7" s="109" t="s">
        <v>2418</v>
      </c>
      <c r="R7" s="89"/>
      <c r="S7" s="75"/>
    </row>
    <row r="8" spans="1:19" ht="18" x14ac:dyDescent="0.25">
      <c r="A8" s="117" t="str">
        <f>VLOOKUP(E8,'LISTADO ATM'!$A$2:$C$898,3,0)</f>
        <v>ESTE</v>
      </c>
      <c r="B8" s="145" t="s">
        <v>2645</v>
      </c>
      <c r="C8" s="110">
        <v>44363.611400462964</v>
      </c>
      <c r="D8" s="110" t="s">
        <v>2180</v>
      </c>
      <c r="E8" s="140">
        <v>742</v>
      </c>
      <c r="F8" s="117" t="str">
        <f>VLOOKUP(E8,VIP!$A$2:$O13816,2,0)</f>
        <v>DRBR990</v>
      </c>
      <c r="G8" s="117" t="str">
        <f>VLOOKUP(E8,'LISTADO ATM'!$A$2:$B$897,2,0)</f>
        <v xml:space="preserve">ATM Oficina Plaza del Rey (La Romana) </v>
      </c>
      <c r="H8" s="117" t="str">
        <f>VLOOKUP(E8,VIP!$A$2:$O18679,7,FALSE)</f>
        <v>Si</v>
      </c>
      <c r="I8" s="117" t="str">
        <f>VLOOKUP(E8,VIP!$A$2:$O10644,8,FALSE)</f>
        <v>Si</v>
      </c>
      <c r="J8" s="117" t="str">
        <f>VLOOKUP(E8,VIP!$A$2:$O10594,8,FALSE)</f>
        <v>Si</v>
      </c>
      <c r="K8" s="117" t="str">
        <f>VLOOKUP(E8,VIP!$A$2:$O14168,6,0)</f>
        <v>NO</v>
      </c>
      <c r="L8" s="154" t="s">
        <v>2466</v>
      </c>
      <c r="M8" s="109" t="s">
        <v>2446</v>
      </c>
      <c r="N8" s="109" t="s">
        <v>2453</v>
      </c>
      <c r="O8" s="117" t="s">
        <v>2455</v>
      </c>
      <c r="P8" s="117"/>
      <c r="Q8" s="109" t="s">
        <v>2466</v>
      </c>
      <c r="R8" s="89"/>
      <c r="S8" s="75"/>
    </row>
    <row r="9" spans="1:19" ht="18" x14ac:dyDescent="0.25">
      <c r="A9" s="117" t="str">
        <f>VLOOKUP(E9,'LISTADO ATM'!$A$2:$C$898,3,0)</f>
        <v>DISTRITO NACIONAL</v>
      </c>
      <c r="B9" s="145" t="s">
        <v>2646</v>
      </c>
      <c r="C9" s="110">
        <v>44363.610266203701</v>
      </c>
      <c r="D9" s="110" t="s">
        <v>2470</v>
      </c>
      <c r="E9" s="140">
        <v>347</v>
      </c>
      <c r="F9" s="117" t="str">
        <f>VLOOKUP(E9,VIP!$A$2:$O13817,2,0)</f>
        <v>DRBR347</v>
      </c>
      <c r="G9" s="117" t="str">
        <f>VLOOKUP(E9,'LISTADO ATM'!$A$2:$B$897,2,0)</f>
        <v>ATM Patio de Colombia</v>
      </c>
      <c r="H9" s="117" t="str">
        <f>VLOOKUP(E9,VIP!$A$2:$O18680,7,FALSE)</f>
        <v>N/A</v>
      </c>
      <c r="I9" s="117" t="str">
        <f>VLOOKUP(E9,VIP!$A$2:$O10645,8,FALSE)</f>
        <v>N/A</v>
      </c>
      <c r="J9" s="117" t="str">
        <f>VLOOKUP(E9,VIP!$A$2:$O10595,8,FALSE)</f>
        <v>N/A</v>
      </c>
      <c r="K9" s="117" t="str">
        <f>VLOOKUP(E9,VIP!$A$2:$O14169,6,0)</f>
        <v>N/A</v>
      </c>
      <c r="L9" s="154" t="s">
        <v>2418</v>
      </c>
      <c r="M9" s="109" t="s">
        <v>2446</v>
      </c>
      <c r="N9" s="109" t="s">
        <v>2453</v>
      </c>
      <c r="O9" s="117" t="s">
        <v>2641</v>
      </c>
      <c r="P9" s="117"/>
      <c r="Q9" s="109" t="s">
        <v>2418</v>
      </c>
      <c r="R9" s="89"/>
      <c r="S9" s="75"/>
    </row>
    <row r="10" spans="1:19" ht="18" x14ac:dyDescent="0.25">
      <c r="A10" s="117" t="str">
        <f>VLOOKUP(E10,'LISTADO ATM'!$A$2:$C$898,3,0)</f>
        <v>NORTE</v>
      </c>
      <c r="B10" s="145" t="s">
        <v>2647</v>
      </c>
      <c r="C10" s="110">
        <v>44363.608958333331</v>
      </c>
      <c r="D10" s="110" t="s">
        <v>2586</v>
      </c>
      <c r="E10" s="140">
        <v>315</v>
      </c>
      <c r="F10" s="117" t="str">
        <f>VLOOKUP(E10,VIP!$A$2:$O13818,2,0)</f>
        <v>DRBR315</v>
      </c>
      <c r="G10" s="117" t="str">
        <f>VLOOKUP(E10,'LISTADO ATM'!$A$2:$B$897,2,0)</f>
        <v xml:space="preserve">ATM Oficina Estrella Sadalá </v>
      </c>
      <c r="H10" s="117" t="str">
        <f>VLOOKUP(E10,VIP!$A$2:$O18681,7,FALSE)</f>
        <v>Si</v>
      </c>
      <c r="I10" s="117" t="str">
        <f>VLOOKUP(E10,VIP!$A$2:$O10646,8,FALSE)</f>
        <v>Si</v>
      </c>
      <c r="J10" s="117" t="str">
        <f>VLOOKUP(E10,VIP!$A$2:$O10596,8,FALSE)</f>
        <v>Si</v>
      </c>
      <c r="K10" s="117" t="str">
        <f>VLOOKUP(E10,VIP!$A$2:$O14170,6,0)</f>
        <v>NO</v>
      </c>
      <c r="L10" s="154" t="s">
        <v>2442</v>
      </c>
      <c r="M10" s="109" t="s">
        <v>2446</v>
      </c>
      <c r="N10" s="109" t="s">
        <v>2453</v>
      </c>
      <c r="O10" s="117" t="s">
        <v>2587</v>
      </c>
      <c r="P10" s="117"/>
      <c r="Q10" s="109" t="s">
        <v>2442</v>
      </c>
      <c r="R10" s="89"/>
      <c r="S10" s="75"/>
    </row>
    <row r="11" spans="1:19" ht="18" x14ac:dyDescent="0.25">
      <c r="A11" s="117" t="str">
        <f>VLOOKUP(E11,'LISTADO ATM'!$A$2:$C$898,3,0)</f>
        <v>DISTRITO NACIONAL</v>
      </c>
      <c r="B11" s="145" t="s">
        <v>2648</v>
      </c>
      <c r="C11" s="110">
        <v>44363.608807870369</v>
      </c>
      <c r="D11" s="110" t="s">
        <v>2180</v>
      </c>
      <c r="E11" s="140">
        <v>238</v>
      </c>
      <c r="F11" s="117" t="str">
        <f>VLOOKUP(E11,VIP!$A$2:$O13819,2,0)</f>
        <v>DRBR238</v>
      </c>
      <c r="G11" s="117" t="str">
        <f>VLOOKUP(E11,'LISTADO ATM'!$A$2:$B$897,2,0)</f>
        <v xml:space="preserve">ATM Multicentro La Sirena Charles de Gaulle </v>
      </c>
      <c r="H11" s="117" t="str">
        <f>VLOOKUP(E11,VIP!$A$2:$O18682,7,FALSE)</f>
        <v>Si</v>
      </c>
      <c r="I11" s="117" t="str">
        <f>VLOOKUP(E11,VIP!$A$2:$O10647,8,FALSE)</f>
        <v>Si</v>
      </c>
      <c r="J11" s="117" t="str">
        <f>VLOOKUP(E11,VIP!$A$2:$O10597,8,FALSE)</f>
        <v>Si</v>
      </c>
      <c r="K11" s="117" t="str">
        <f>VLOOKUP(E11,VIP!$A$2:$O14171,6,0)</f>
        <v>No</v>
      </c>
      <c r="L11" s="154" t="s">
        <v>2466</v>
      </c>
      <c r="M11" s="109" t="s">
        <v>2446</v>
      </c>
      <c r="N11" s="109" t="s">
        <v>2453</v>
      </c>
      <c r="O11" s="117" t="s">
        <v>2455</v>
      </c>
      <c r="P11" s="117"/>
      <c r="Q11" s="109" t="s">
        <v>2466</v>
      </c>
      <c r="R11" s="89"/>
      <c r="S11" s="75"/>
    </row>
    <row r="12" spans="1:19" ht="18" x14ac:dyDescent="0.25">
      <c r="A12" s="117" t="str">
        <f>VLOOKUP(E12,'LISTADO ATM'!$A$2:$C$898,3,0)</f>
        <v>DISTRITO NACIONAL</v>
      </c>
      <c r="B12" s="145" t="s">
        <v>2649</v>
      </c>
      <c r="C12" s="110">
        <v>44363.607685185183</v>
      </c>
      <c r="D12" s="110" t="s">
        <v>2180</v>
      </c>
      <c r="E12" s="140">
        <v>698</v>
      </c>
      <c r="F12" s="117" t="str">
        <f>VLOOKUP(E12,VIP!$A$2:$O13820,2,0)</f>
        <v>DRBR698</v>
      </c>
      <c r="G12" s="117" t="str">
        <f>VLOOKUP(E12,'LISTADO ATM'!$A$2:$B$897,2,0)</f>
        <v>ATM Parador Bellamar</v>
      </c>
      <c r="H12" s="117" t="str">
        <f>VLOOKUP(E12,VIP!$A$2:$O18683,7,FALSE)</f>
        <v>Si</v>
      </c>
      <c r="I12" s="117" t="str">
        <f>VLOOKUP(E12,VIP!$A$2:$O10648,8,FALSE)</f>
        <v>Si</v>
      </c>
      <c r="J12" s="117" t="str">
        <f>VLOOKUP(E12,VIP!$A$2:$O10598,8,FALSE)</f>
        <v>Si</v>
      </c>
      <c r="K12" s="117" t="str">
        <f>VLOOKUP(E12,VIP!$A$2:$O14172,6,0)</f>
        <v>NO</v>
      </c>
      <c r="L12" s="154" t="s">
        <v>2466</v>
      </c>
      <c r="M12" s="109" t="s">
        <v>2446</v>
      </c>
      <c r="N12" s="109" t="s">
        <v>2453</v>
      </c>
      <c r="O12" s="117" t="s">
        <v>2455</v>
      </c>
      <c r="P12" s="117"/>
      <c r="Q12" s="109" t="s">
        <v>2466</v>
      </c>
      <c r="R12" s="89"/>
      <c r="S12" s="75"/>
    </row>
    <row r="13" spans="1:19" ht="18" x14ac:dyDescent="0.25">
      <c r="A13" s="117" t="str">
        <f>VLOOKUP(E13,'LISTADO ATM'!$A$2:$C$898,3,0)</f>
        <v>NORTE</v>
      </c>
      <c r="B13" s="145" t="s">
        <v>2650</v>
      </c>
      <c r="C13" s="110">
        <v>44363.606724537036</v>
      </c>
      <c r="D13" s="110" t="s">
        <v>2470</v>
      </c>
      <c r="E13" s="140">
        <v>413</v>
      </c>
      <c r="F13" s="117" t="str">
        <f>VLOOKUP(E13,VIP!$A$2:$O13821,2,0)</f>
        <v>DRBR413</v>
      </c>
      <c r="G13" s="117" t="str">
        <f>VLOOKUP(E13,'LISTADO ATM'!$A$2:$B$897,2,0)</f>
        <v xml:space="preserve">ATM UNP Las Galeras Samaná </v>
      </c>
      <c r="H13" s="117" t="str">
        <f>VLOOKUP(E13,VIP!$A$2:$O18684,7,FALSE)</f>
        <v>Si</v>
      </c>
      <c r="I13" s="117" t="str">
        <f>VLOOKUP(E13,VIP!$A$2:$O10649,8,FALSE)</f>
        <v>Si</v>
      </c>
      <c r="J13" s="117" t="str">
        <f>VLOOKUP(E13,VIP!$A$2:$O10599,8,FALSE)</f>
        <v>Si</v>
      </c>
      <c r="K13" s="117" t="str">
        <f>VLOOKUP(E13,VIP!$A$2:$O14173,6,0)</f>
        <v>NO</v>
      </c>
      <c r="L13" s="154" t="s">
        <v>2442</v>
      </c>
      <c r="M13" s="109" t="s">
        <v>2446</v>
      </c>
      <c r="N13" s="109" t="s">
        <v>2453</v>
      </c>
      <c r="O13" s="117" t="s">
        <v>2641</v>
      </c>
      <c r="P13" s="117"/>
      <c r="Q13" s="109" t="s">
        <v>2442</v>
      </c>
      <c r="R13" s="89"/>
      <c r="S13" s="75"/>
    </row>
    <row r="14" spans="1:19" ht="18" x14ac:dyDescent="0.25">
      <c r="A14" s="117" t="str">
        <f>VLOOKUP(E14,'LISTADO ATM'!$A$2:$C$898,3,0)</f>
        <v>NORTE</v>
      </c>
      <c r="B14" s="145" t="s">
        <v>2651</v>
      </c>
      <c r="C14" s="110">
        <v>44363.604907407411</v>
      </c>
      <c r="D14" s="110" t="s">
        <v>2470</v>
      </c>
      <c r="E14" s="140">
        <v>282</v>
      </c>
      <c r="F14" s="117" t="str">
        <f>VLOOKUP(E14,VIP!$A$2:$O13822,2,0)</f>
        <v>DRBR282</v>
      </c>
      <c r="G14" s="117" t="str">
        <f>VLOOKUP(E14,'LISTADO ATM'!$A$2:$B$897,2,0)</f>
        <v xml:space="preserve">ATM Autobanco Nibaje </v>
      </c>
      <c r="H14" s="117" t="str">
        <f>VLOOKUP(E14,VIP!$A$2:$O18685,7,FALSE)</f>
        <v>Si</v>
      </c>
      <c r="I14" s="117" t="str">
        <f>VLOOKUP(E14,VIP!$A$2:$O10650,8,FALSE)</f>
        <v>Si</v>
      </c>
      <c r="J14" s="117" t="str">
        <f>VLOOKUP(E14,VIP!$A$2:$O10600,8,FALSE)</f>
        <v>Si</v>
      </c>
      <c r="K14" s="117" t="str">
        <f>VLOOKUP(E14,VIP!$A$2:$O14174,6,0)</f>
        <v>NO</v>
      </c>
      <c r="L14" s="154" t="s">
        <v>2442</v>
      </c>
      <c r="M14" s="109" t="s">
        <v>2446</v>
      </c>
      <c r="N14" s="109" t="s">
        <v>2453</v>
      </c>
      <c r="O14" s="117" t="s">
        <v>2641</v>
      </c>
      <c r="P14" s="117"/>
      <c r="Q14" s="109" t="s">
        <v>2442</v>
      </c>
      <c r="R14" s="89"/>
      <c r="S14" s="75"/>
    </row>
    <row r="15" spans="1:19" ht="18" x14ac:dyDescent="0.25">
      <c r="A15" s="117" t="str">
        <f>VLOOKUP(E15,'LISTADO ATM'!$A$2:$C$898,3,0)</f>
        <v>NORTE</v>
      </c>
      <c r="B15" s="145" t="s">
        <v>2652</v>
      </c>
      <c r="C15" s="110">
        <v>44363.603402777779</v>
      </c>
      <c r="D15" s="110" t="s">
        <v>2181</v>
      </c>
      <c r="E15" s="140">
        <v>886</v>
      </c>
      <c r="F15" s="117" t="str">
        <f>VLOOKUP(E15,VIP!$A$2:$O13823,2,0)</f>
        <v>DRBR886</v>
      </c>
      <c r="G15" s="117" t="str">
        <f>VLOOKUP(E15,'LISTADO ATM'!$A$2:$B$897,2,0)</f>
        <v xml:space="preserve">ATM Oficina Guayubín </v>
      </c>
      <c r="H15" s="117" t="str">
        <f>VLOOKUP(E15,VIP!$A$2:$O18686,7,FALSE)</f>
        <v>Si</v>
      </c>
      <c r="I15" s="117" t="str">
        <f>VLOOKUP(E15,VIP!$A$2:$O10651,8,FALSE)</f>
        <v>Si</v>
      </c>
      <c r="J15" s="117" t="str">
        <f>VLOOKUP(E15,VIP!$A$2:$O10601,8,FALSE)</f>
        <v>Si</v>
      </c>
      <c r="K15" s="117" t="str">
        <f>VLOOKUP(E15,VIP!$A$2:$O14175,6,0)</f>
        <v>NO</v>
      </c>
      <c r="L15" s="154" t="s">
        <v>2466</v>
      </c>
      <c r="M15" s="109" t="s">
        <v>2446</v>
      </c>
      <c r="N15" s="109" t="s">
        <v>2453</v>
      </c>
      <c r="O15" s="117" t="s">
        <v>2569</v>
      </c>
      <c r="P15" s="117"/>
      <c r="Q15" s="109" t="s">
        <v>2466</v>
      </c>
      <c r="R15" s="89"/>
      <c r="S15" s="75"/>
    </row>
    <row r="16" spans="1:19" ht="18" x14ac:dyDescent="0.25">
      <c r="A16" s="117" t="str">
        <f>VLOOKUP(E16,'LISTADO ATM'!$A$2:$C$898,3,0)</f>
        <v>DISTRITO NACIONAL</v>
      </c>
      <c r="B16" s="145" t="s">
        <v>2653</v>
      </c>
      <c r="C16" s="110">
        <v>44363.600219907406</v>
      </c>
      <c r="D16" s="110" t="s">
        <v>2180</v>
      </c>
      <c r="E16" s="140">
        <v>139</v>
      </c>
      <c r="F16" s="117" t="str">
        <f>VLOOKUP(E16,VIP!$A$2:$O13824,2,0)</f>
        <v>DRBR139</v>
      </c>
      <c r="G16" s="117" t="str">
        <f>VLOOKUP(E16,'LISTADO ATM'!$A$2:$B$897,2,0)</f>
        <v xml:space="preserve">ATM Oficina Plaza Lama Zona Oriental I </v>
      </c>
      <c r="H16" s="117" t="str">
        <f>VLOOKUP(E16,VIP!$A$2:$O18687,7,FALSE)</f>
        <v>Si</v>
      </c>
      <c r="I16" s="117" t="str">
        <f>VLOOKUP(E16,VIP!$A$2:$O10652,8,FALSE)</f>
        <v>Si</v>
      </c>
      <c r="J16" s="117" t="str">
        <f>VLOOKUP(E16,VIP!$A$2:$O10602,8,FALSE)</f>
        <v>Si</v>
      </c>
      <c r="K16" s="117" t="str">
        <f>VLOOKUP(E16,VIP!$A$2:$O14176,6,0)</f>
        <v>NO</v>
      </c>
      <c r="L16" s="154" t="s">
        <v>2219</v>
      </c>
      <c r="M16" s="109" t="s">
        <v>2446</v>
      </c>
      <c r="N16" s="109" t="s">
        <v>2453</v>
      </c>
      <c r="O16" s="117" t="s">
        <v>2455</v>
      </c>
      <c r="P16" s="117"/>
      <c r="Q16" s="109" t="s">
        <v>2219</v>
      </c>
      <c r="R16" s="89"/>
      <c r="S16" s="75"/>
    </row>
    <row r="17" spans="1:19" ht="18" x14ac:dyDescent="0.25">
      <c r="A17" s="117" t="str">
        <f>VLOOKUP(E17,'LISTADO ATM'!$A$2:$C$898,3,0)</f>
        <v>DISTRITO NACIONAL</v>
      </c>
      <c r="B17" s="145" t="s">
        <v>2654</v>
      </c>
      <c r="C17" s="110">
        <v>44363.597233796296</v>
      </c>
      <c r="D17" s="110" t="s">
        <v>2180</v>
      </c>
      <c r="E17" s="140">
        <v>686</v>
      </c>
      <c r="F17" s="117" t="str">
        <f>VLOOKUP(E17,VIP!$A$2:$O13825,2,0)</f>
        <v>DRBR686</v>
      </c>
      <c r="G17" s="117" t="str">
        <f>VLOOKUP(E17,'LISTADO ATM'!$A$2:$B$897,2,0)</f>
        <v>ATM Autoservicio Oficina Máximo Gómez</v>
      </c>
      <c r="H17" s="117" t="str">
        <f>VLOOKUP(E17,VIP!$A$2:$O18688,7,FALSE)</f>
        <v>Si</v>
      </c>
      <c r="I17" s="117" t="str">
        <f>VLOOKUP(E17,VIP!$A$2:$O10653,8,FALSE)</f>
        <v>Si</v>
      </c>
      <c r="J17" s="117" t="str">
        <f>VLOOKUP(E17,VIP!$A$2:$O10603,8,FALSE)</f>
        <v>Si</v>
      </c>
      <c r="K17" s="117" t="str">
        <f>VLOOKUP(E17,VIP!$A$2:$O14177,6,0)</f>
        <v>NO</v>
      </c>
      <c r="L17" s="154" t="s">
        <v>2219</v>
      </c>
      <c r="M17" s="109" t="s">
        <v>2446</v>
      </c>
      <c r="N17" s="109" t="s">
        <v>2453</v>
      </c>
      <c r="O17" s="117" t="s">
        <v>2455</v>
      </c>
      <c r="P17" s="117"/>
      <c r="Q17" s="109" t="s">
        <v>2219</v>
      </c>
      <c r="R17" s="89"/>
      <c r="S17" s="75"/>
    </row>
    <row r="18" spans="1:19" ht="18" x14ac:dyDescent="0.25">
      <c r="A18" s="117" t="str">
        <f>VLOOKUP(E18,'LISTADO ATM'!$A$2:$C$898,3,0)</f>
        <v>DISTRITO NACIONAL</v>
      </c>
      <c r="B18" s="145" t="s">
        <v>2655</v>
      </c>
      <c r="C18" s="110">
        <v>44363.59684027778</v>
      </c>
      <c r="D18" s="110" t="s">
        <v>2449</v>
      </c>
      <c r="E18" s="140">
        <v>365</v>
      </c>
      <c r="F18" s="117" t="str">
        <f>VLOOKUP(E18,VIP!$A$2:$O13826,2,0)</f>
        <v>DRBR365</v>
      </c>
      <c r="G18" s="117" t="str">
        <f>VLOOKUP(E18,'LISTADO ATM'!$A$2:$B$897,2,0)</f>
        <v>ATM CEMDOE</v>
      </c>
      <c r="H18" s="117" t="str">
        <f>VLOOKUP(E18,VIP!$A$2:$O18689,7,FALSE)</f>
        <v>N/A</v>
      </c>
      <c r="I18" s="117" t="str">
        <f>VLOOKUP(E18,VIP!$A$2:$O10654,8,FALSE)</f>
        <v>N/A</v>
      </c>
      <c r="J18" s="117" t="str">
        <f>VLOOKUP(E18,VIP!$A$2:$O10604,8,FALSE)</f>
        <v>N/A</v>
      </c>
      <c r="K18" s="117" t="str">
        <f>VLOOKUP(E18,VIP!$A$2:$O14178,6,0)</f>
        <v>N/A</v>
      </c>
      <c r="L18" s="154" t="s">
        <v>2442</v>
      </c>
      <c r="M18" s="109" t="s">
        <v>2446</v>
      </c>
      <c r="N18" s="109" t="s">
        <v>2453</v>
      </c>
      <c r="O18" s="117" t="s">
        <v>2454</v>
      </c>
      <c r="P18" s="117"/>
      <c r="Q18" s="109" t="s">
        <v>2442</v>
      </c>
      <c r="R18" s="89"/>
      <c r="S18" s="75"/>
    </row>
    <row r="19" spans="1:19" ht="18" x14ac:dyDescent="0.25">
      <c r="A19" s="117" t="str">
        <f>VLOOKUP(E19,'LISTADO ATM'!$A$2:$C$898,3,0)</f>
        <v>NORTE</v>
      </c>
      <c r="B19" s="145" t="s">
        <v>2620</v>
      </c>
      <c r="C19" s="110">
        <v>44363.583136574074</v>
      </c>
      <c r="D19" s="110" t="s">
        <v>2181</v>
      </c>
      <c r="E19" s="140">
        <v>653</v>
      </c>
      <c r="F19" s="117" t="str">
        <f>VLOOKUP(E19,VIP!$A$2:$O13812,2,0)</f>
        <v>DRBR653</v>
      </c>
      <c r="G19" s="117" t="str">
        <f>VLOOKUP(E19,'LISTADO ATM'!$A$2:$B$897,2,0)</f>
        <v>ATM Estación Isla Jarabacoa</v>
      </c>
      <c r="H19" s="117" t="str">
        <f>VLOOKUP(E19,VIP!$A$2:$O18675,7,FALSE)</f>
        <v>Si</v>
      </c>
      <c r="I19" s="117" t="str">
        <f>VLOOKUP(E19,VIP!$A$2:$O10640,8,FALSE)</f>
        <v>Si</v>
      </c>
      <c r="J19" s="117" t="str">
        <f>VLOOKUP(E19,VIP!$A$2:$O10590,8,FALSE)</f>
        <v>Si</v>
      </c>
      <c r="K19" s="117" t="str">
        <f>VLOOKUP(E19,VIP!$A$2:$O14164,6,0)</f>
        <v>NO</v>
      </c>
      <c r="L19" s="154" t="s">
        <v>2466</v>
      </c>
      <c r="M19" s="109" t="s">
        <v>2446</v>
      </c>
      <c r="N19" s="109" t="s">
        <v>2453</v>
      </c>
      <c r="O19" s="117" t="s">
        <v>2640</v>
      </c>
      <c r="P19" s="117"/>
      <c r="Q19" s="109" t="s">
        <v>2466</v>
      </c>
      <c r="R19" s="89"/>
      <c r="S19" s="75"/>
    </row>
    <row r="20" spans="1:19" ht="18" x14ac:dyDescent="0.25">
      <c r="A20" s="117" t="str">
        <f>VLOOKUP(E20,'LISTADO ATM'!$A$2:$C$898,3,0)</f>
        <v>NORTE</v>
      </c>
      <c r="B20" s="145" t="s">
        <v>2621</v>
      </c>
      <c r="C20" s="110">
        <v>44363.582337962966</v>
      </c>
      <c r="D20" s="110" t="s">
        <v>2181</v>
      </c>
      <c r="E20" s="140">
        <v>95</v>
      </c>
      <c r="F20" s="117" t="str">
        <f>VLOOKUP(E20,VIP!$A$2:$O13813,2,0)</f>
        <v>DRBR095</v>
      </c>
      <c r="G20" s="117" t="str">
        <f>VLOOKUP(E20,'LISTADO ATM'!$A$2:$B$897,2,0)</f>
        <v xml:space="preserve">ATM Oficina Tenares </v>
      </c>
      <c r="H20" s="117" t="str">
        <f>VLOOKUP(E20,VIP!$A$2:$O18676,7,FALSE)</f>
        <v>Si</v>
      </c>
      <c r="I20" s="117" t="str">
        <f>VLOOKUP(E20,VIP!$A$2:$O10641,8,FALSE)</f>
        <v>Si</v>
      </c>
      <c r="J20" s="117" t="str">
        <f>VLOOKUP(E20,VIP!$A$2:$O10591,8,FALSE)</f>
        <v>Si</v>
      </c>
      <c r="K20" s="117" t="str">
        <f>VLOOKUP(E20,VIP!$A$2:$O14165,6,0)</f>
        <v>SI</v>
      </c>
      <c r="L20" s="154" t="s">
        <v>2466</v>
      </c>
      <c r="M20" s="109" t="s">
        <v>2446</v>
      </c>
      <c r="N20" s="109" t="s">
        <v>2453</v>
      </c>
      <c r="O20" s="117" t="s">
        <v>2640</v>
      </c>
      <c r="P20" s="117"/>
      <c r="Q20" s="109" t="s">
        <v>2466</v>
      </c>
      <c r="R20" s="89"/>
      <c r="S20" s="75"/>
    </row>
    <row r="21" spans="1:19" ht="18" x14ac:dyDescent="0.25">
      <c r="A21" s="117" t="str">
        <f>VLOOKUP(E21,'LISTADO ATM'!$A$2:$C$898,3,0)</f>
        <v>DISTRITO NACIONAL</v>
      </c>
      <c r="B21" s="145" t="s">
        <v>2622</v>
      </c>
      <c r="C21" s="110">
        <v>44363.561296296299</v>
      </c>
      <c r="D21" s="110" t="s">
        <v>2449</v>
      </c>
      <c r="E21" s="140">
        <v>183</v>
      </c>
      <c r="F21" s="117" t="str">
        <f>VLOOKUP(E21,VIP!$A$2:$O13815,2,0)</f>
        <v>DRBR183</v>
      </c>
      <c r="G21" s="117" t="str">
        <f>VLOOKUP(E21,'LISTADO ATM'!$A$2:$B$897,2,0)</f>
        <v>ATM Estación Nativa Km. 22 Aut. Duarte.</v>
      </c>
      <c r="H21" s="117" t="str">
        <f>VLOOKUP(E21,VIP!$A$2:$O18678,7,FALSE)</f>
        <v>N/A</v>
      </c>
      <c r="I21" s="117" t="str">
        <f>VLOOKUP(E21,VIP!$A$2:$O10643,8,FALSE)</f>
        <v>N/A</v>
      </c>
      <c r="J21" s="117" t="str">
        <f>VLOOKUP(E21,VIP!$A$2:$O10593,8,FALSE)</f>
        <v>N/A</v>
      </c>
      <c r="K21" s="117" t="str">
        <f>VLOOKUP(E21,VIP!$A$2:$O14167,6,0)</f>
        <v>N/A</v>
      </c>
      <c r="L21" s="154" t="s">
        <v>2418</v>
      </c>
      <c r="M21" s="109" t="s">
        <v>2446</v>
      </c>
      <c r="N21" s="109" t="s">
        <v>2453</v>
      </c>
      <c r="O21" s="117" t="s">
        <v>2454</v>
      </c>
      <c r="P21" s="117"/>
      <c r="Q21" s="109" t="s">
        <v>2418</v>
      </c>
    </row>
    <row r="22" spans="1:19" ht="18" x14ac:dyDescent="0.25">
      <c r="A22" s="117" t="str">
        <f>VLOOKUP(E22,'LISTADO ATM'!$A$2:$C$898,3,0)</f>
        <v>NORTE</v>
      </c>
      <c r="B22" s="145" t="s">
        <v>2623</v>
      </c>
      <c r="C22" s="110">
        <v>44363.556006944447</v>
      </c>
      <c r="D22" s="110" t="s">
        <v>2586</v>
      </c>
      <c r="E22" s="140">
        <v>599</v>
      </c>
      <c r="F22" s="117" t="str">
        <f>VLOOKUP(E22,VIP!$A$2:$O13817,2,0)</f>
        <v>DRBR258</v>
      </c>
      <c r="G22" s="117" t="str">
        <f>VLOOKUP(E22,'LISTADO ATM'!$A$2:$B$897,2,0)</f>
        <v xml:space="preserve">ATM Oficina Plaza Internacional (Santiago) </v>
      </c>
      <c r="H22" s="117" t="str">
        <f>VLOOKUP(E22,VIP!$A$2:$O18680,7,FALSE)</f>
        <v>Si</v>
      </c>
      <c r="I22" s="117" t="str">
        <f>VLOOKUP(E22,VIP!$A$2:$O10645,8,FALSE)</f>
        <v>Si</v>
      </c>
      <c r="J22" s="117" t="str">
        <f>VLOOKUP(E22,VIP!$A$2:$O10595,8,FALSE)</f>
        <v>Si</v>
      </c>
      <c r="K22" s="117" t="str">
        <f>VLOOKUP(E22,VIP!$A$2:$O14169,6,0)</f>
        <v>NO</v>
      </c>
      <c r="L22" s="154" t="s">
        <v>2418</v>
      </c>
      <c r="M22" s="109" t="s">
        <v>2446</v>
      </c>
      <c r="N22" s="109" t="s">
        <v>2453</v>
      </c>
      <c r="O22" s="117" t="s">
        <v>2587</v>
      </c>
      <c r="P22" s="117"/>
      <c r="Q22" s="109" t="s">
        <v>2418</v>
      </c>
    </row>
    <row r="23" spans="1:19" ht="18" x14ac:dyDescent="0.25">
      <c r="A23" s="117" t="str">
        <f>VLOOKUP(E23,'LISTADO ATM'!$A$2:$C$898,3,0)</f>
        <v>DISTRITO NACIONAL</v>
      </c>
      <c r="B23" s="145" t="s">
        <v>2624</v>
      </c>
      <c r="C23" s="110">
        <v>44363.517407407409</v>
      </c>
      <c r="D23" s="110" t="s">
        <v>2180</v>
      </c>
      <c r="E23" s="140">
        <v>359</v>
      </c>
      <c r="F23" s="117" t="str">
        <f>VLOOKUP(E23,VIP!$A$2:$O13819,2,0)</f>
        <v>DRBR359</v>
      </c>
      <c r="G23" s="117" t="str">
        <f>VLOOKUP(E23,'LISTADO ATM'!$A$2:$B$897,2,0)</f>
        <v>ATM S/M Bravo Ozama</v>
      </c>
      <c r="H23" s="117" t="str">
        <f>VLOOKUP(E23,VIP!$A$2:$O18682,7,FALSE)</f>
        <v>N/A</v>
      </c>
      <c r="I23" s="117" t="str">
        <f>VLOOKUP(E23,VIP!$A$2:$O10647,8,FALSE)</f>
        <v>N/A</v>
      </c>
      <c r="J23" s="117" t="str">
        <f>VLOOKUP(E23,VIP!$A$2:$O10597,8,FALSE)</f>
        <v>N/A</v>
      </c>
      <c r="K23" s="117" t="str">
        <f>VLOOKUP(E23,VIP!$A$2:$O14171,6,0)</f>
        <v>N/A</v>
      </c>
      <c r="L23" s="154" t="s">
        <v>2466</v>
      </c>
      <c r="M23" s="109" t="s">
        <v>2446</v>
      </c>
      <c r="N23" s="109" t="s">
        <v>2558</v>
      </c>
      <c r="O23" s="117" t="s">
        <v>2455</v>
      </c>
      <c r="P23" s="117"/>
      <c r="Q23" s="109" t="s">
        <v>2466</v>
      </c>
    </row>
    <row r="24" spans="1:19" ht="18" x14ac:dyDescent="0.25">
      <c r="A24" s="117" t="str">
        <f>VLOOKUP(E24,'LISTADO ATM'!$A$2:$C$898,3,0)</f>
        <v>DISTRITO NACIONAL</v>
      </c>
      <c r="B24" s="145" t="s">
        <v>2625</v>
      </c>
      <c r="C24" s="110">
        <v>44363.516539351855</v>
      </c>
      <c r="D24" s="110" t="s">
        <v>2180</v>
      </c>
      <c r="E24" s="140">
        <v>232</v>
      </c>
      <c r="F24" s="117" t="str">
        <f>VLOOKUP(E24,VIP!$A$2:$O13820,2,0)</f>
        <v>DRBR232</v>
      </c>
      <c r="G24" s="117" t="str">
        <f>VLOOKUP(E24,'LISTADO ATM'!$A$2:$B$897,2,0)</f>
        <v xml:space="preserve">ATM S/M Nacional Charles de Gaulle </v>
      </c>
      <c r="H24" s="117" t="str">
        <f>VLOOKUP(E24,VIP!$A$2:$O18683,7,FALSE)</f>
        <v>Si</v>
      </c>
      <c r="I24" s="117" t="str">
        <f>VLOOKUP(E24,VIP!$A$2:$O10648,8,FALSE)</f>
        <v>Si</v>
      </c>
      <c r="J24" s="117" t="str">
        <f>VLOOKUP(E24,VIP!$A$2:$O10598,8,FALSE)</f>
        <v>Si</v>
      </c>
      <c r="K24" s="117" t="str">
        <f>VLOOKUP(E24,VIP!$A$2:$O14172,6,0)</f>
        <v>SI</v>
      </c>
      <c r="L24" s="154" t="s">
        <v>2466</v>
      </c>
      <c r="M24" s="109" t="s">
        <v>2446</v>
      </c>
      <c r="N24" s="109" t="s">
        <v>2558</v>
      </c>
      <c r="O24" s="117" t="s">
        <v>2455</v>
      </c>
      <c r="P24" s="117"/>
      <c r="Q24" s="109" t="s">
        <v>2466</v>
      </c>
    </row>
    <row r="25" spans="1:19" s="120" customFormat="1" ht="18" x14ac:dyDescent="0.25">
      <c r="A25" s="117" t="str">
        <f>VLOOKUP(E25,'LISTADO ATM'!$A$2:$C$898,3,0)</f>
        <v>NORTE</v>
      </c>
      <c r="B25" s="145" t="s">
        <v>2626</v>
      </c>
      <c r="C25" s="110">
        <v>44363.508136574077</v>
      </c>
      <c r="D25" s="110" t="s">
        <v>2470</v>
      </c>
      <c r="E25" s="140">
        <v>266</v>
      </c>
      <c r="F25" s="117" t="str">
        <f>VLOOKUP(E25,VIP!$A$2:$O13821,2,0)</f>
        <v>DRBR266</v>
      </c>
      <c r="G25" s="117" t="str">
        <f>VLOOKUP(E25,'LISTADO ATM'!$A$2:$B$897,2,0)</f>
        <v xml:space="preserve">ATM Oficina Villa Francisca </v>
      </c>
      <c r="H25" s="117" t="str">
        <f>VLOOKUP(E25,VIP!$A$2:$O18684,7,FALSE)</f>
        <v>Si</v>
      </c>
      <c r="I25" s="117" t="str">
        <f>VLOOKUP(E25,VIP!$A$2:$O10649,8,FALSE)</f>
        <v>Si</v>
      </c>
      <c r="J25" s="117" t="str">
        <f>VLOOKUP(E25,VIP!$A$2:$O10599,8,FALSE)</f>
        <v>Si</v>
      </c>
      <c r="K25" s="117" t="str">
        <f>VLOOKUP(E25,VIP!$A$2:$O14173,6,0)</f>
        <v>NO</v>
      </c>
      <c r="L25" s="154" t="s">
        <v>2418</v>
      </c>
      <c r="M25" s="109" t="s">
        <v>2446</v>
      </c>
      <c r="N25" s="109" t="s">
        <v>2453</v>
      </c>
      <c r="O25" s="117" t="s">
        <v>2641</v>
      </c>
      <c r="P25" s="117"/>
      <c r="Q25" s="109" t="s">
        <v>2418</v>
      </c>
    </row>
    <row r="26" spans="1:19" s="120" customFormat="1" ht="18" x14ac:dyDescent="0.25">
      <c r="A26" s="117" t="str">
        <f>VLOOKUP(E26,'LISTADO ATM'!$A$2:$C$898,3,0)</f>
        <v>SUR</v>
      </c>
      <c r="B26" s="145" t="s">
        <v>2627</v>
      </c>
      <c r="C26" s="110">
        <v>44363.506458333337</v>
      </c>
      <c r="D26" s="110" t="s">
        <v>2180</v>
      </c>
      <c r="E26" s="140">
        <v>5</v>
      </c>
      <c r="F26" s="117" t="str">
        <f>VLOOKUP(E26,VIP!$A$2:$O13822,2,0)</f>
        <v>DRBR005</v>
      </c>
      <c r="G26" s="117" t="str">
        <f>VLOOKUP(E26,'LISTADO ATM'!$A$2:$B$897,2,0)</f>
        <v>ATM Oficina Autoservicio Villa Ofelia (San Juan)</v>
      </c>
      <c r="H26" s="117" t="str">
        <f>VLOOKUP(E26,VIP!$A$2:$O18685,7,FALSE)</f>
        <v>Si</v>
      </c>
      <c r="I26" s="117" t="str">
        <f>VLOOKUP(E26,VIP!$A$2:$O10650,8,FALSE)</f>
        <v>Si</v>
      </c>
      <c r="J26" s="117" t="str">
        <f>VLOOKUP(E26,VIP!$A$2:$O10600,8,FALSE)</f>
        <v>Si</v>
      </c>
      <c r="K26" s="117" t="str">
        <f>VLOOKUP(E26,VIP!$A$2:$O14174,6,0)</f>
        <v>NO</v>
      </c>
      <c r="L26" s="154" t="s">
        <v>2219</v>
      </c>
      <c r="M26" s="109" t="s">
        <v>2446</v>
      </c>
      <c r="N26" s="109" t="s">
        <v>2558</v>
      </c>
      <c r="O26" s="117" t="s">
        <v>2455</v>
      </c>
      <c r="P26" s="117"/>
      <c r="Q26" s="109" t="s">
        <v>2219</v>
      </c>
    </row>
    <row r="27" spans="1:19" s="120" customFormat="1" ht="18" x14ac:dyDescent="0.25">
      <c r="A27" s="117" t="str">
        <f>VLOOKUP(E27,'LISTADO ATM'!$A$2:$C$898,3,0)</f>
        <v>ESTE</v>
      </c>
      <c r="B27" s="145" t="s">
        <v>2628</v>
      </c>
      <c r="C27" s="110">
        <v>44363.503912037035</v>
      </c>
      <c r="D27" s="110" t="s">
        <v>2180</v>
      </c>
      <c r="E27" s="140">
        <v>859</v>
      </c>
      <c r="F27" s="117" t="str">
        <f>VLOOKUP(E27,VIP!$A$2:$O13823,2,0)</f>
        <v>DRBR859</v>
      </c>
      <c r="G27" s="117" t="str">
        <f>VLOOKUP(E27,'LISTADO ATM'!$A$2:$B$897,2,0)</f>
        <v xml:space="preserve">ATM Hotel Vista Sol (Punta Cana) </v>
      </c>
      <c r="H27" s="117" t="str">
        <f>VLOOKUP(E27,VIP!$A$2:$O18686,7,FALSE)</f>
        <v>Si</v>
      </c>
      <c r="I27" s="117" t="str">
        <f>VLOOKUP(E27,VIP!$A$2:$O10651,8,FALSE)</f>
        <v>Si</v>
      </c>
      <c r="J27" s="117" t="str">
        <f>VLOOKUP(E27,VIP!$A$2:$O10601,8,FALSE)</f>
        <v>Si</v>
      </c>
      <c r="K27" s="117" t="str">
        <f>VLOOKUP(E27,VIP!$A$2:$O14175,6,0)</f>
        <v>NO</v>
      </c>
      <c r="L27" s="154" t="s">
        <v>2219</v>
      </c>
      <c r="M27" s="109" t="s">
        <v>2446</v>
      </c>
      <c r="N27" s="109" t="s">
        <v>2558</v>
      </c>
      <c r="O27" s="117" t="s">
        <v>2455</v>
      </c>
      <c r="P27" s="117"/>
      <c r="Q27" s="109" t="s">
        <v>2219</v>
      </c>
    </row>
    <row r="28" spans="1:19" s="120" customFormat="1" ht="18" x14ac:dyDescent="0.25">
      <c r="A28" s="117" t="str">
        <f>VLOOKUP(E28,'LISTADO ATM'!$A$2:$C$898,3,0)</f>
        <v>DISTRITO NACIONAL</v>
      </c>
      <c r="B28" s="145" t="s">
        <v>2629</v>
      </c>
      <c r="C28" s="110">
        <v>44363.502789351849</v>
      </c>
      <c r="D28" s="110" t="s">
        <v>2180</v>
      </c>
      <c r="E28" s="140">
        <v>281</v>
      </c>
      <c r="F28" s="117" t="str">
        <f>VLOOKUP(E28,VIP!$A$2:$O13824,2,0)</f>
        <v>DRBR737</v>
      </c>
      <c r="G28" s="117" t="str">
        <f>VLOOKUP(E28,'LISTADO ATM'!$A$2:$B$897,2,0)</f>
        <v xml:space="preserve">ATM S/M Pola Independencia </v>
      </c>
      <c r="H28" s="117" t="str">
        <f>VLOOKUP(E28,VIP!$A$2:$O18687,7,FALSE)</f>
        <v>Si</v>
      </c>
      <c r="I28" s="117" t="str">
        <f>VLOOKUP(E28,VIP!$A$2:$O10652,8,FALSE)</f>
        <v>Si</v>
      </c>
      <c r="J28" s="117" t="str">
        <f>VLOOKUP(E28,VIP!$A$2:$O10602,8,FALSE)</f>
        <v>Si</v>
      </c>
      <c r="K28" s="117" t="str">
        <f>VLOOKUP(E28,VIP!$A$2:$O14176,6,0)</f>
        <v>NO</v>
      </c>
      <c r="L28" s="154" t="s">
        <v>2219</v>
      </c>
      <c r="M28" s="109" t="s">
        <v>2446</v>
      </c>
      <c r="N28" s="109" t="s">
        <v>2558</v>
      </c>
      <c r="O28" s="117" t="s">
        <v>2455</v>
      </c>
      <c r="P28" s="117"/>
      <c r="Q28" s="109" t="s">
        <v>2219</v>
      </c>
    </row>
    <row r="29" spans="1:19" s="120" customFormat="1" ht="18" x14ac:dyDescent="0.25">
      <c r="A29" s="117" t="str">
        <f>VLOOKUP(E29,'LISTADO ATM'!$A$2:$C$898,3,0)</f>
        <v>SUR</v>
      </c>
      <c r="B29" s="145" t="s">
        <v>2630</v>
      </c>
      <c r="C29" s="110">
        <v>44363.501423611109</v>
      </c>
      <c r="D29" s="110" t="s">
        <v>2180</v>
      </c>
      <c r="E29" s="140">
        <v>301</v>
      </c>
      <c r="F29" s="117" t="str">
        <f>VLOOKUP(E29,VIP!$A$2:$O13825,2,0)</f>
        <v>DRBR301</v>
      </c>
      <c r="G29" s="117" t="str">
        <f>VLOOKUP(E29,'LISTADO ATM'!$A$2:$B$897,2,0)</f>
        <v xml:space="preserve">ATM UNP Alfa y Omega (Barahona) </v>
      </c>
      <c r="H29" s="117" t="str">
        <f>VLOOKUP(E29,VIP!$A$2:$O18688,7,FALSE)</f>
        <v>Si</v>
      </c>
      <c r="I29" s="117" t="str">
        <f>VLOOKUP(E29,VIP!$A$2:$O10653,8,FALSE)</f>
        <v>Si</v>
      </c>
      <c r="J29" s="117" t="str">
        <f>VLOOKUP(E29,VIP!$A$2:$O10603,8,FALSE)</f>
        <v>Si</v>
      </c>
      <c r="K29" s="117" t="str">
        <f>VLOOKUP(E29,VIP!$A$2:$O14177,6,0)</f>
        <v>NO</v>
      </c>
      <c r="L29" s="154" t="s">
        <v>2219</v>
      </c>
      <c r="M29" s="109" t="s">
        <v>2446</v>
      </c>
      <c r="N29" s="109" t="s">
        <v>2558</v>
      </c>
      <c r="O29" s="117" t="s">
        <v>2455</v>
      </c>
      <c r="P29" s="117"/>
      <c r="Q29" s="109" t="s">
        <v>2219</v>
      </c>
    </row>
    <row r="30" spans="1:19" s="120" customFormat="1" ht="18" x14ac:dyDescent="0.25">
      <c r="A30" s="117" t="str">
        <f>VLOOKUP(E30,'LISTADO ATM'!$A$2:$C$898,3,0)</f>
        <v>SUR</v>
      </c>
      <c r="B30" s="145" t="s">
        <v>2631</v>
      </c>
      <c r="C30" s="110">
        <v>44363.500243055554</v>
      </c>
      <c r="D30" s="110" t="s">
        <v>2180</v>
      </c>
      <c r="E30" s="140">
        <v>968</v>
      </c>
      <c r="F30" s="117" t="str">
        <f>VLOOKUP(E30,VIP!$A$2:$O13826,2,0)</f>
        <v>DRBR24I</v>
      </c>
      <c r="G30" s="117" t="str">
        <f>VLOOKUP(E30,'LISTADO ATM'!$A$2:$B$897,2,0)</f>
        <v xml:space="preserve">ATM UNP Mercado Baní </v>
      </c>
      <c r="H30" s="117" t="str">
        <f>VLOOKUP(E30,VIP!$A$2:$O18689,7,FALSE)</f>
        <v>Si</v>
      </c>
      <c r="I30" s="117" t="str">
        <f>VLOOKUP(E30,VIP!$A$2:$O10654,8,FALSE)</f>
        <v>Si</v>
      </c>
      <c r="J30" s="117" t="str">
        <f>VLOOKUP(E30,VIP!$A$2:$O10604,8,FALSE)</f>
        <v>Si</v>
      </c>
      <c r="K30" s="117" t="str">
        <f>VLOOKUP(E30,VIP!$A$2:$O14178,6,0)</f>
        <v>SI</v>
      </c>
      <c r="L30" s="154" t="s">
        <v>2466</v>
      </c>
      <c r="M30" s="109" t="s">
        <v>2446</v>
      </c>
      <c r="N30" s="109" t="s">
        <v>2558</v>
      </c>
      <c r="O30" s="117" t="s">
        <v>2455</v>
      </c>
      <c r="P30" s="117"/>
      <c r="Q30" s="109" t="s">
        <v>2466</v>
      </c>
    </row>
    <row r="31" spans="1:19" s="120" customFormat="1" ht="18" x14ac:dyDescent="0.25">
      <c r="A31" s="117" t="str">
        <f>VLOOKUP(E31,'LISTADO ATM'!$A$2:$C$898,3,0)</f>
        <v>NORTE</v>
      </c>
      <c r="B31" s="145" t="s">
        <v>2632</v>
      </c>
      <c r="C31" s="110">
        <v>44363.49858796296</v>
      </c>
      <c r="D31" s="110" t="s">
        <v>2181</v>
      </c>
      <c r="E31" s="140">
        <v>283</v>
      </c>
      <c r="F31" s="117" t="str">
        <f>VLOOKUP(E31,VIP!$A$2:$O13827,2,0)</f>
        <v>DRBR283</v>
      </c>
      <c r="G31" s="117" t="str">
        <f>VLOOKUP(E31,'LISTADO ATM'!$A$2:$B$897,2,0)</f>
        <v xml:space="preserve">ATM Oficina Nibaje </v>
      </c>
      <c r="H31" s="117" t="str">
        <f>VLOOKUP(E31,VIP!$A$2:$O18690,7,FALSE)</f>
        <v>Si</v>
      </c>
      <c r="I31" s="117" t="str">
        <f>VLOOKUP(E31,VIP!$A$2:$O10655,8,FALSE)</f>
        <v>Si</v>
      </c>
      <c r="J31" s="117" t="str">
        <f>VLOOKUP(E31,VIP!$A$2:$O10605,8,FALSE)</f>
        <v>Si</v>
      </c>
      <c r="K31" s="117" t="str">
        <f>VLOOKUP(E31,VIP!$A$2:$O14179,6,0)</f>
        <v>NO</v>
      </c>
      <c r="L31" s="154" t="s">
        <v>2219</v>
      </c>
      <c r="M31" s="109" t="s">
        <v>2446</v>
      </c>
      <c r="N31" s="109" t="s">
        <v>2453</v>
      </c>
      <c r="O31" s="117" t="s">
        <v>2569</v>
      </c>
      <c r="P31" s="117"/>
      <c r="Q31" s="109" t="s">
        <v>2219</v>
      </c>
    </row>
    <row r="32" spans="1:19" s="120" customFormat="1" ht="18" x14ac:dyDescent="0.25">
      <c r="A32" s="117" t="str">
        <f>VLOOKUP(E32,'LISTADO ATM'!$A$2:$C$898,3,0)</f>
        <v>NORTE</v>
      </c>
      <c r="B32" s="145" t="s">
        <v>2633</v>
      </c>
      <c r="C32" s="110">
        <v>44363.487303240741</v>
      </c>
      <c r="D32" s="110" t="s">
        <v>2470</v>
      </c>
      <c r="E32" s="140">
        <v>285</v>
      </c>
      <c r="F32" s="117" t="str">
        <f>VLOOKUP(E32,VIP!$A$2:$O13828,2,0)</f>
        <v>DRBR285</v>
      </c>
      <c r="G32" s="117" t="str">
        <f>VLOOKUP(E32,'LISTADO ATM'!$A$2:$B$897,2,0)</f>
        <v xml:space="preserve">ATM Oficina Camino Real (Puerto Plata) </v>
      </c>
      <c r="H32" s="117" t="str">
        <f>VLOOKUP(E32,VIP!$A$2:$O18691,7,FALSE)</f>
        <v>Si</v>
      </c>
      <c r="I32" s="117" t="str">
        <f>VLOOKUP(E32,VIP!$A$2:$O10656,8,FALSE)</f>
        <v>Si</v>
      </c>
      <c r="J32" s="117" t="str">
        <f>VLOOKUP(E32,VIP!$A$2:$O10606,8,FALSE)</f>
        <v>Si</v>
      </c>
      <c r="K32" s="117" t="str">
        <f>VLOOKUP(E32,VIP!$A$2:$O14180,6,0)</f>
        <v>NO</v>
      </c>
      <c r="L32" s="154" t="s">
        <v>2418</v>
      </c>
      <c r="M32" s="109" t="s">
        <v>2446</v>
      </c>
      <c r="N32" s="109" t="s">
        <v>2453</v>
      </c>
      <c r="O32" s="117" t="s">
        <v>2641</v>
      </c>
      <c r="P32" s="117"/>
      <c r="Q32" s="109" t="s">
        <v>2418</v>
      </c>
    </row>
    <row r="33" spans="1:17" s="120" customFormat="1" ht="18" x14ac:dyDescent="0.25">
      <c r="A33" s="117" t="str">
        <f>VLOOKUP(E33,'LISTADO ATM'!$A$2:$C$898,3,0)</f>
        <v>DISTRITO NACIONAL</v>
      </c>
      <c r="B33" s="145" t="s">
        <v>2634</v>
      </c>
      <c r="C33" s="110">
        <v>44363.465439814812</v>
      </c>
      <c r="D33" s="110" t="s">
        <v>2180</v>
      </c>
      <c r="E33" s="140">
        <v>697</v>
      </c>
      <c r="F33" s="117" t="str">
        <f>VLOOKUP(E33,VIP!$A$2:$O13830,2,0)</f>
        <v>DRBR697</v>
      </c>
      <c r="G33" s="117" t="str">
        <f>VLOOKUP(E33,'LISTADO ATM'!$A$2:$B$897,2,0)</f>
        <v>ATM Hipermercado Olé Ciudad Juan Bosch</v>
      </c>
      <c r="H33" s="117" t="str">
        <f>VLOOKUP(E33,VIP!$A$2:$O18693,7,FALSE)</f>
        <v>Si</v>
      </c>
      <c r="I33" s="117" t="str">
        <f>VLOOKUP(E33,VIP!$A$2:$O10658,8,FALSE)</f>
        <v>Si</v>
      </c>
      <c r="J33" s="117" t="str">
        <f>VLOOKUP(E33,VIP!$A$2:$O10608,8,FALSE)</f>
        <v>Si</v>
      </c>
      <c r="K33" s="117" t="str">
        <f>VLOOKUP(E33,VIP!$A$2:$O14182,6,0)</f>
        <v>NO</v>
      </c>
      <c r="L33" s="154" t="s">
        <v>2466</v>
      </c>
      <c r="M33" s="109" t="s">
        <v>2446</v>
      </c>
      <c r="N33" s="109" t="s">
        <v>2558</v>
      </c>
      <c r="O33" s="117" t="s">
        <v>2455</v>
      </c>
      <c r="P33" s="117"/>
      <c r="Q33" s="109" t="s">
        <v>2466</v>
      </c>
    </row>
    <row r="34" spans="1:17" s="120" customFormat="1" ht="18" x14ac:dyDescent="0.25">
      <c r="A34" s="117" t="str">
        <f>VLOOKUP(E34,'LISTADO ATM'!$A$2:$C$898,3,0)</f>
        <v>SUR</v>
      </c>
      <c r="B34" s="145" t="s">
        <v>2635</v>
      </c>
      <c r="C34" s="110">
        <v>44363.439293981479</v>
      </c>
      <c r="D34" s="110" t="s">
        <v>2449</v>
      </c>
      <c r="E34" s="140">
        <v>44</v>
      </c>
      <c r="F34" s="117" t="str">
        <f>VLOOKUP(E34,VIP!$A$2:$O13832,2,0)</f>
        <v>DRBR044</v>
      </c>
      <c r="G34" s="117" t="str">
        <f>VLOOKUP(E34,'LISTADO ATM'!$A$2:$B$897,2,0)</f>
        <v xml:space="preserve">ATM Oficina Pedernales </v>
      </c>
      <c r="H34" s="117" t="str">
        <f>VLOOKUP(E34,VIP!$A$2:$O18695,7,FALSE)</f>
        <v>Si</v>
      </c>
      <c r="I34" s="117" t="str">
        <f>VLOOKUP(E34,VIP!$A$2:$O10660,8,FALSE)</f>
        <v>Si</v>
      </c>
      <c r="J34" s="117" t="str">
        <f>VLOOKUP(E34,VIP!$A$2:$O10610,8,FALSE)</f>
        <v>Si</v>
      </c>
      <c r="K34" s="117" t="str">
        <f>VLOOKUP(E34,VIP!$A$2:$O14184,6,0)</f>
        <v>SI</v>
      </c>
      <c r="L34" s="154" t="s">
        <v>2418</v>
      </c>
      <c r="M34" s="109" t="s">
        <v>2446</v>
      </c>
      <c r="N34" s="109" t="s">
        <v>2453</v>
      </c>
      <c r="O34" s="117" t="s">
        <v>2454</v>
      </c>
      <c r="P34" s="117"/>
      <c r="Q34" s="109" t="s">
        <v>2418</v>
      </c>
    </row>
    <row r="35" spans="1:17" s="120" customFormat="1" ht="18" x14ac:dyDescent="0.25">
      <c r="A35" s="117" t="str">
        <f>VLOOKUP(E35,'LISTADO ATM'!$A$2:$C$898,3,0)</f>
        <v>DISTRITO NACIONAL</v>
      </c>
      <c r="B35" s="145" t="s">
        <v>2636</v>
      </c>
      <c r="C35" s="110">
        <v>44363.425405092596</v>
      </c>
      <c r="D35" s="110" t="s">
        <v>2180</v>
      </c>
      <c r="E35" s="140">
        <v>684</v>
      </c>
      <c r="F35" s="117" t="str">
        <f>VLOOKUP(E35,VIP!$A$2:$O13833,2,0)</f>
        <v>DRBR684</v>
      </c>
      <c r="G35" s="117" t="str">
        <f>VLOOKUP(E35,'LISTADO ATM'!$A$2:$B$897,2,0)</f>
        <v>ATM Estación Texaco Prolongación 27 Febrero</v>
      </c>
      <c r="H35" s="117" t="str">
        <f>VLOOKUP(E35,VIP!$A$2:$O18696,7,FALSE)</f>
        <v>NO</v>
      </c>
      <c r="I35" s="117" t="str">
        <f>VLOOKUP(E35,VIP!$A$2:$O10661,8,FALSE)</f>
        <v>NO</v>
      </c>
      <c r="J35" s="117" t="str">
        <f>VLOOKUP(E35,VIP!$A$2:$O10611,8,FALSE)</f>
        <v>NO</v>
      </c>
      <c r="K35" s="117" t="str">
        <f>VLOOKUP(E35,VIP!$A$2:$O14185,6,0)</f>
        <v>NO</v>
      </c>
      <c r="L35" s="154" t="s">
        <v>2466</v>
      </c>
      <c r="M35" s="109" t="s">
        <v>2446</v>
      </c>
      <c r="N35" s="109" t="s">
        <v>2558</v>
      </c>
      <c r="O35" s="117" t="s">
        <v>2455</v>
      </c>
      <c r="P35" s="117"/>
      <c r="Q35" s="109" t="s">
        <v>2466</v>
      </c>
    </row>
    <row r="36" spans="1:17" s="120" customFormat="1" ht="18" x14ac:dyDescent="0.25">
      <c r="A36" s="117" t="str">
        <f>VLOOKUP(E36,'LISTADO ATM'!$A$2:$C$898,3,0)</f>
        <v>DISTRITO NACIONAL</v>
      </c>
      <c r="B36" s="145" t="s">
        <v>2637</v>
      </c>
      <c r="C36" s="110">
        <v>44363.400034722225</v>
      </c>
      <c r="D36" s="110" t="s">
        <v>2449</v>
      </c>
      <c r="E36" s="140">
        <v>719</v>
      </c>
      <c r="F36" s="117" t="str">
        <f>VLOOKUP(E36,VIP!$A$2:$O13838,2,0)</f>
        <v>DRBR419</v>
      </c>
      <c r="G36" s="117" t="str">
        <f>VLOOKUP(E36,'LISTADO ATM'!$A$2:$B$897,2,0)</f>
        <v xml:space="preserve">ATM Ayuntamiento Municipal San Luís </v>
      </c>
      <c r="H36" s="117" t="str">
        <f>VLOOKUP(E36,VIP!$A$2:$O18701,7,FALSE)</f>
        <v>Si</v>
      </c>
      <c r="I36" s="117" t="str">
        <f>VLOOKUP(E36,VIP!$A$2:$O10666,8,FALSE)</f>
        <v>Si</v>
      </c>
      <c r="J36" s="117" t="str">
        <f>VLOOKUP(E36,VIP!$A$2:$O10616,8,FALSE)</f>
        <v>Si</v>
      </c>
      <c r="K36" s="117" t="str">
        <f>VLOOKUP(E36,VIP!$A$2:$O14190,6,0)</f>
        <v>NO</v>
      </c>
      <c r="L36" s="154" t="s">
        <v>2639</v>
      </c>
      <c r="M36" s="109" t="s">
        <v>2446</v>
      </c>
      <c r="N36" s="109" t="s">
        <v>2453</v>
      </c>
      <c r="O36" s="117" t="s">
        <v>2454</v>
      </c>
      <c r="P36" s="117"/>
      <c r="Q36" s="109" t="s">
        <v>2639</v>
      </c>
    </row>
    <row r="37" spans="1:17" s="120" customFormat="1" ht="18" x14ac:dyDescent="0.25">
      <c r="A37" s="117" t="str">
        <f>VLOOKUP(E37,'LISTADO ATM'!$A$2:$C$898,3,0)</f>
        <v>NORTE</v>
      </c>
      <c r="B37" s="145" t="s">
        <v>2638</v>
      </c>
      <c r="C37" s="110">
        <v>44363.393020833333</v>
      </c>
      <c r="D37" s="110" t="s">
        <v>2181</v>
      </c>
      <c r="E37" s="140">
        <v>807</v>
      </c>
      <c r="F37" s="117" t="str">
        <f>VLOOKUP(E37,VIP!$A$2:$O13842,2,0)</f>
        <v>DRBR207</v>
      </c>
      <c r="G37" s="117" t="str">
        <f>VLOOKUP(E37,'LISTADO ATM'!$A$2:$B$897,2,0)</f>
        <v xml:space="preserve">ATM S/M Morel (Mao) </v>
      </c>
      <c r="H37" s="117" t="str">
        <f>VLOOKUP(E37,VIP!$A$2:$O18705,7,FALSE)</f>
        <v>Si</v>
      </c>
      <c r="I37" s="117" t="str">
        <f>VLOOKUP(E37,VIP!$A$2:$O10670,8,FALSE)</f>
        <v>Si</v>
      </c>
      <c r="J37" s="117" t="str">
        <f>VLOOKUP(E37,VIP!$A$2:$O10620,8,FALSE)</f>
        <v>Si</v>
      </c>
      <c r="K37" s="117" t="str">
        <f>VLOOKUP(E37,VIP!$A$2:$O14194,6,0)</f>
        <v>SI</v>
      </c>
      <c r="L37" s="154" t="s">
        <v>2219</v>
      </c>
      <c r="M37" s="109" t="s">
        <v>2446</v>
      </c>
      <c r="N37" s="109" t="s">
        <v>2453</v>
      </c>
      <c r="O37" s="117" t="s">
        <v>2569</v>
      </c>
      <c r="P37" s="117"/>
      <c r="Q37" s="109" t="s">
        <v>2219</v>
      </c>
    </row>
    <row r="38" spans="1:17" s="120" customFormat="1" ht="18" x14ac:dyDescent="0.25">
      <c r="A38" s="117" t="str">
        <f>VLOOKUP(E38,'LISTADO ATM'!$A$2:$C$898,3,0)</f>
        <v>DISTRITO NACIONAL</v>
      </c>
      <c r="B38" s="145" t="s">
        <v>2617</v>
      </c>
      <c r="C38" s="110">
        <v>44363.282025462962</v>
      </c>
      <c r="D38" s="110" t="s">
        <v>2180</v>
      </c>
      <c r="E38" s="140">
        <v>488</v>
      </c>
      <c r="F38" s="117" t="str">
        <f>VLOOKUP(E38,VIP!$A$2:$O13812,2,0)</f>
        <v>DRBR488</v>
      </c>
      <c r="G38" s="117" t="str">
        <f>VLOOKUP(E38,'LISTADO ATM'!$A$2:$B$897,2,0)</f>
        <v xml:space="preserve">ATM Aeropuerto El Higuero </v>
      </c>
      <c r="H38" s="117" t="str">
        <f>VLOOKUP(E38,VIP!$A$2:$O18675,7,FALSE)</f>
        <v>Si</v>
      </c>
      <c r="I38" s="117" t="str">
        <f>VLOOKUP(E38,VIP!$A$2:$O10640,8,FALSE)</f>
        <v>Si</v>
      </c>
      <c r="J38" s="117" t="str">
        <f>VLOOKUP(E38,VIP!$A$2:$O10590,8,FALSE)</f>
        <v>Si</v>
      </c>
      <c r="K38" s="117" t="str">
        <f>VLOOKUP(E38,VIP!$A$2:$O14164,6,0)</f>
        <v>NO</v>
      </c>
      <c r="L38" s="154" t="s">
        <v>2219</v>
      </c>
      <c r="M38" s="109" t="s">
        <v>2446</v>
      </c>
      <c r="N38" s="109" t="s">
        <v>2453</v>
      </c>
      <c r="O38" s="117" t="s">
        <v>2455</v>
      </c>
      <c r="P38" s="117"/>
      <c r="Q38" s="109" t="s">
        <v>2219</v>
      </c>
    </row>
    <row r="39" spans="1:17" s="120" customFormat="1" ht="18" x14ac:dyDescent="0.25">
      <c r="A39" s="117" t="str">
        <f>VLOOKUP(E39,'LISTADO ATM'!$A$2:$C$898,3,0)</f>
        <v>DISTRITO NACIONAL</v>
      </c>
      <c r="B39" s="145" t="s">
        <v>2618</v>
      </c>
      <c r="C39" s="110">
        <v>44363.281631944446</v>
      </c>
      <c r="D39" s="110" t="s">
        <v>2180</v>
      </c>
      <c r="E39" s="140">
        <v>239</v>
      </c>
      <c r="F39" s="117" t="str">
        <f>VLOOKUP(E39,VIP!$A$2:$O13813,2,0)</f>
        <v>DRBR239</v>
      </c>
      <c r="G39" s="117" t="str">
        <f>VLOOKUP(E39,'LISTADO ATM'!$A$2:$B$897,2,0)</f>
        <v xml:space="preserve">ATM Autobanco Charles de Gaulle </v>
      </c>
      <c r="H39" s="117" t="str">
        <f>VLOOKUP(E39,VIP!$A$2:$O18676,7,FALSE)</f>
        <v>Si</v>
      </c>
      <c r="I39" s="117" t="str">
        <f>VLOOKUP(E39,VIP!$A$2:$O10641,8,FALSE)</f>
        <v>Si</v>
      </c>
      <c r="J39" s="117" t="str">
        <f>VLOOKUP(E39,VIP!$A$2:$O10591,8,FALSE)</f>
        <v>Si</v>
      </c>
      <c r="K39" s="117" t="str">
        <f>VLOOKUP(E39,VIP!$A$2:$O14165,6,0)</f>
        <v>SI</v>
      </c>
      <c r="L39" s="154" t="s">
        <v>2219</v>
      </c>
      <c r="M39" s="109" t="s">
        <v>2446</v>
      </c>
      <c r="N39" s="109" t="s">
        <v>2453</v>
      </c>
      <c r="O39" s="117" t="s">
        <v>2455</v>
      </c>
      <c r="P39" s="117"/>
      <c r="Q39" s="109" t="s">
        <v>2219</v>
      </c>
    </row>
    <row r="40" spans="1:17" s="120" customFormat="1" ht="18" x14ac:dyDescent="0.25">
      <c r="A40" s="117" t="str">
        <f>VLOOKUP(E40,'LISTADO ATM'!$A$2:$C$898,3,0)</f>
        <v>DISTRITO NACIONAL</v>
      </c>
      <c r="B40" s="145" t="s">
        <v>2619</v>
      </c>
      <c r="C40" s="110">
        <v>44363.280104166668</v>
      </c>
      <c r="D40" s="110" t="s">
        <v>2180</v>
      </c>
      <c r="E40" s="140">
        <v>34</v>
      </c>
      <c r="F40" s="117" t="str">
        <f>VLOOKUP(E40,VIP!$A$2:$O13816,2,0)</f>
        <v>DRBR034</v>
      </c>
      <c r="G40" s="117" t="str">
        <f>VLOOKUP(E40,'LISTADO ATM'!$A$2:$B$897,2,0)</f>
        <v xml:space="preserve">ATM Plaza de la Salud </v>
      </c>
      <c r="H40" s="117" t="str">
        <f>VLOOKUP(E40,VIP!$A$2:$O18679,7,FALSE)</f>
        <v>Si</v>
      </c>
      <c r="I40" s="117" t="str">
        <f>VLOOKUP(E40,VIP!$A$2:$O10644,8,FALSE)</f>
        <v>Si</v>
      </c>
      <c r="J40" s="117" t="str">
        <f>VLOOKUP(E40,VIP!$A$2:$O10594,8,FALSE)</f>
        <v>Si</v>
      </c>
      <c r="K40" s="117" t="str">
        <f>VLOOKUP(E40,VIP!$A$2:$O14168,6,0)</f>
        <v>NO</v>
      </c>
      <c r="L40" s="154" t="s">
        <v>2219</v>
      </c>
      <c r="M40" s="109" t="s">
        <v>2446</v>
      </c>
      <c r="N40" s="109" t="s">
        <v>2453</v>
      </c>
      <c r="O40" s="117" t="s">
        <v>2455</v>
      </c>
      <c r="P40" s="117"/>
      <c r="Q40" s="109" t="s">
        <v>2219</v>
      </c>
    </row>
    <row r="41" spans="1:17" s="120" customFormat="1" ht="18" x14ac:dyDescent="0.25">
      <c r="A41" s="117" t="str">
        <f>VLOOKUP(E41,'LISTADO ATM'!$A$2:$C$898,3,0)</f>
        <v>NORTE</v>
      </c>
      <c r="B41" s="145" t="s">
        <v>2611</v>
      </c>
      <c r="C41" s="110">
        <v>44363.071006944447</v>
      </c>
      <c r="D41" s="110" t="s">
        <v>2470</v>
      </c>
      <c r="E41" s="140">
        <v>720</v>
      </c>
      <c r="F41" s="117" t="str">
        <f>VLOOKUP(E41,VIP!$A$2:$O13811,2,0)</f>
        <v>DRBR12E</v>
      </c>
      <c r="G41" s="117" t="str">
        <f>VLOOKUP(E41,'LISTADO ATM'!$A$2:$B$897,2,0)</f>
        <v xml:space="preserve">ATM OMSA (Santiago) </v>
      </c>
      <c r="H41" s="117" t="str">
        <f>VLOOKUP(E41,VIP!$A$2:$O18674,7,FALSE)</f>
        <v>Si</v>
      </c>
      <c r="I41" s="117" t="str">
        <f>VLOOKUP(E41,VIP!$A$2:$O10639,8,FALSE)</f>
        <v>Si</v>
      </c>
      <c r="J41" s="117" t="str">
        <f>VLOOKUP(E41,VIP!$A$2:$O10589,8,FALSE)</f>
        <v>Si</v>
      </c>
      <c r="K41" s="117" t="str">
        <f>VLOOKUP(E41,VIP!$A$2:$O14163,6,0)</f>
        <v>NO</v>
      </c>
      <c r="L41" s="154" t="s">
        <v>2418</v>
      </c>
      <c r="M41" s="109" t="s">
        <v>2446</v>
      </c>
      <c r="N41" s="109" t="s">
        <v>2453</v>
      </c>
      <c r="O41" s="117" t="s">
        <v>2471</v>
      </c>
      <c r="P41" s="117"/>
      <c r="Q41" s="109" t="s">
        <v>2418</v>
      </c>
    </row>
    <row r="42" spans="1:17" s="120" customFormat="1" ht="18" x14ac:dyDescent="0.25">
      <c r="A42" s="117" t="str">
        <f>VLOOKUP(E42,'LISTADO ATM'!$A$2:$C$898,3,0)</f>
        <v>DISTRITO NACIONAL</v>
      </c>
      <c r="B42" s="145" t="s">
        <v>2612</v>
      </c>
      <c r="C42" s="110">
        <v>44363.039282407408</v>
      </c>
      <c r="D42" s="110" t="s">
        <v>2470</v>
      </c>
      <c r="E42" s="140">
        <v>957</v>
      </c>
      <c r="F42" s="117" t="str">
        <f>VLOOKUP(E42,VIP!$A$2:$O13814,2,0)</f>
        <v>DRBR23F</v>
      </c>
      <c r="G42" s="117" t="str">
        <f>VLOOKUP(E42,'LISTADO ATM'!$A$2:$B$897,2,0)</f>
        <v xml:space="preserve">ATM Oficina Venezuela </v>
      </c>
      <c r="H42" s="117" t="str">
        <f>VLOOKUP(E42,VIP!$A$2:$O18677,7,FALSE)</f>
        <v>Si</v>
      </c>
      <c r="I42" s="117" t="str">
        <f>VLOOKUP(E42,VIP!$A$2:$O10642,8,FALSE)</f>
        <v>Si</v>
      </c>
      <c r="J42" s="117" t="str">
        <f>VLOOKUP(E42,VIP!$A$2:$O10592,8,FALSE)</f>
        <v>Si</v>
      </c>
      <c r="K42" s="117" t="str">
        <f>VLOOKUP(E42,VIP!$A$2:$O14166,6,0)</f>
        <v>SI</v>
      </c>
      <c r="L42" s="154" t="s">
        <v>2442</v>
      </c>
      <c r="M42" s="109" t="s">
        <v>2446</v>
      </c>
      <c r="N42" s="109" t="s">
        <v>2453</v>
      </c>
      <c r="O42" s="117" t="s">
        <v>2471</v>
      </c>
      <c r="P42" s="117"/>
      <c r="Q42" s="109" t="s">
        <v>2442</v>
      </c>
    </row>
    <row r="43" spans="1:17" s="120" customFormat="1" ht="18" x14ac:dyDescent="0.25">
      <c r="A43" s="117" t="str">
        <f>VLOOKUP(E43,'LISTADO ATM'!$A$2:$C$898,3,0)</f>
        <v>DISTRITO NACIONAL</v>
      </c>
      <c r="B43" s="145" t="s">
        <v>2613</v>
      </c>
      <c r="C43" s="110">
        <v>44363.03869212963</v>
      </c>
      <c r="D43" s="110" t="s">
        <v>2180</v>
      </c>
      <c r="E43" s="140">
        <v>272</v>
      </c>
      <c r="F43" s="117" t="str">
        <f>VLOOKUP(E43,VIP!$A$2:$O13815,2,0)</f>
        <v>DRBR272</v>
      </c>
      <c r="G43" s="117" t="str">
        <f>VLOOKUP(E43,'LISTADO ATM'!$A$2:$B$897,2,0)</f>
        <v xml:space="preserve">ATM Cámara de Diputados </v>
      </c>
      <c r="H43" s="117" t="str">
        <f>VLOOKUP(E43,VIP!$A$2:$O18678,7,FALSE)</f>
        <v>Si</v>
      </c>
      <c r="I43" s="117" t="str">
        <f>VLOOKUP(E43,VIP!$A$2:$O10643,8,FALSE)</f>
        <v>Si</v>
      </c>
      <c r="J43" s="117" t="str">
        <f>VLOOKUP(E43,VIP!$A$2:$O10593,8,FALSE)</f>
        <v>Si</v>
      </c>
      <c r="K43" s="117" t="str">
        <f>VLOOKUP(E43,VIP!$A$2:$O14167,6,0)</f>
        <v>NO</v>
      </c>
      <c r="L43" s="154" t="s">
        <v>2466</v>
      </c>
      <c r="M43" s="109" t="s">
        <v>2446</v>
      </c>
      <c r="N43" s="109" t="s">
        <v>2453</v>
      </c>
      <c r="O43" s="117" t="s">
        <v>2455</v>
      </c>
      <c r="P43" s="117"/>
      <c r="Q43" s="109" t="s">
        <v>2466</v>
      </c>
    </row>
    <row r="44" spans="1:17" s="120" customFormat="1" ht="18" x14ac:dyDescent="0.25">
      <c r="A44" s="117" t="str">
        <f>VLOOKUP(E44,'LISTADO ATM'!$A$2:$C$898,3,0)</f>
        <v>SUR</v>
      </c>
      <c r="B44" s="145" t="s">
        <v>2614</v>
      </c>
      <c r="C44" s="110">
        <v>44363.035104166665</v>
      </c>
      <c r="D44" s="110" t="s">
        <v>2470</v>
      </c>
      <c r="E44" s="140">
        <v>5</v>
      </c>
      <c r="F44" s="117" t="str">
        <f>VLOOKUP(E44,VIP!$A$2:$O13816,2,0)</f>
        <v>DRBR005</v>
      </c>
      <c r="G44" s="117" t="str">
        <f>VLOOKUP(E44,'LISTADO ATM'!$A$2:$B$897,2,0)</f>
        <v>ATM Oficina Autoservicio Villa Ofelia (San Juan)</v>
      </c>
      <c r="H44" s="117" t="str">
        <f>VLOOKUP(E44,VIP!$A$2:$O18679,7,FALSE)</f>
        <v>Si</v>
      </c>
      <c r="I44" s="117" t="str">
        <f>VLOOKUP(E44,VIP!$A$2:$O10644,8,FALSE)</f>
        <v>Si</v>
      </c>
      <c r="J44" s="117" t="str">
        <f>VLOOKUP(E44,VIP!$A$2:$O10594,8,FALSE)</f>
        <v>Si</v>
      </c>
      <c r="K44" s="117" t="str">
        <f>VLOOKUP(E44,VIP!$A$2:$O14168,6,0)</f>
        <v>NO</v>
      </c>
      <c r="L44" s="154" t="s">
        <v>2566</v>
      </c>
      <c r="M44" s="109" t="s">
        <v>2446</v>
      </c>
      <c r="N44" s="109" t="s">
        <v>2453</v>
      </c>
      <c r="O44" s="117" t="s">
        <v>2471</v>
      </c>
      <c r="P44" s="117"/>
      <c r="Q44" s="109" t="s">
        <v>2566</v>
      </c>
    </row>
    <row r="45" spans="1:17" s="120" customFormat="1" ht="18" x14ac:dyDescent="0.25">
      <c r="A45" s="117" t="str">
        <f>VLOOKUP(E45,'LISTADO ATM'!$A$2:$C$898,3,0)</f>
        <v>DISTRITO NACIONAL</v>
      </c>
      <c r="B45" s="145" t="s">
        <v>2615</v>
      </c>
      <c r="C45" s="110">
        <v>44362.973379629628</v>
      </c>
      <c r="D45" s="110" t="s">
        <v>2180</v>
      </c>
      <c r="E45" s="140">
        <v>527</v>
      </c>
      <c r="F45" s="117" t="str">
        <f>VLOOKUP(E45,VIP!$A$2:$O13817,2,0)</f>
        <v>DRBR527</v>
      </c>
      <c r="G45" s="117" t="str">
        <f>VLOOKUP(E45,'LISTADO ATM'!$A$2:$B$897,2,0)</f>
        <v>ATM Oficina Zona Oriental II</v>
      </c>
      <c r="H45" s="117" t="str">
        <f>VLOOKUP(E45,VIP!$A$2:$O18680,7,FALSE)</f>
        <v>Si</v>
      </c>
      <c r="I45" s="117" t="str">
        <f>VLOOKUP(E45,VIP!$A$2:$O10645,8,FALSE)</f>
        <v>Si</v>
      </c>
      <c r="J45" s="117" t="str">
        <f>VLOOKUP(E45,VIP!$A$2:$O10595,8,FALSE)</f>
        <v>Si</v>
      </c>
      <c r="K45" s="117" t="str">
        <f>VLOOKUP(E45,VIP!$A$2:$O14169,6,0)</f>
        <v>SI</v>
      </c>
      <c r="L45" s="154" t="s">
        <v>2219</v>
      </c>
      <c r="M45" s="109" t="s">
        <v>2446</v>
      </c>
      <c r="N45" s="109" t="s">
        <v>2453</v>
      </c>
      <c r="O45" s="117" t="s">
        <v>2455</v>
      </c>
      <c r="P45" s="117"/>
      <c r="Q45" s="109" t="s">
        <v>2219</v>
      </c>
    </row>
    <row r="46" spans="1:17" s="120" customFormat="1" ht="18" x14ac:dyDescent="0.25">
      <c r="A46" s="117" t="str">
        <f>VLOOKUP(E46,'LISTADO ATM'!$A$2:$C$898,3,0)</f>
        <v>DISTRITO NACIONAL</v>
      </c>
      <c r="B46" s="145" t="s">
        <v>2616</v>
      </c>
      <c r="C46" s="110">
        <v>44362.97078703704</v>
      </c>
      <c r="D46" s="110" t="s">
        <v>2180</v>
      </c>
      <c r="E46" s="140">
        <v>487</v>
      </c>
      <c r="F46" s="117" t="str">
        <f>VLOOKUP(E46,VIP!$A$2:$O13818,2,0)</f>
        <v>DRBR487</v>
      </c>
      <c r="G46" s="117" t="str">
        <f>VLOOKUP(E46,'LISTADO ATM'!$A$2:$B$897,2,0)</f>
        <v xml:space="preserve">ATM Olé Hainamosa </v>
      </c>
      <c r="H46" s="117" t="str">
        <f>VLOOKUP(E46,VIP!$A$2:$O18681,7,FALSE)</f>
        <v>Si</v>
      </c>
      <c r="I46" s="117" t="str">
        <f>VLOOKUP(E46,VIP!$A$2:$O10646,8,FALSE)</f>
        <v>Si</v>
      </c>
      <c r="J46" s="117" t="str">
        <f>VLOOKUP(E46,VIP!$A$2:$O10596,8,FALSE)</f>
        <v>Si</v>
      </c>
      <c r="K46" s="117" t="str">
        <f>VLOOKUP(E46,VIP!$A$2:$O14170,6,0)</f>
        <v>SI</v>
      </c>
      <c r="L46" s="154" t="s">
        <v>2219</v>
      </c>
      <c r="M46" s="109" t="s">
        <v>2446</v>
      </c>
      <c r="N46" s="109" t="s">
        <v>2453</v>
      </c>
      <c r="O46" s="117" t="s">
        <v>2455</v>
      </c>
      <c r="P46" s="117"/>
      <c r="Q46" s="109" t="s">
        <v>2219</v>
      </c>
    </row>
    <row r="47" spans="1:17" s="120" customFormat="1" ht="18" x14ac:dyDescent="0.25">
      <c r="A47" s="117" t="str">
        <f>VLOOKUP(E47,'LISTADO ATM'!$A$2:$C$898,3,0)</f>
        <v>SUR</v>
      </c>
      <c r="B47" s="145" t="s">
        <v>2597</v>
      </c>
      <c r="C47" s="110">
        <v>44362.961504629631</v>
      </c>
      <c r="D47" s="110" t="s">
        <v>2180</v>
      </c>
      <c r="E47" s="140">
        <v>297</v>
      </c>
      <c r="F47" s="117" t="str">
        <f>VLOOKUP(E47,VIP!$A$2:$O13808,2,0)</f>
        <v>DRBR297</v>
      </c>
      <c r="G47" s="117" t="str">
        <f>VLOOKUP(E47,'LISTADO ATM'!$A$2:$B$897,2,0)</f>
        <v xml:space="preserve">ATM S/M Cadena Ocoa </v>
      </c>
      <c r="H47" s="117" t="str">
        <f>VLOOKUP(E47,VIP!$A$2:$O18671,7,FALSE)</f>
        <v>Si</v>
      </c>
      <c r="I47" s="117" t="str">
        <f>VLOOKUP(E47,VIP!$A$2:$O10636,8,FALSE)</f>
        <v>Si</v>
      </c>
      <c r="J47" s="117" t="str">
        <f>VLOOKUP(E47,VIP!$A$2:$O10586,8,FALSE)</f>
        <v>Si</v>
      </c>
      <c r="K47" s="117" t="str">
        <f>VLOOKUP(E47,VIP!$A$2:$O14160,6,0)</f>
        <v>NO</v>
      </c>
      <c r="L47" s="154" t="s">
        <v>2568</v>
      </c>
      <c r="M47" s="109" t="s">
        <v>2446</v>
      </c>
      <c r="N47" s="109" t="s">
        <v>2453</v>
      </c>
      <c r="O47" s="117" t="s">
        <v>2455</v>
      </c>
      <c r="P47" s="117"/>
      <c r="Q47" s="109" t="s">
        <v>2568</v>
      </c>
    </row>
    <row r="48" spans="1:17" s="120" customFormat="1" ht="18" x14ac:dyDescent="0.25">
      <c r="A48" s="117" t="str">
        <f>VLOOKUP(E48,'LISTADO ATM'!$A$2:$C$898,3,0)</f>
        <v>NORTE</v>
      </c>
      <c r="B48" s="145" t="s">
        <v>2598</v>
      </c>
      <c r="C48" s="110">
        <v>44362.947418981479</v>
      </c>
      <c r="D48" s="110" t="s">
        <v>2586</v>
      </c>
      <c r="E48" s="140">
        <v>633</v>
      </c>
      <c r="F48" s="117" t="str">
        <f>VLOOKUP(E48,VIP!$A$2:$O13812,2,0)</f>
        <v>DRBR260</v>
      </c>
      <c r="G48" s="117" t="str">
        <f>VLOOKUP(E48,'LISTADO ATM'!$A$2:$B$897,2,0)</f>
        <v xml:space="preserve">ATM Autobanco Las Colinas </v>
      </c>
      <c r="H48" s="117" t="str">
        <f>VLOOKUP(E48,VIP!$A$2:$O18675,7,FALSE)</f>
        <v>Si</v>
      </c>
      <c r="I48" s="117" t="str">
        <f>VLOOKUP(E48,VIP!$A$2:$O10640,8,FALSE)</f>
        <v>Si</v>
      </c>
      <c r="J48" s="117" t="str">
        <f>VLOOKUP(E48,VIP!$A$2:$O10590,8,FALSE)</f>
        <v>Si</v>
      </c>
      <c r="K48" s="117" t="str">
        <f>VLOOKUP(E48,VIP!$A$2:$O14164,6,0)</f>
        <v>SI</v>
      </c>
      <c r="L48" s="154" t="s">
        <v>2442</v>
      </c>
      <c r="M48" s="109" t="s">
        <v>2446</v>
      </c>
      <c r="N48" s="109" t="s">
        <v>2453</v>
      </c>
      <c r="O48" s="117" t="s">
        <v>2587</v>
      </c>
      <c r="P48" s="117"/>
      <c r="Q48" s="109" t="s">
        <v>2442</v>
      </c>
    </row>
    <row r="49" spans="1:17" s="120" customFormat="1" ht="18" x14ac:dyDescent="0.25">
      <c r="A49" s="117" t="str">
        <f>VLOOKUP(E49,'LISTADO ATM'!$A$2:$C$898,3,0)</f>
        <v>DISTRITO NACIONAL</v>
      </c>
      <c r="B49" s="145" t="s">
        <v>2599</v>
      </c>
      <c r="C49" s="110">
        <v>44362.945532407408</v>
      </c>
      <c r="D49" s="110" t="s">
        <v>2449</v>
      </c>
      <c r="E49" s="140">
        <v>983</v>
      </c>
      <c r="F49" s="117" t="str">
        <f>VLOOKUP(E49,VIP!$A$2:$O13813,2,0)</f>
        <v>DRBR983</v>
      </c>
      <c r="G49" s="117" t="str">
        <f>VLOOKUP(E49,'LISTADO ATM'!$A$2:$B$897,2,0)</f>
        <v xml:space="preserve">ATM Bravo República de Colombia </v>
      </c>
      <c r="H49" s="117" t="str">
        <f>VLOOKUP(E49,VIP!$A$2:$O18676,7,FALSE)</f>
        <v>Si</v>
      </c>
      <c r="I49" s="117" t="str">
        <f>VLOOKUP(E49,VIP!$A$2:$O10641,8,FALSE)</f>
        <v>No</v>
      </c>
      <c r="J49" s="117" t="str">
        <f>VLOOKUP(E49,VIP!$A$2:$O10591,8,FALSE)</f>
        <v>No</v>
      </c>
      <c r="K49" s="117" t="str">
        <f>VLOOKUP(E49,VIP!$A$2:$O14165,6,0)</f>
        <v>NO</v>
      </c>
      <c r="L49" s="154" t="s">
        <v>2442</v>
      </c>
      <c r="M49" s="109" t="s">
        <v>2446</v>
      </c>
      <c r="N49" s="109" t="s">
        <v>2453</v>
      </c>
      <c r="O49" s="117" t="s">
        <v>2454</v>
      </c>
      <c r="P49" s="117"/>
      <c r="Q49" s="109" t="s">
        <v>2442</v>
      </c>
    </row>
    <row r="50" spans="1:17" s="120" customFormat="1" ht="18" x14ac:dyDescent="0.25">
      <c r="A50" s="117" t="str">
        <f>VLOOKUP(E50,'LISTADO ATM'!$A$2:$C$898,3,0)</f>
        <v>NORTE</v>
      </c>
      <c r="B50" s="145" t="s">
        <v>2600</v>
      </c>
      <c r="C50" s="110">
        <v>44362.943182870367</v>
      </c>
      <c r="D50" s="110" t="s">
        <v>2470</v>
      </c>
      <c r="E50" s="140">
        <v>282</v>
      </c>
      <c r="F50" s="117" t="str">
        <f>VLOOKUP(E50,VIP!$A$2:$O13815,2,0)</f>
        <v>DRBR282</v>
      </c>
      <c r="G50" s="117" t="str">
        <f>VLOOKUP(E50,'LISTADO ATM'!$A$2:$B$897,2,0)</f>
        <v xml:space="preserve">ATM Autobanco Nibaje </v>
      </c>
      <c r="H50" s="117" t="str">
        <f>VLOOKUP(E50,VIP!$A$2:$O18678,7,FALSE)</f>
        <v>Si</v>
      </c>
      <c r="I50" s="117" t="str">
        <f>VLOOKUP(E50,VIP!$A$2:$O10643,8,FALSE)</f>
        <v>Si</v>
      </c>
      <c r="J50" s="117" t="str">
        <f>VLOOKUP(E50,VIP!$A$2:$O10593,8,FALSE)</f>
        <v>Si</v>
      </c>
      <c r="K50" s="117" t="str">
        <f>VLOOKUP(E50,VIP!$A$2:$O14167,6,0)</f>
        <v>NO</v>
      </c>
      <c r="L50" s="154" t="s">
        <v>2442</v>
      </c>
      <c r="M50" s="109" t="s">
        <v>2446</v>
      </c>
      <c r="N50" s="109" t="s">
        <v>2453</v>
      </c>
      <c r="O50" s="117" t="s">
        <v>2580</v>
      </c>
      <c r="P50" s="117"/>
      <c r="Q50" s="109" t="s">
        <v>2442</v>
      </c>
    </row>
    <row r="51" spans="1:17" s="120" customFormat="1" ht="18" x14ac:dyDescent="0.25">
      <c r="A51" s="117" t="str">
        <f>VLOOKUP(E51,'LISTADO ATM'!$A$2:$C$898,3,0)</f>
        <v>DISTRITO NACIONAL</v>
      </c>
      <c r="B51" s="145" t="s">
        <v>2601</v>
      </c>
      <c r="C51" s="110">
        <v>44362.936192129629</v>
      </c>
      <c r="D51" s="110" t="s">
        <v>2470</v>
      </c>
      <c r="E51" s="140">
        <v>567</v>
      </c>
      <c r="F51" s="117" t="str">
        <f>VLOOKUP(E51,VIP!$A$2:$O13819,2,0)</f>
        <v>DRBR015</v>
      </c>
      <c r="G51" s="117" t="str">
        <f>VLOOKUP(E51,'LISTADO ATM'!$A$2:$B$897,2,0)</f>
        <v xml:space="preserve">ATM Oficina Máximo Gómez </v>
      </c>
      <c r="H51" s="117" t="str">
        <f>VLOOKUP(E51,VIP!$A$2:$O18682,7,FALSE)</f>
        <v>Si</v>
      </c>
      <c r="I51" s="117" t="str">
        <f>VLOOKUP(E51,VIP!$A$2:$O10647,8,FALSE)</f>
        <v>Si</v>
      </c>
      <c r="J51" s="117" t="str">
        <f>VLOOKUP(E51,VIP!$A$2:$O10597,8,FALSE)</f>
        <v>Si</v>
      </c>
      <c r="K51" s="117" t="str">
        <f>VLOOKUP(E51,VIP!$A$2:$O14171,6,0)</f>
        <v>NO</v>
      </c>
      <c r="L51" s="154" t="s">
        <v>2442</v>
      </c>
      <c r="M51" s="109" t="s">
        <v>2446</v>
      </c>
      <c r="N51" s="109" t="s">
        <v>2453</v>
      </c>
      <c r="O51" s="117" t="s">
        <v>2580</v>
      </c>
      <c r="P51" s="117"/>
      <c r="Q51" s="109" t="s">
        <v>2442</v>
      </c>
    </row>
    <row r="52" spans="1:17" s="120" customFormat="1" ht="18" x14ac:dyDescent="0.25">
      <c r="A52" s="117" t="str">
        <f>VLOOKUP(E52,'LISTADO ATM'!$A$2:$C$898,3,0)</f>
        <v>NORTE</v>
      </c>
      <c r="B52" s="145" t="s">
        <v>2602</v>
      </c>
      <c r="C52" s="110">
        <v>44362.895509259259</v>
      </c>
      <c r="D52" s="110" t="s">
        <v>2181</v>
      </c>
      <c r="E52" s="140">
        <v>99</v>
      </c>
      <c r="F52" s="117" t="str">
        <f>VLOOKUP(E52,VIP!$A$2:$O13825,2,0)</f>
        <v>DRBR099</v>
      </c>
      <c r="G52" s="117" t="str">
        <f>VLOOKUP(E52,'LISTADO ATM'!$A$2:$B$897,2,0)</f>
        <v xml:space="preserve">ATM Multicentro La Sirena S.F.M. </v>
      </c>
      <c r="H52" s="117" t="str">
        <f>VLOOKUP(E52,VIP!$A$2:$O18688,7,FALSE)</f>
        <v>Si</v>
      </c>
      <c r="I52" s="117" t="str">
        <f>VLOOKUP(E52,VIP!$A$2:$O10653,8,FALSE)</f>
        <v>Si</v>
      </c>
      <c r="J52" s="117" t="str">
        <f>VLOOKUP(E52,VIP!$A$2:$O10603,8,FALSE)</f>
        <v>Si</v>
      </c>
      <c r="K52" s="117" t="str">
        <f>VLOOKUP(E52,VIP!$A$2:$O14177,6,0)</f>
        <v>NO</v>
      </c>
      <c r="L52" s="154" t="s">
        <v>2466</v>
      </c>
      <c r="M52" s="109" t="s">
        <v>2446</v>
      </c>
      <c r="N52" s="109" t="s">
        <v>2453</v>
      </c>
      <c r="O52" s="117" t="s">
        <v>2569</v>
      </c>
      <c r="P52" s="117"/>
      <c r="Q52" s="109" t="s">
        <v>2466</v>
      </c>
    </row>
    <row r="53" spans="1:17" s="120" customFormat="1" ht="18" x14ac:dyDescent="0.25">
      <c r="A53" s="117" t="str">
        <f>VLOOKUP(E53,'LISTADO ATM'!$A$2:$C$898,3,0)</f>
        <v>SUR</v>
      </c>
      <c r="B53" s="145" t="s">
        <v>2603</v>
      </c>
      <c r="C53" s="110">
        <v>44362.894155092596</v>
      </c>
      <c r="D53" s="110" t="s">
        <v>2180</v>
      </c>
      <c r="E53" s="140">
        <v>584</v>
      </c>
      <c r="F53" s="117" t="str">
        <f>VLOOKUP(E53,VIP!$A$2:$O13826,2,0)</f>
        <v>DRBR404</v>
      </c>
      <c r="G53" s="117" t="str">
        <f>VLOOKUP(E53,'LISTADO ATM'!$A$2:$B$897,2,0)</f>
        <v xml:space="preserve">ATM Oficina San Cristóbal I </v>
      </c>
      <c r="H53" s="117" t="str">
        <f>VLOOKUP(E53,VIP!$A$2:$O18689,7,FALSE)</f>
        <v>Si</v>
      </c>
      <c r="I53" s="117" t="str">
        <f>VLOOKUP(E53,VIP!$A$2:$O10654,8,FALSE)</f>
        <v>Si</v>
      </c>
      <c r="J53" s="117" t="str">
        <f>VLOOKUP(E53,VIP!$A$2:$O10604,8,FALSE)</f>
        <v>Si</v>
      </c>
      <c r="K53" s="117" t="str">
        <f>VLOOKUP(E53,VIP!$A$2:$O14178,6,0)</f>
        <v>SI</v>
      </c>
      <c r="L53" s="154" t="s">
        <v>2466</v>
      </c>
      <c r="M53" s="109" t="s">
        <v>2446</v>
      </c>
      <c r="N53" s="109" t="s">
        <v>2453</v>
      </c>
      <c r="O53" s="117" t="s">
        <v>2455</v>
      </c>
      <c r="P53" s="117"/>
      <c r="Q53" s="109" t="s">
        <v>2466</v>
      </c>
    </row>
    <row r="54" spans="1:17" s="120" customFormat="1" ht="18" x14ac:dyDescent="0.25">
      <c r="A54" s="117" t="str">
        <f>VLOOKUP(E54,'LISTADO ATM'!$A$2:$C$898,3,0)</f>
        <v>SUR</v>
      </c>
      <c r="B54" s="145" t="s">
        <v>2604</v>
      </c>
      <c r="C54" s="110">
        <v>44362.888182870367</v>
      </c>
      <c r="D54" s="110" t="s">
        <v>2180</v>
      </c>
      <c r="E54" s="140">
        <v>6</v>
      </c>
      <c r="F54" s="117" t="str">
        <f>VLOOKUP(E54,VIP!$A$2:$O13828,2,0)</f>
        <v>DRBR006</v>
      </c>
      <c r="G54" s="117" t="str">
        <f>VLOOKUP(E54,'LISTADO ATM'!$A$2:$B$897,2,0)</f>
        <v xml:space="preserve">ATM Plaza WAO San Juan </v>
      </c>
      <c r="H54" s="117" t="str">
        <f>VLOOKUP(E54,VIP!$A$2:$O18691,7,FALSE)</f>
        <v>N/A</v>
      </c>
      <c r="I54" s="117" t="str">
        <f>VLOOKUP(E54,VIP!$A$2:$O10656,8,FALSE)</f>
        <v>N/A</v>
      </c>
      <c r="J54" s="117" t="str">
        <f>VLOOKUP(E54,VIP!$A$2:$O10606,8,FALSE)</f>
        <v>N/A</v>
      </c>
      <c r="K54" s="117" t="str">
        <f>VLOOKUP(E54,VIP!$A$2:$O14180,6,0)</f>
        <v/>
      </c>
      <c r="L54" s="154" t="s">
        <v>2219</v>
      </c>
      <c r="M54" s="109" t="s">
        <v>2446</v>
      </c>
      <c r="N54" s="109" t="s">
        <v>2453</v>
      </c>
      <c r="O54" s="117" t="s">
        <v>2455</v>
      </c>
      <c r="P54" s="117"/>
      <c r="Q54" s="109" t="s">
        <v>2219</v>
      </c>
    </row>
    <row r="55" spans="1:17" s="120" customFormat="1" ht="18" x14ac:dyDescent="0.25">
      <c r="A55" s="117" t="str">
        <f>VLOOKUP(E55,'LISTADO ATM'!$A$2:$C$898,3,0)</f>
        <v>DISTRITO NACIONAL</v>
      </c>
      <c r="B55" s="145" t="s">
        <v>2605</v>
      </c>
      <c r="C55" s="110">
        <v>44362.885208333333</v>
      </c>
      <c r="D55" s="110" t="s">
        <v>2180</v>
      </c>
      <c r="E55" s="140">
        <v>31</v>
      </c>
      <c r="F55" s="117" t="str">
        <f>VLOOKUP(E55,VIP!$A$2:$O13830,2,0)</f>
        <v>DRBR031</v>
      </c>
      <c r="G55" s="117" t="str">
        <f>VLOOKUP(E55,'LISTADO ATM'!$A$2:$B$897,2,0)</f>
        <v xml:space="preserve">ATM Oficina San Martín I </v>
      </c>
      <c r="H55" s="117" t="str">
        <f>VLOOKUP(E55,VIP!$A$2:$O18693,7,FALSE)</f>
        <v>Si</v>
      </c>
      <c r="I55" s="117" t="str">
        <f>VLOOKUP(E55,VIP!$A$2:$O10658,8,FALSE)</f>
        <v>Si</v>
      </c>
      <c r="J55" s="117" t="str">
        <f>VLOOKUP(E55,VIP!$A$2:$O10608,8,FALSE)</f>
        <v>Si</v>
      </c>
      <c r="K55" s="117" t="str">
        <f>VLOOKUP(E55,VIP!$A$2:$O14182,6,0)</f>
        <v>NO</v>
      </c>
      <c r="L55" s="154" t="s">
        <v>2219</v>
      </c>
      <c r="M55" s="109" t="s">
        <v>2446</v>
      </c>
      <c r="N55" s="109" t="s">
        <v>2453</v>
      </c>
      <c r="O55" s="117" t="s">
        <v>2455</v>
      </c>
      <c r="P55" s="117"/>
      <c r="Q55" s="109" t="s">
        <v>2219</v>
      </c>
    </row>
    <row r="56" spans="1:17" s="120" customFormat="1" ht="18" x14ac:dyDescent="0.25">
      <c r="A56" s="117" t="str">
        <f>VLOOKUP(E56,'LISTADO ATM'!$A$2:$C$898,3,0)</f>
        <v>DISTRITO NACIONAL</v>
      </c>
      <c r="B56" s="145" t="s">
        <v>2606</v>
      </c>
      <c r="C56" s="110">
        <v>44362.881157407406</v>
      </c>
      <c r="D56" s="110" t="s">
        <v>2180</v>
      </c>
      <c r="E56" s="140">
        <v>231</v>
      </c>
      <c r="F56" s="117" t="str">
        <f>VLOOKUP(E56,VIP!$A$2:$O13831,2,0)</f>
        <v>DRBR231</v>
      </c>
      <c r="G56" s="117" t="str">
        <f>VLOOKUP(E56,'LISTADO ATM'!$A$2:$B$897,2,0)</f>
        <v xml:space="preserve">ATM Oficina Zona Oriental </v>
      </c>
      <c r="H56" s="117" t="str">
        <f>VLOOKUP(E56,VIP!$A$2:$O18694,7,FALSE)</f>
        <v>Si</v>
      </c>
      <c r="I56" s="117" t="str">
        <f>VLOOKUP(E56,VIP!$A$2:$O10659,8,FALSE)</f>
        <v>Si</v>
      </c>
      <c r="J56" s="117" t="str">
        <f>VLOOKUP(E56,VIP!$A$2:$O10609,8,FALSE)</f>
        <v>Si</v>
      </c>
      <c r="K56" s="117" t="str">
        <f>VLOOKUP(E56,VIP!$A$2:$O14183,6,0)</f>
        <v>SI</v>
      </c>
      <c r="L56" s="154" t="s">
        <v>2219</v>
      </c>
      <c r="M56" s="109" t="s">
        <v>2446</v>
      </c>
      <c r="N56" s="109" t="s">
        <v>2453</v>
      </c>
      <c r="O56" s="117" t="s">
        <v>2455</v>
      </c>
      <c r="P56" s="117"/>
      <c r="Q56" s="109" t="s">
        <v>2219</v>
      </c>
    </row>
    <row r="57" spans="1:17" s="120" customFormat="1" ht="18" x14ac:dyDescent="0.25">
      <c r="A57" s="117" t="str">
        <f>VLOOKUP(E57,'LISTADO ATM'!$A$2:$C$898,3,0)</f>
        <v>ESTE</v>
      </c>
      <c r="B57" s="145" t="s">
        <v>2578</v>
      </c>
      <c r="C57" s="110">
        <v>44362.726886574077</v>
      </c>
      <c r="D57" s="110" t="s">
        <v>2180</v>
      </c>
      <c r="E57" s="140">
        <v>320</v>
      </c>
      <c r="F57" s="117" t="str">
        <f>VLOOKUP(E57,VIP!$A$2:$O13749,2,0)</f>
        <v>DRBR320</v>
      </c>
      <c r="G57" s="117" t="str">
        <f>VLOOKUP(E57,'LISTADO ATM'!$A$2:$B$897,2,0)</f>
        <v>ATM Hotel Dreams Ubero Alto</v>
      </c>
      <c r="H57" s="117" t="str">
        <f>VLOOKUP(E57,VIP!$A$2:$O18612,7,FALSE)</f>
        <v>Si</v>
      </c>
      <c r="I57" s="117" t="str">
        <f>VLOOKUP(E57,VIP!$A$2:$O10577,8,FALSE)</f>
        <v>Si</v>
      </c>
      <c r="J57" s="117" t="str">
        <f>VLOOKUP(E57,VIP!$A$2:$O10527,8,FALSE)</f>
        <v>Si</v>
      </c>
      <c r="K57" s="117" t="str">
        <f>VLOOKUP(E57,VIP!$A$2:$O14101,6,0)</f>
        <v>NO</v>
      </c>
      <c r="L57" s="154" t="s">
        <v>2466</v>
      </c>
      <c r="M57" s="109" t="s">
        <v>2446</v>
      </c>
      <c r="N57" s="109" t="s">
        <v>2453</v>
      </c>
      <c r="O57" s="117" t="s">
        <v>2455</v>
      </c>
      <c r="P57" s="117"/>
      <c r="Q57" s="109" t="s">
        <v>2466</v>
      </c>
    </row>
    <row r="58" spans="1:17" s="120" customFormat="1" ht="18" x14ac:dyDescent="0.25">
      <c r="A58" s="117" t="str">
        <f>VLOOKUP(E58,'LISTADO ATM'!$A$2:$C$898,3,0)</f>
        <v>DISTRITO NACIONAL</v>
      </c>
      <c r="B58" s="145" t="s">
        <v>2579</v>
      </c>
      <c r="C58" s="110">
        <v>44362.708460648151</v>
      </c>
      <c r="D58" s="110" t="s">
        <v>2449</v>
      </c>
      <c r="E58" s="140">
        <v>696</v>
      </c>
      <c r="F58" s="117" t="str">
        <f>VLOOKUP(E58,VIP!$A$2:$O13755,2,0)</f>
        <v>DRBR696</v>
      </c>
      <c r="G58" s="117" t="str">
        <f>VLOOKUP(E58,'LISTADO ATM'!$A$2:$B$897,2,0)</f>
        <v>ATM Olé Jacobo Majluta</v>
      </c>
      <c r="H58" s="117" t="str">
        <f>VLOOKUP(E58,VIP!$A$2:$O18618,7,FALSE)</f>
        <v>Si</v>
      </c>
      <c r="I58" s="117" t="str">
        <f>VLOOKUP(E58,VIP!$A$2:$O10583,8,FALSE)</f>
        <v>Si</v>
      </c>
      <c r="J58" s="117" t="str">
        <f>VLOOKUP(E58,VIP!$A$2:$O10533,8,FALSE)</f>
        <v>Si</v>
      </c>
      <c r="K58" s="117" t="str">
        <f>VLOOKUP(E58,VIP!$A$2:$O14107,6,0)</f>
        <v>NO</v>
      </c>
      <c r="L58" s="154" t="s">
        <v>2442</v>
      </c>
      <c r="M58" s="109" t="s">
        <v>2446</v>
      </c>
      <c r="N58" s="109" t="s">
        <v>2453</v>
      </c>
      <c r="O58" s="117" t="s">
        <v>2454</v>
      </c>
      <c r="P58" s="117"/>
      <c r="Q58" s="109" t="s">
        <v>2442</v>
      </c>
    </row>
    <row r="59" spans="1:17" s="120" customFormat="1" ht="18" x14ac:dyDescent="0.25">
      <c r="A59" s="117" t="str">
        <f>VLOOKUP(E59,'LISTADO ATM'!$A$2:$C$898,3,0)</f>
        <v>DISTRITO NACIONAL</v>
      </c>
      <c r="B59" s="145" t="s">
        <v>2581</v>
      </c>
      <c r="C59" s="110">
        <v>44362.657719907409</v>
      </c>
      <c r="D59" s="110" t="s">
        <v>2449</v>
      </c>
      <c r="E59" s="140">
        <v>589</v>
      </c>
      <c r="F59" s="117" t="str">
        <f>VLOOKUP(E59,VIP!$A$2:$O13764,2,0)</f>
        <v>DRBR23E</v>
      </c>
      <c r="G59" s="117" t="str">
        <f>VLOOKUP(E59,'LISTADO ATM'!$A$2:$B$897,2,0)</f>
        <v xml:space="preserve">ATM S/M Bravo San Vicente de Paul </v>
      </c>
      <c r="H59" s="117" t="str">
        <f>VLOOKUP(E59,VIP!$A$2:$O18627,7,FALSE)</f>
        <v>Si</v>
      </c>
      <c r="I59" s="117" t="str">
        <f>VLOOKUP(E59,VIP!$A$2:$O10592,8,FALSE)</f>
        <v>No</v>
      </c>
      <c r="J59" s="117" t="str">
        <f>VLOOKUP(E59,VIP!$A$2:$O10542,8,FALSE)</f>
        <v>No</v>
      </c>
      <c r="K59" s="117" t="str">
        <f>VLOOKUP(E59,VIP!$A$2:$O14116,6,0)</f>
        <v>NO</v>
      </c>
      <c r="L59" s="154" t="s">
        <v>2566</v>
      </c>
      <c r="M59" s="109" t="s">
        <v>2446</v>
      </c>
      <c r="N59" s="109" t="s">
        <v>2453</v>
      </c>
      <c r="O59" s="117" t="s">
        <v>2454</v>
      </c>
      <c r="P59" s="117"/>
      <c r="Q59" s="109" t="s">
        <v>2566</v>
      </c>
    </row>
    <row r="60" spans="1:17" s="120" customFormat="1" ht="18" x14ac:dyDescent="0.25">
      <c r="A60" s="117" t="str">
        <f>VLOOKUP(E60,'LISTADO ATM'!$A$2:$C$898,3,0)</f>
        <v>DISTRITO NACIONAL</v>
      </c>
      <c r="B60" s="145" t="s">
        <v>2583</v>
      </c>
      <c r="C60" s="110">
        <v>44362.642766203702</v>
      </c>
      <c r="D60" s="110" t="s">
        <v>2180</v>
      </c>
      <c r="E60" s="140">
        <v>967</v>
      </c>
      <c r="F60" s="117" t="str">
        <f>VLOOKUP(E60,VIP!$A$2:$O13766,2,0)</f>
        <v>DRBR967</v>
      </c>
      <c r="G60" s="117" t="str">
        <f>VLOOKUP(E60,'LISTADO ATM'!$A$2:$B$897,2,0)</f>
        <v xml:space="preserve">ATM UNP Hiper Olé Autopista Duarte </v>
      </c>
      <c r="H60" s="117" t="str">
        <f>VLOOKUP(E60,VIP!$A$2:$O18629,7,FALSE)</f>
        <v>Si</v>
      </c>
      <c r="I60" s="117" t="str">
        <f>VLOOKUP(E60,VIP!$A$2:$O10594,8,FALSE)</f>
        <v>Si</v>
      </c>
      <c r="J60" s="117" t="str">
        <f>VLOOKUP(E60,VIP!$A$2:$O10544,8,FALSE)</f>
        <v>Si</v>
      </c>
      <c r="K60" s="117" t="str">
        <f>VLOOKUP(E60,VIP!$A$2:$O14118,6,0)</f>
        <v>NO</v>
      </c>
      <c r="L60" s="154" t="s">
        <v>2466</v>
      </c>
      <c r="M60" s="109" t="s">
        <v>2446</v>
      </c>
      <c r="N60" s="109" t="s">
        <v>2558</v>
      </c>
      <c r="O60" s="117" t="s">
        <v>2455</v>
      </c>
      <c r="P60" s="117"/>
      <c r="Q60" s="109" t="s">
        <v>2466</v>
      </c>
    </row>
    <row r="61" spans="1:17" s="120" customFormat="1" ht="18" x14ac:dyDescent="0.25">
      <c r="A61" s="117" t="str">
        <f>VLOOKUP(E61,'LISTADO ATM'!$A$2:$C$898,3,0)</f>
        <v>DISTRITO NACIONAL</v>
      </c>
      <c r="B61" s="145" t="s">
        <v>2584</v>
      </c>
      <c r="C61" s="110">
        <v>44362.625324074077</v>
      </c>
      <c r="D61" s="110" t="s">
        <v>2449</v>
      </c>
      <c r="E61" s="140">
        <v>302</v>
      </c>
      <c r="F61" s="117" t="str">
        <f>VLOOKUP(E61,VIP!$A$2:$O13770,2,0)</f>
        <v>DRBR302</v>
      </c>
      <c r="G61" s="117" t="str">
        <f>VLOOKUP(E61,'LISTADO ATM'!$A$2:$B$897,2,0)</f>
        <v xml:space="preserve">ATM S/M Aprezio Los Mameyes  </v>
      </c>
      <c r="H61" s="117" t="str">
        <f>VLOOKUP(E61,VIP!$A$2:$O18633,7,FALSE)</f>
        <v>Si</v>
      </c>
      <c r="I61" s="117" t="str">
        <f>VLOOKUP(E61,VIP!$A$2:$O10598,8,FALSE)</f>
        <v>Si</v>
      </c>
      <c r="J61" s="117" t="str">
        <f>VLOOKUP(E61,VIP!$A$2:$O10548,8,FALSE)</f>
        <v>Si</v>
      </c>
      <c r="K61" s="117" t="str">
        <f>VLOOKUP(E61,VIP!$A$2:$O14122,6,0)</f>
        <v>NO</v>
      </c>
      <c r="L61" s="154" t="s">
        <v>2442</v>
      </c>
      <c r="M61" s="109" t="s">
        <v>2446</v>
      </c>
      <c r="N61" s="109" t="s">
        <v>2453</v>
      </c>
      <c r="O61" s="117" t="s">
        <v>2454</v>
      </c>
      <c r="P61" s="117"/>
      <c r="Q61" s="109" t="s">
        <v>2442</v>
      </c>
    </row>
    <row r="62" spans="1:17" s="120" customFormat="1" ht="18" x14ac:dyDescent="0.25">
      <c r="A62" s="117" t="str">
        <f>VLOOKUP(E62,'LISTADO ATM'!$A$2:$C$898,3,0)</f>
        <v>DISTRITO NACIONAL</v>
      </c>
      <c r="B62" s="145" t="s">
        <v>2585</v>
      </c>
      <c r="C62" s="110">
        <v>44362.623298611114</v>
      </c>
      <c r="D62" s="110" t="s">
        <v>2449</v>
      </c>
      <c r="E62" s="140">
        <v>577</v>
      </c>
      <c r="F62" s="117" t="str">
        <f>VLOOKUP(E62,VIP!$A$2:$O13771,2,0)</f>
        <v>DRBR173</v>
      </c>
      <c r="G62" s="117" t="str">
        <f>VLOOKUP(E62,'LISTADO ATM'!$A$2:$B$897,2,0)</f>
        <v xml:space="preserve">ATM Olé Ave. Duarte </v>
      </c>
      <c r="H62" s="117" t="str">
        <f>VLOOKUP(E62,VIP!$A$2:$O18634,7,FALSE)</f>
        <v>Si</v>
      </c>
      <c r="I62" s="117" t="str">
        <f>VLOOKUP(E62,VIP!$A$2:$O10599,8,FALSE)</f>
        <v>Si</v>
      </c>
      <c r="J62" s="117" t="str">
        <f>VLOOKUP(E62,VIP!$A$2:$O10549,8,FALSE)</f>
        <v>Si</v>
      </c>
      <c r="K62" s="117" t="str">
        <f>VLOOKUP(E62,VIP!$A$2:$O14123,6,0)</f>
        <v>SI</v>
      </c>
      <c r="L62" s="154" t="s">
        <v>2442</v>
      </c>
      <c r="M62" s="109" t="s">
        <v>2446</v>
      </c>
      <c r="N62" s="109" t="s">
        <v>2453</v>
      </c>
      <c r="O62" s="117" t="s">
        <v>2454</v>
      </c>
      <c r="P62" s="117"/>
      <c r="Q62" s="109" t="s">
        <v>2442</v>
      </c>
    </row>
    <row r="63" spans="1:17" s="120" customFormat="1" ht="18" x14ac:dyDescent="0.25">
      <c r="A63" s="117" t="str">
        <f>VLOOKUP(E63,'LISTADO ATM'!$A$2:$C$898,3,0)</f>
        <v>DISTRITO NACIONAL</v>
      </c>
      <c r="B63" s="145" t="s">
        <v>2588</v>
      </c>
      <c r="C63" s="110">
        <v>44362.582627314812</v>
      </c>
      <c r="D63" s="110" t="s">
        <v>2449</v>
      </c>
      <c r="E63" s="140">
        <v>970</v>
      </c>
      <c r="F63" s="117" t="str">
        <f>VLOOKUP(E63,VIP!$A$2:$O13781,2,0)</f>
        <v>DRBR970</v>
      </c>
      <c r="G63" s="117" t="str">
        <f>VLOOKUP(E63,'LISTADO ATM'!$A$2:$B$897,2,0)</f>
        <v xml:space="preserve">ATM S/M Olé Haina </v>
      </c>
      <c r="H63" s="117" t="str">
        <f>VLOOKUP(E63,VIP!$A$2:$O18644,7,FALSE)</f>
        <v>Si</v>
      </c>
      <c r="I63" s="117" t="str">
        <f>VLOOKUP(E63,VIP!$A$2:$O10609,8,FALSE)</f>
        <v>Si</v>
      </c>
      <c r="J63" s="117" t="str">
        <f>VLOOKUP(E63,VIP!$A$2:$O10559,8,FALSE)</f>
        <v>Si</v>
      </c>
      <c r="K63" s="117" t="str">
        <f>VLOOKUP(E63,VIP!$A$2:$O14133,6,0)</f>
        <v>NO</v>
      </c>
      <c r="L63" s="154" t="s">
        <v>2442</v>
      </c>
      <c r="M63" s="109" t="s">
        <v>2446</v>
      </c>
      <c r="N63" s="109" t="s">
        <v>2453</v>
      </c>
      <c r="O63" s="117" t="s">
        <v>2454</v>
      </c>
      <c r="P63" s="117"/>
      <c r="Q63" s="109" t="s">
        <v>2442</v>
      </c>
    </row>
    <row r="64" spans="1:17" s="120" customFormat="1" ht="18" x14ac:dyDescent="0.25">
      <c r="A64" s="117" t="str">
        <f>VLOOKUP(E64,'LISTADO ATM'!$A$2:$C$898,3,0)</f>
        <v>NORTE</v>
      </c>
      <c r="B64" s="145" t="s">
        <v>2589</v>
      </c>
      <c r="C64" s="110">
        <v>44362.52375</v>
      </c>
      <c r="D64" s="110" t="s">
        <v>2586</v>
      </c>
      <c r="E64" s="140">
        <v>304</v>
      </c>
      <c r="F64" s="117" t="str">
        <f>VLOOKUP(E64,VIP!$A$2:$O13790,2,0)</f>
        <v>DRBR304</v>
      </c>
      <c r="G64" s="117" t="str">
        <f>VLOOKUP(E64,'LISTADO ATM'!$A$2:$B$897,2,0)</f>
        <v xml:space="preserve">ATM Multicentro La Sirena Estrella Sadhala </v>
      </c>
      <c r="H64" s="117" t="str">
        <f>VLOOKUP(E64,VIP!$A$2:$O18653,7,FALSE)</f>
        <v>Si</v>
      </c>
      <c r="I64" s="117" t="str">
        <f>VLOOKUP(E64,VIP!$A$2:$O10618,8,FALSE)</f>
        <v>Si</v>
      </c>
      <c r="J64" s="117" t="str">
        <f>VLOOKUP(E64,VIP!$A$2:$O10568,8,FALSE)</f>
        <v>Si</v>
      </c>
      <c r="K64" s="117" t="str">
        <f>VLOOKUP(E64,VIP!$A$2:$O14142,6,0)</f>
        <v>NO</v>
      </c>
      <c r="L64" s="154" t="s">
        <v>2582</v>
      </c>
      <c r="M64" s="109" t="s">
        <v>2446</v>
      </c>
      <c r="N64" s="109" t="s">
        <v>2453</v>
      </c>
      <c r="O64" s="117" t="s">
        <v>2590</v>
      </c>
      <c r="P64" s="117"/>
      <c r="Q64" s="109" t="s">
        <v>2582</v>
      </c>
    </row>
    <row r="65" spans="1:17" s="120" customFormat="1" ht="18" x14ac:dyDescent="0.25">
      <c r="A65" s="117" t="str">
        <f>VLOOKUP(E65,'LISTADO ATM'!$A$2:$C$898,3,0)</f>
        <v>DISTRITO NACIONAL</v>
      </c>
      <c r="B65" s="145" t="s">
        <v>2591</v>
      </c>
      <c r="C65" s="110">
        <v>44362.50141203704</v>
      </c>
      <c r="D65" s="110" t="s">
        <v>2180</v>
      </c>
      <c r="E65" s="140">
        <v>909</v>
      </c>
      <c r="F65" s="117" t="str">
        <f>VLOOKUP(E65,VIP!$A$2:$O13798,2,0)</f>
        <v>DRBR01A</v>
      </c>
      <c r="G65" s="117" t="str">
        <f>VLOOKUP(E65,'LISTADO ATM'!$A$2:$B$897,2,0)</f>
        <v xml:space="preserve">ATM UNP UASD </v>
      </c>
      <c r="H65" s="117" t="str">
        <f>VLOOKUP(E65,VIP!$A$2:$O18661,7,FALSE)</f>
        <v>Si</v>
      </c>
      <c r="I65" s="117" t="str">
        <f>VLOOKUP(E65,VIP!$A$2:$O10626,8,FALSE)</f>
        <v>Si</v>
      </c>
      <c r="J65" s="117" t="str">
        <f>VLOOKUP(E65,VIP!$A$2:$O10576,8,FALSE)</f>
        <v>Si</v>
      </c>
      <c r="K65" s="117" t="str">
        <f>VLOOKUP(E65,VIP!$A$2:$O14150,6,0)</f>
        <v>SI</v>
      </c>
      <c r="L65" s="154" t="s">
        <v>2245</v>
      </c>
      <c r="M65" s="109" t="s">
        <v>2446</v>
      </c>
      <c r="N65" s="109" t="s">
        <v>2558</v>
      </c>
      <c r="O65" s="117" t="s">
        <v>2455</v>
      </c>
      <c r="P65" s="117"/>
      <c r="Q65" s="109" t="s">
        <v>2245</v>
      </c>
    </row>
    <row r="66" spans="1:17" s="120" customFormat="1" ht="18" x14ac:dyDescent="0.25">
      <c r="A66" s="117" t="str">
        <f>VLOOKUP(E66,'LISTADO ATM'!$A$2:$C$898,3,0)</f>
        <v>SUR</v>
      </c>
      <c r="B66" s="145" t="s">
        <v>2592</v>
      </c>
      <c r="C66" s="110">
        <v>44362.490798611114</v>
      </c>
      <c r="D66" s="110" t="s">
        <v>2180</v>
      </c>
      <c r="E66" s="140">
        <v>733</v>
      </c>
      <c r="F66" s="117" t="str">
        <f>VLOOKUP(E66,VIP!$A$2:$O13802,2,0)</f>
        <v>DRBR484</v>
      </c>
      <c r="G66" s="117" t="str">
        <f>VLOOKUP(E66,'LISTADO ATM'!$A$2:$B$897,2,0)</f>
        <v xml:space="preserve">ATM Zona Franca Perdenales </v>
      </c>
      <c r="H66" s="117" t="str">
        <f>VLOOKUP(E66,VIP!$A$2:$O18665,7,FALSE)</f>
        <v>Si</v>
      </c>
      <c r="I66" s="117" t="str">
        <f>VLOOKUP(E66,VIP!$A$2:$O10630,8,FALSE)</f>
        <v>Si</v>
      </c>
      <c r="J66" s="117" t="str">
        <f>VLOOKUP(E66,VIP!$A$2:$O10580,8,FALSE)</f>
        <v>Si</v>
      </c>
      <c r="K66" s="117" t="str">
        <f>VLOOKUP(E66,VIP!$A$2:$O14154,6,0)</f>
        <v>NO</v>
      </c>
      <c r="L66" s="110" t="s">
        <v>2573</v>
      </c>
      <c r="M66" s="109" t="s">
        <v>2446</v>
      </c>
      <c r="N66" s="109" t="s">
        <v>2558</v>
      </c>
      <c r="O66" s="117" t="s">
        <v>2455</v>
      </c>
      <c r="P66" s="117"/>
      <c r="Q66" s="116" t="s">
        <v>2573</v>
      </c>
    </row>
    <row r="67" spans="1:17" s="120" customFormat="1" ht="18" x14ac:dyDescent="0.25">
      <c r="A67" s="117" t="str">
        <f>VLOOKUP(E67,'LISTADO ATM'!$A$2:$C$898,3,0)</f>
        <v>DISTRITO NACIONAL</v>
      </c>
      <c r="B67" s="145" t="s">
        <v>2575</v>
      </c>
      <c r="C67" s="110">
        <v>44362.433171296296</v>
      </c>
      <c r="D67" s="110" t="s">
        <v>2180</v>
      </c>
      <c r="E67" s="140">
        <v>988</v>
      </c>
      <c r="F67" s="117" t="str">
        <f>VLOOKUP(E67,VIP!$A$2:$O13815,2,0)</f>
        <v>DRBR988</v>
      </c>
      <c r="G67" s="117" t="str">
        <f>VLOOKUP(E67,'LISTADO ATM'!$A$2:$B$897,2,0)</f>
        <v xml:space="preserve">ATM Estación Sigma 27 de Febrero </v>
      </c>
      <c r="H67" s="117" t="str">
        <f>VLOOKUP(E67,VIP!$A$2:$O18678,7,FALSE)</f>
        <v>Si</v>
      </c>
      <c r="I67" s="117" t="str">
        <f>VLOOKUP(E67,VIP!$A$2:$O10643,8,FALSE)</f>
        <v>Si</v>
      </c>
      <c r="J67" s="117" t="str">
        <f>VLOOKUP(E67,VIP!$A$2:$O10593,8,FALSE)</f>
        <v>Si</v>
      </c>
      <c r="K67" s="117" t="str">
        <f>VLOOKUP(E67,VIP!$A$2:$O14167,6,0)</f>
        <v>NO</v>
      </c>
      <c r="L67" s="154" t="s">
        <v>2466</v>
      </c>
      <c r="M67" s="109" t="s">
        <v>2446</v>
      </c>
      <c r="N67" s="109" t="s">
        <v>2558</v>
      </c>
      <c r="O67" s="117" t="s">
        <v>2455</v>
      </c>
      <c r="P67" s="117"/>
      <c r="Q67" s="109" t="s">
        <v>2466</v>
      </c>
    </row>
    <row r="68" spans="1:17" s="120" customFormat="1" ht="18" x14ac:dyDescent="0.25">
      <c r="A68" s="117" t="str">
        <f>VLOOKUP(E68,'LISTADO ATM'!$A$2:$C$898,3,0)</f>
        <v>DISTRITO NACIONAL</v>
      </c>
      <c r="B68" s="145" t="s">
        <v>2576</v>
      </c>
      <c r="C68" s="110">
        <v>44362.423842592594</v>
      </c>
      <c r="D68" s="110" t="s">
        <v>2180</v>
      </c>
      <c r="E68" s="140">
        <v>961</v>
      </c>
      <c r="F68" s="117" t="str">
        <f>VLOOKUP(E68,VIP!$A$2:$O13818,2,0)</f>
        <v>DRBR03H</v>
      </c>
      <c r="G68" s="117" t="str">
        <f>VLOOKUP(E68,'LISTADO ATM'!$A$2:$B$897,2,0)</f>
        <v xml:space="preserve">ATM Listín Diario </v>
      </c>
      <c r="H68" s="117" t="str">
        <f>VLOOKUP(E68,VIP!$A$2:$O18681,7,FALSE)</f>
        <v>Si</v>
      </c>
      <c r="I68" s="117" t="str">
        <f>VLOOKUP(E68,VIP!$A$2:$O10646,8,FALSE)</f>
        <v>Si</v>
      </c>
      <c r="J68" s="117" t="str">
        <f>VLOOKUP(E68,VIP!$A$2:$O10596,8,FALSE)</f>
        <v>Si</v>
      </c>
      <c r="K68" s="117" t="str">
        <f>VLOOKUP(E68,VIP!$A$2:$O14170,6,0)</f>
        <v>NO</v>
      </c>
      <c r="L68" s="154" t="s">
        <v>2245</v>
      </c>
      <c r="M68" s="109" t="s">
        <v>2446</v>
      </c>
      <c r="N68" s="109" t="s">
        <v>2558</v>
      </c>
      <c r="O68" s="117" t="s">
        <v>2455</v>
      </c>
      <c r="P68" s="117"/>
      <c r="Q68" s="109" t="s">
        <v>2245</v>
      </c>
    </row>
    <row r="69" spans="1:17" s="120" customFormat="1" ht="18" x14ac:dyDescent="0.25">
      <c r="A69" s="117" t="str">
        <f>VLOOKUP(E69,'LISTADO ATM'!$A$2:$C$898,3,0)</f>
        <v>DISTRITO NACIONAL</v>
      </c>
      <c r="B69" s="145" t="s">
        <v>2577</v>
      </c>
      <c r="C69" s="110">
        <v>44362.402685185189</v>
      </c>
      <c r="D69" s="110" t="s">
        <v>2449</v>
      </c>
      <c r="E69" s="140">
        <v>165</v>
      </c>
      <c r="F69" s="117" t="str">
        <f>VLOOKUP(E69,VIP!$A$2:$O13742,2,0)</f>
        <v>DRBR165</v>
      </c>
      <c r="G69" s="117" t="str">
        <f>VLOOKUP(E69,'LISTADO ATM'!$A$2:$B$897,2,0)</f>
        <v>ATM Autoservicio Megacentro</v>
      </c>
      <c r="H69" s="117" t="str">
        <f>VLOOKUP(E69,VIP!$A$2:$O18605,7,FALSE)</f>
        <v>Si</v>
      </c>
      <c r="I69" s="117" t="str">
        <f>VLOOKUP(E69,VIP!$A$2:$O10570,8,FALSE)</f>
        <v>Si</v>
      </c>
      <c r="J69" s="117" t="str">
        <f>VLOOKUP(E69,VIP!$A$2:$O10520,8,FALSE)</f>
        <v>Si</v>
      </c>
      <c r="K69" s="117" t="str">
        <f>VLOOKUP(E69,VIP!$A$2:$O14094,6,0)</f>
        <v>SI</v>
      </c>
      <c r="L69" s="154" t="s">
        <v>2582</v>
      </c>
      <c r="M69" s="109" t="s">
        <v>2446</v>
      </c>
      <c r="N69" s="109" t="s">
        <v>2453</v>
      </c>
      <c r="O69" s="117" t="s">
        <v>2454</v>
      </c>
      <c r="P69" s="117"/>
      <c r="Q69" s="109" t="s">
        <v>2582</v>
      </c>
    </row>
    <row r="70" spans="1:17" s="120" customFormat="1" ht="18" x14ac:dyDescent="0.25">
      <c r="A70" s="117" t="str">
        <f>VLOOKUP(E70,'LISTADO ATM'!$A$2:$C$898,3,0)</f>
        <v>SUR</v>
      </c>
      <c r="B70" s="145" t="s">
        <v>2574</v>
      </c>
      <c r="C70" s="110">
        <v>44361.783020833333</v>
      </c>
      <c r="D70" s="110" t="s">
        <v>2180</v>
      </c>
      <c r="E70" s="140">
        <v>48</v>
      </c>
      <c r="F70" s="117" t="str">
        <f>VLOOKUP(E70,VIP!$A$2:$O13716,2,0)</f>
        <v>DRBR048</v>
      </c>
      <c r="G70" s="117" t="str">
        <f>VLOOKUP(E70,'LISTADO ATM'!$A$2:$B$897,2,0)</f>
        <v xml:space="preserve">ATM Autoservicio Neiba I </v>
      </c>
      <c r="H70" s="117" t="str">
        <f>VLOOKUP(E70,VIP!$A$2:$O18579,7,FALSE)</f>
        <v>Si</v>
      </c>
      <c r="I70" s="117" t="str">
        <f>VLOOKUP(E70,VIP!$A$2:$O10544,8,FALSE)</f>
        <v>Si</v>
      </c>
      <c r="J70" s="117" t="str">
        <f>VLOOKUP(E70,VIP!$A$2:$O10494,8,FALSE)</f>
        <v>Si</v>
      </c>
      <c r="K70" s="117" t="str">
        <f>VLOOKUP(E70,VIP!$A$2:$O14068,6,0)</f>
        <v>SI</v>
      </c>
      <c r="L70" s="110" t="s">
        <v>2573</v>
      </c>
      <c r="M70" s="109" t="s">
        <v>2446</v>
      </c>
      <c r="N70" s="109" t="s">
        <v>2453</v>
      </c>
      <c r="O70" s="117" t="s">
        <v>2455</v>
      </c>
      <c r="P70" s="117"/>
      <c r="Q70" s="116" t="s">
        <v>2573</v>
      </c>
    </row>
    <row r="71" spans="1:17" s="120" customFormat="1" ht="18" x14ac:dyDescent="0.25">
      <c r="A71" s="117" t="str">
        <f>VLOOKUP(E71,'LISTADO ATM'!$A$2:$C$898,3,0)</f>
        <v>DISTRITO NACIONAL</v>
      </c>
      <c r="B71" s="145" t="s">
        <v>2572</v>
      </c>
      <c r="C71" s="110">
        <v>44361.643680555557</v>
      </c>
      <c r="D71" s="110" t="s">
        <v>2180</v>
      </c>
      <c r="E71" s="140">
        <v>875</v>
      </c>
      <c r="F71" s="117" t="str">
        <f>VLOOKUP(E71,VIP!$A$2:$O13723,2,0)</f>
        <v>DRBR875</v>
      </c>
      <c r="G71" s="117" t="str">
        <f>VLOOKUP(E71,'LISTADO ATM'!$A$2:$B$897,2,0)</f>
        <v xml:space="preserve">ATM Texaco Aut. Duarte KM 14 1/2 (Los Alcarrizos) </v>
      </c>
      <c r="H71" s="117" t="str">
        <f>VLOOKUP(E71,VIP!$A$2:$O18586,7,FALSE)</f>
        <v>Si</v>
      </c>
      <c r="I71" s="117" t="str">
        <f>VLOOKUP(E71,VIP!$A$2:$O10551,8,FALSE)</f>
        <v>Si</v>
      </c>
      <c r="J71" s="117" t="str">
        <f>VLOOKUP(E71,VIP!$A$2:$O10501,8,FALSE)</f>
        <v>Si</v>
      </c>
      <c r="K71" s="117" t="str">
        <f>VLOOKUP(E71,VIP!$A$2:$O14075,6,0)</f>
        <v>NO</v>
      </c>
      <c r="L71" s="110" t="s">
        <v>2219</v>
      </c>
      <c r="M71" s="109" t="s">
        <v>2446</v>
      </c>
      <c r="N71" s="109" t="s">
        <v>2453</v>
      </c>
      <c r="O71" s="117" t="s">
        <v>2455</v>
      </c>
      <c r="P71" s="117"/>
      <c r="Q71" s="116" t="s">
        <v>2219</v>
      </c>
    </row>
    <row r="72" spans="1:17" s="120" customFormat="1" ht="18" x14ac:dyDescent="0.25">
      <c r="A72" s="117" t="str">
        <f>VLOOKUP(E72,'LISTADO ATM'!$A$2:$C$898,3,0)</f>
        <v>SUR</v>
      </c>
      <c r="B72" s="145" t="s">
        <v>2570</v>
      </c>
      <c r="C72" s="110">
        <v>44361.341840277775</v>
      </c>
      <c r="D72" s="110" t="s">
        <v>2180</v>
      </c>
      <c r="E72" s="140">
        <v>968</v>
      </c>
      <c r="F72" s="117" t="str">
        <f>VLOOKUP(E72,VIP!$A$2:$O13716,2,0)</f>
        <v>DRBR24I</v>
      </c>
      <c r="G72" s="117" t="str">
        <f>VLOOKUP(E72,'LISTADO ATM'!$A$2:$B$897,2,0)</f>
        <v xml:space="preserve">ATM UNP Mercado Baní </v>
      </c>
      <c r="H72" s="117" t="str">
        <f>VLOOKUP(E72,VIP!$A$2:$O18579,7,FALSE)</f>
        <v>Si</v>
      </c>
      <c r="I72" s="117" t="str">
        <f>VLOOKUP(E72,VIP!$A$2:$O10544,8,FALSE)</f>
        <v>Si</v>
      </c>
      <c r="J72" s="117" t="str">
        <f>VLOOKUP(E72,VIP!$A$2:$O10494,8,FALSE)</f>
        <v>Si</v>
      </c>
      <c r="K72" s="117" t="str">
        <f>VLOOKUP(E72,VIP!$A$2:$O14068,6,0)</f>
        <v>SI</v>
      </c>
      <c r="L72" s="110" t="s">
        <v>2219</v>
      </c>
      <c r="M72" s="109" t="s">
        <v>2446</v>
      </c>
      <c r="N72" s="109" t="s">
        <v>2453</v>
      </c>
      <c r="O72" s="117" t="s">
        <v>2455</v>
      </c>
      <c r="P72" s="117"/>
      <c r="Q72" s="116" t="s">
        <v>2219</v>
      </c>
    </row>
    <row r="73" spans="1:17" s="120" customFormat="1" ht="18" x14ac:dyDescent="0.25">
      <c r="A73" s="117" t="str">
        <f>VLOOKUP(E73,'LISTADO ATM'!$A$2:$C$898,3,0)</f>
        <v>DISTRITO NACIONAL</v>
      </c>
      <c r="B73" s="145">
        <v>3335910002</v>
      </c>
      <c r="C73" s="110">
        <v>44351.65902777778</v>
      </c>
      <c r="D73" s="110" t="s">
        <v>2180</v>
      </c>
      <c r="E73" s="140">
        <v>744</v>
      </c>
      <c r="F73" s="117" t="str">
        <f>VLOOKUP(E73,VIP!$A$2:$O13694,2,0)</f>
        <v>DRBR289</v>
      </c>
      <c r="G73" s="117" t="str">
        <f>VLOOKUP(E73,'LISTADO ATM'!$A$2:$B$897,2,0)</f>
        <v xml:space="preserve">ATM Multicentro La Sirena Venezuela </v>
      </c>
      <c r="H73" s="117" t="str">
        <f>VLOOKUP(E73,VIP!$A$2:$O18557,7,FALSE)</f>
        <v>Si</v>
      </c>
      <c r="I73" s="117" t="str">
        <f>VLOOKUP(E73,VIP!$A$2:$O10522,8,FALSE)</f>
        <v>Si</v>
      </c>
      <c r="J73" s="117" t="str">
        <f>VLOOKUP(E73,VIP!$A$2:$O10472,8,FALSE)</f>
        <v>Si</v>
      </c>
      <c r="K73" s="117" t="str">
        <f>VLOOKUP(E73,VIP!$A$2:$O14046,6,0)</f>
        <v>SI</v>
      </c>
      <c r="L73" s="110" t="s">
        <v>2245</v>
      </c>
      <c r="M73" s="109" t="s">
        <v>2446</v>
      </c>
      <c r="N73" s="109" t="s">
        <v>2558</v>
      </c>
      <c r="O73" s="117" t="s">
        <v>2455</v>
      </c>
      <c r="P73" s="109"/>
      <c r="Q73" s="116" t="s">
        <v>2245</v>
      </c>
    </row>
  </sheetData>
  <autoFilter ref="A4:Q4">
    <sortState ref="A5:Q73">
      <sortCondition descending="1"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74:B1048576 B1:B4">
    <cfRule type="duplicateValues" dxfId="101" priority="128539"/>
  </conditionalFormatting>
  <conditionalFormatting sqref="E74:E1048576 E8:E24">
    <cfRule type="duplicateValues" dxfId="100" priority="128543"/>
  </conditionalFormatting>
  <conditionalFormatting sqref="B74:B1048576">
    <cfRule type="duplicateValues" dxfId="99" priority="128551"/>
  </conditionalFormatting>
  <conditionalFormatting sqref="E74:E1048576 E8:E24 E1:E4">
    <cfRule type="duplicateValues" dxfId="98" priority="128596"/>
  </conditionalFormatting>
  <conditionalFormatting sqref="E74:E1048576 E1:E24">
    <cfRule type="duplicateValues" dxfId="97" priority="128605"/>
  </conditionalFormatting>
  <conditionalFormatting sqref="B15:B24">
    <cfRule type="duplicateValues" dxfId="96" priority="15"/>
  </conditionalFormatting>
  <conditionalFormatting sqref="B7:B14">
    <cfRule type="duplicateValues" dxfId="95" priority="128844"/>
  </conditionalFormatting>
  <conditionalFormatting sqref="E25:E59">
    <cfRule type="duplicateValues" dxfId="94" priority="128855"/>
  </conditionalFormatting>
  <conditionalFormatting sqref="B25:B59">
    <cfRule type="duplicateValues" dxfId="93" priority="128858"/>
  </conditionalFormatting>
  <conditionalFormatting sqref="E25:E59">
    <cfRule type="duplicateValues" dxfId="92" priority="128860"/>
    <cfRule type="duplicateValues" dxfId="91" priority="128861"/>
  </conditionalFormatting>
  <conditionalFormatting sqref="E60:E73">
    <cfRule type="duplicateValues" dxfId="90" priority="4"/>
  </conditionalFormatting>
  <conditionalFormatting sqref="B60:B73">
    <cfRule type="duplicateValues" dxfId="89" priority="3"/>
  </conditionalFormatting>
  <conditionalFormatting sqref="E60:E73">
    <cfRule type="duplicateValues" dxfId="88" priority="1"/>
    <cfRule type="duplicateValues" dxfId="87" priority="2"/>
  </conditionalFormatting>
  <conditionalFormatting sqref="B5:B6">
    <cfRule type="duplicateValues" dxfId="3" priority="128868"/>
  </conditionalFormatting>
  <conditionalFormatting sqref="E5:E24">
    <cfRule type="duplicateValues" dxfId="2" priority="128869"/>
  </conditionalFormatting>
  <conditionalFormatting sqref="E5:E24">
    <cfRule type="duplicateValues" dxfId="1" priority="128870"/>
    <cfRule type="duplicateValues" dxfId="0" priority="12887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9"/>
  <sheetViews>
    <sheetView zoomScale="55" zoomScaleNormal="55" workbookViewId="0">
      <selection activeCell="J19" sqref="J19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9.7109375" style="93" bestFit="1" customWidth="1"/>
    <col min="4" max="4" width="44.8554687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10" ht="22.5" customHeight="1" x14ac:dyDescent="0.25">
      <c r="A1" s="168" t="s">
        <v>2150</v>
      </c>
      <c r="B1" s="169"/>
      <c r="C1" s="169"/>
      <c r="D1" s="169"/>
      <c r="E1" s="170"/>
      <c r="F1" s="185" t="s">
        <v>2555</v>
      </c>
      <c r="G1" s="186"/>
      <c r="H1" s="115">
        <f>COUNTIF(A:E,"2 Gaveta Vacias + 1 Gaveta Fallando")</f>
        <v>1</v>
      </c>
      <c r="I1" s="115">
        <f>COUNTIF(A:E,("3 Gavetas Vacías"))</f>
        <v>6</v>
      </c>
      <c r="J1" s="93">
        <f>COUNTIF(A:E,"2 Gaveta Fallando + 1 Gaveta Vacias")</f>
        <v>2</v>
      </c>
    </row>
    <row r="2" spans="1:10" ht="25.5" customHeight="1" x14ac:dyDescent="0.25">
      <c r="A2" s="171" t="s">
        <v>2451</v>
      </c>
      <c r="B2" s="172"/>
      <c r="C2" s="172"/>
      <c r="D2" s="172"/>
      <c r="E2" s="173"/>
      <c r="F2" s="114" t="s">
        <v>2554</v>
      </c>
      <c r="G2" s="113">
        <f>G3+G4</f>
        <v>69</v>
      </c>
      <c r="H2" s="114" t="s">
        <v>2565</v>
      </c>
      <c r="I2" s="113">
        <f>COUNTIF(A:E,"Abastecido")</f>
        <v>1</v>
      </c>
    </row>
    <row r="3" spans="1:10" ht="18" x14ac:dyDescent="0.25">
      <c r="A3" s="120"/>
      <c r="B3" s="121"/>
      <c r="C3" s="121"/>
      <c r="D3" s="121"/>
      <c r="E3" s="130"/>
      <c r="F3" s="114" t="s">
        <v>2553</v>
      </c>
      <c r="G3" s="113">
        <f>COUNTIF(REPORTE!A:Q,"fuera de Servicio")</f>
        <v>69</v>
      </c>
      <c r="H3" s="114" t="s">
        <v>2561</v>
      </c>
      <c r="I3" s="113">
        <f>COUNTIF(A:E,"Gavetas Vacías + Gavetas Fallando")</f>
        <v>14</v>
      </c>
    </row>
    <row r="4" spans="1:10" ht="18.75" thickBot="1" x14ac:dyDescent="0.3">
      <c r="A4" s="127" t="s">
        <v>2413</v>
      </c>
      <c r="B4" s="129">
        <v>44362.708333333336</v>
      </c>
      <c r="C4" s="121"/>
      <c r="D4" s="121"/>
      <c r="E4" s="131"/>
      <c r="F4" s="114" t="s">
        <v>2550</v>
      </c>
      <c r="G4" s="113">
        <f>COUNTIF(REPORTE!A:Q,"En Servicio")</f>
        <v>0</v>
      </c>
      <c r="H4" s="114" t="s">
        <v>2564</v>
      </c>
      <c r="I4" s="113">
        <f>COUNTIF(A:E,"Solucionado")</f>
        <v>1</v>
      </c>
    </row>
    <row r="5" spans="1:10" ht="18.75" thickBot="1" x14ac:dyDescent="0.3">
      <c r="A5" s="127" t="s">
        <v>2414</v>
      </c>
      <c r="B5" s="129">
        <v>44363.25</v>
      </c>
      <c r="C5" s="128"/>
      <c r="D5" s="121"/>
      <c r="E5" s="131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9</v>
      </c>
    </row>
    <row r="6" spans="1:10" ht="18" x14ac:dyDescent="0.25">
      <c r="A6" s="120"/>
      <c r="B6" s="121"/>
      <c r="C6" s="121"/>
      <c r="D6" s="121"/>
      <c r="E6" s="133"/>
      <c r="F6" s="114" t="s">
        <v>2552</v>
      </c>
      <c r="G6" s="113">
        <f>COUNTIF(REPORTE!A:Q,"carga exitosa")</f>
        <v>0</v>
      </c>
      <c r="H6" s="114" t="s">
        <v>2562</v>
      </c>
      <c r="I6" s="113">
        <f>COUNTIF(A:E,"GAVETA DE RECHAZO LLENA")</f>
        <v>3</v>
      </c>
    </row>
    <row r="7" spans="1:10" ht="18" customHeight="1" x14ac:dyDescent="0.25">
      <c r="A7" s="174" t="s">
        <v>2415</v>
      </c>
      <c r="B7" s="175"/>
      <c r="C7" s="175"/>
      <c r="D7" s="175"/>
      <c r="E7" s="176"/>
      <c r="F7" s="114" t="s">
        <v>2556</v>
      </c>
      <c r="G7" s="113">
        <f>COUNTIF(A:E,"Sin Efectivo")</f>
        <v>16</v>
      </c>
      <c r="H7" s="114" t="s">
        <v>2563</v>
      </c>
      <c r="I7" s="113">
        <f>COUNTIF(A:E,"GAVETA DE DEPOSITO LLENA")</f>
        <v>2</v>
      </c>
    </row>
    <row r="8" spans="1:10" ht="18" x14ac:dyDescent="0.25">
      <c r="A8" s="122" t="s">
        <v>15</v>
      </c>
      <c r="B8" s="122" t="s">
        <v>2416</v>
      </c>
      <c r="C8" s="122" t="s">
        <v>46</v>
      </c>
      <c r="D8" s="132" t="s">
        <v>2419</v>
      </c>
      <c r="E8" s="132" t="s">
        <v>2417</v>
      </c>
    </row>
    <row r="9" spans="1:10" ht="18" x14ac:dyDescent="0.25">
      <c r="A9" s="140" t="s">
        <v>1274</v>
      </c>
      <c r="B9" s="150"/>
      <c r="C9" s="143" t="s">
        <v>1620</v>
      </c>
      <c r="D9" s="136" t="s">
        <v>2548</v>
      </c>
      <c r="E9" s="145"/>
    </row>
    <row r="10" spans="1:10" ht="18.75" thickBot="1" x14ac:dyDescent="0.3">
      <c r="A10" s="123" t="s">
        <v>2473</v>
      </c>
      <c r="B10" s="149">
        <f>COUNT(B9:B9)</f>
        <v>0</v>
      </c>
      <c r="C10" s="187"/>
      <c r="D10" s="188"/>
      <c r="E10" s="189"/>
    </row>
    <row r="11" spans="1:10" x14ac:dyDescent="0.25">
      <c r="A11" s="120"/>
      <c r="B11" s="125"/>
      <c r="C11" s="120"/>
      <c r="D11" s="120"/>
      <c r="E11" s="125"/>
    </row>
    <row r="12" spans="1:10" ht="18" customHeight="1" x14ac:dyDescent="0.25">
      <c r="A12" s="174" t="s">
        <v>2474</v>
      </c>
      <c r="B12" s="175"/>
      <c r="C12" s="175"/>
      <c r="D12" s="175"/>
      <c r="E12" s="176"/>
    </row>
    <row r="13" spans="1:10" ht="18.75" customHeight="1" x14ac:dyDescent="0.25">
      <c r="A13" s="122" t="s">
        <v>15</v>
      </c>
      <c r="B13" s="122" t="s">
        <v>2416</v>
      </c>
      <c r="C13" s="122" t="s">
        <v>46</v>
      </c>
      <c r="D13" s="122" t="s">
        <v>2419</v>
      </c>
      <c r="E13" s="122" t="s">
        <v>2417</v>
      </c>
    </row>
    <row r="14" spans="1:10" ht="18" x14ac:dyDescent="0.25">
      <c r="A14" s="139" t="e">
        <f>VLOOKUP(B14,'[1]LISTADO ATM'!$A$2:$C$822,3,0)</f>
        <v>#N/A</v>
      </c>
      <c r="B14" s="140"/>
      <c r="C14" s="143" t="e">
        <f>VLOOKUP(B14,'[1]LISTADO ATM'!$A$2:$B$822,2,0)</f>
        <v>#N/A</v>
      </c>
      <c r="D14" s="136" t="s">
        <v>2544</v>
      </c>
      <c r="E14" s="140"/>
    </row>
    <row r="15" spans="1:10" ht="18" customHeight="1" thickBot="1" x14ac:dyDescent="0.3">
      <c r="A15" s="123" t="s">
        <v>2473</v>
      </c>
      <c r="B15" s="149">
        <f>COUNT(B14:B14)</f>
        <v>0</v>
      </c>
      <c r="C15" s="187"/>
      <c r="D15" s="188"/>
      <c r="E15" s="189"/>
    </row>
    <row r="16" spans="1:10" ht="15.75" thickBot="1" x14ac:dyDescent="0.3">
      <c r="A16" s="120"/>
      <c r="B16" s="125"/>
      <c r="C16" s="120"/>
      <c r="D16" s="120"/>
      <c r="E16" s="125"/>
    </row>
    <row r="17" spans="1:5" ht="18.75" customHeight="1" thickBot="1" x14ac:dyDescent="0.3">
      <c r="A17" s="177" t="s">
        <v>2475</v>
      </c>
      <c r="B17" s="178"/>
      <c r="C17" s="178"/>
      <c r="D17" s="178"/>
      <c r="E17" s="179"/>
    </row>
    <row r="18" spans="1:5" ht="18.75" customHeight="1" x14ac:dyDescent="0.25">
      <c r="A18" s="122" t="s">
        <v>15</v>
      </c>
      <c r="B18" s="122" t="s">
        <v>2416</v>
      </c>
      <c r="C18" s="122" t="s">
        <v>46</v>
      </c>
      <c r="D18" s="122" t="s">
        <v>2419</v>
      </c>
      <c r="E18" s="122" t="s">
        <v>2417</v>
      </c>
    </row>
    <row r="19" spans="1:5" ht="18" x14ac:dyDescent="0.25">
      <c r="A19" s="140" t="str">
        <f>VLOOKUP(B19,'[1]LISTADO ATM'!$A$2:$C$822,3,0)</f>
        <v>ESTE</v>
      </c>
      <c r="B19" s="140">
        <v>211</v>
      </c>
      <c r="C19" s="143" t="str">
        <f>VLOOKUP(B19,'[1]LISTADO ATM'!$A$2:$B$822,2,0)</f>
        <v xml:space="preserve">ATM Oficina La Romana I </v>
      </c>
      <c r="D19" s="135" t="s">
        <v>2437</v>
      </c>
      <c r="E19" s="145">
        <v>3335920730</v>
      </c>
    </row>
    <row r="20" spans="1:5" ht="18" x14ac:dyDescent="0.25">
      <c r="A20" s="140" t="str">
        <f>VLOOKUP(B20,'[1]LISTADO ATM'!$A$2:$C$822,3,0)</f>
        <v>DISTRITO NACIONAL</v>
      </c>
      <c r="B20" s="140">
        <v>514</v>
      </c>
      <c r="C20" s="143" t="str">
        <f>VLOOKUP(B20,'[1]LISTADO ATM'!$A$2:$B$822,2,0)</f>
        <v>ATM Autoservicio Charles de Gaulle</v>
      </c>
      <c r="D20" s="135" t="s">
        <v>2437</v>
      </c>
      <c r="E20" s="145">
        <v>3335920819</v>
      </c>
    </row>
    <row r="21" spans="1:5" ht="18" x14ac:dyDescent="0.25">
      <c r="A21" s="140" t="str">
        <f>VLOOKUP(B21,'[1]LISTADO ATM'!$A$2:$C$822,3,0)</f>
        <v>DISTRITO NACIONAL</v>
      </c>
      <c r="B21" s="140">
        <v>169</v>
      </c>
      <c r="C21" s="143" t="str">
        <f>VLOOKUP(B21,'[1]LISTADO ATM'!$A$2:$B$822,2,0)</f>
        <v xml:space="preserve">ATM Oficina Caonabo </v>
      </c>
      <c r="D21" s="135" t="s">
        <v>2437</v>
      </c>
      <c r="E21" s="145">
        <v>3335921069</v>
      </c>
    </row>
    <row r="22" spans="1:5" ht="18" customHeight="1" x14ac:dyDescent="0.25">
      <c r="A22" s="140" t="str">
        <f>VLOOKUP(B22,'[1]LISTADO ATM'!$A$2:$C$822,3,0)</f>
        <v>NORTE</v>
      </c>
      <c r="B22" s="140">
        <v>950</v>
      </c>
      <c r="C22" s="143" t="str">
        <f>VLOOKUP(B22,'[1]LISTADO ATM'!$A$2:$B$822,2,0)</f>
        <v xml:space="preserve">ATM Oficina Monterrico </v>
      </c>
      <c r="D22" s="135" t="s">
        <v>2437</v>
      </c>
      <c r="E22" s="145">
        <v>3335921104</v>
      </c>
    </row>
    <row r="23" spans="1:5" ht="18" customHeight="1" x14ac:dyDescent="0.25">
      <c r="A23" s="140" t="str">
        <f>VLOOKUP(B23,'[1]LISTADO ATM'!$A$2:$C$822,3,0)</f>
        <v>DISTRITO NACIONAL</v>
      </c>
      <c r="B23" s="140">
        <v>434</v>
      </c>
      <c r="C23" s="143" t="str">
        <f>VLOOKUP(B23,'[1]LISTADO ATM'!$A$2:$B$822,2,0)</f>
        <v xml:space="preserve">ATM Generadora Hidroeléctrica Dom. (EGEHID) </v>
      </c>
      <c r="D23" s="135" t="s">
        <v>2437</v>
      </c>
      <c r="E23" s="145">
        <v>3335921045</v>
      </c>
    </row>
    <row r="24" spans="1:5" ht="18" x14ac:dyDescent="0.25">
      <c r="A24" s="140" t="str">
        <f>VLOOKUP(B24,'[1]LISTADO ATM'!$A$2:$C$822,3,0)</f>
        <v>DISTRITO NACIONAL</v>
      </c>
      <c r="B24" s="140">
        <v>560</v>
      </c>
      <c r="C24" s="143" t="str">
        <f>VLOOKUP(B24,'[1]LISTADO ATM'!$A$2:$B$822,2,0)</f>
        <v xml:space="preserve">ATM Junta Central Electoral </v>
      </c>
      <c r="D24" s="135" t="s">
        <v>2437</v>
      </c>
      <c r="E24" s="145">
        <v>3335921305</v>
      </c>
    </row>
    <row r="25" spans="1:5" ht="18" x14ac:dyDescent="0.25">
      <c r="A25" s="140" t="str">
        <f>VLOOKUP(B25,'[1]LISTADO ATM'!$A$2:$C$822,3,0)</f>
        <v>NORTE</v>
      </c>
      <c r="B25" s="140">
        <v>687</v>
      </c>
      <c r="C25" s="143" t="str">
        <f>VLOOKUP(B25,'[1]LISTADO ATM'!$A$2:$B$822,2,0)</f>
        <v>ATM Oficina Monterrico II</v>
      </c>
      <c r="D25" s="135" t="s">
        <v>2437</v>
      </c>
      <c r="E25" s="145">
        <v>3335921390</v>
      </c>
    </row>
    <row r="26" spans="1:5" ht="18" customHeight="1" x14ac:dyDescent="0.25">
      <c r="A26" s="140" t="str">
        <f>VLOOKUP(B26,'[1]LISTADO ATM'!$A$2:$C$822,3,0)</f>
        <v>DISTRITO NACIONAL</v>
      </c>
      <c r="B26" s="140">
        <v>717</v>
      </c>
      <c r="C26" s="143" t="str">
        <f>VLOOKUP(B26,'[1]LISTADO ATM'!$A$2:$B$822,2,0)</f>
        <v xml:space="preserve">ATM Oficina Los Alcarrizos </v>
      </c>
      <c r="D26" s="135" t="s">
        <v>2437</v>
      </c>
      <c r="E26" s="145">
        <v>3335921429</v>
      </c>
    </row>
    <row r="27" spans="1:5" ht="18" x14ac:dyDescent="0.25">
      <c r="A27" s="140" t="str">
        <f>VLOOKUP(B27,'[1]LISTADO ATM'!$A$2:$C$822,3,0)</f>
        <v>DISTRITO NACIONAL</v>
      </c>
      <c r="B27" s="140">
        <v>507</v>
      </c>
      <c r="C27" s="143" t="str">
        <f>VLOOKUP(B27,'[1]LISTADO ATM'!$A$2:$B$822,2,0)</f>
        <v>ATM Estación Sigma Boca Chica</v>
      </c>
      <c r="D27" s="135" t="s">
        <v>2437</v>
      </c>
      <c r="E27" s="145">
        <v>3335921530</v>
      </c>
    </row>
    <row r="28" spans="1:5" ht="18.75" customHeight="1" x14ac:dyDescent="0.25">
      <c r="A28" s="140" t="str">
        <f>VLOOKUP(B28,'[1]LISTADO ATM'!$A$2:$C$822,3,0)</f>
        <v>DISTRITO NACIONAL</v>
      </c>
      <c r="B28" s="140">
        <v>629</v>
      </c>
      <c r="C28" s="143" t="str">
        <f>VLOOKUP(B28,'[1]LISTADO ATM'!$A$2:$B$822,2,0)</f>
        <v xml:space="preserve">ATM Oficina Americana Independencia I </v>
      </c>
      <c r="D28" s="135" t="s">
        <v>2437</v>
      </c>
      <c r="E28" s="145" t="s">
        <v>2607</v>
      </c>
    </row>
    <row r="29" spans="1:5" ht="18" x14ac:dyDescent="0.25">
      <c r="A29" s="140" t="str">
        <f>VLOOKUP(B29,'[1]LISTADO ATM'!$A$2:$C$822,3,0)</f>
        <v>ESTE</v>
      </c>
      <c r="B29" s="140">
        <v>631</v>
      </c>
      <c r="C29" s="143" t="str">
        <f>VLOOKUP(B29,'[1]LISTADO ATM'!$A$2:$B$822,2,0)</f>
        <v xml:space="preserve">ATM ASOCODEQUI (San Pedro) </v>
      </c>
      <c r="D29" s="135" t="s">
        <v>2437</v>
      </c>
      <c r="E29" s="145">
        <v>3335921532</v>
      </c>
    </row>
    <row r="30" spans="1:5" ht="18.75" customHeight="1" x14ac:dyDescent="0.25">
      <c r="A30" s="140" t="str">
        <f>VLOOKUP(B30,'[1]LISTADO ATM'!$A$2:$C$822,3,0)</f>
        <v>NORTE</v>
      </c>
      <c r="B30" s="140">
        <v>728</v>
      </c>
      <c r="C30" s="143" t="str">
        <f>VLOOKUP(B30,'[1]LISTADO ATM'!$A$2:$B$822,2,0)</f>
        <v xml:space="preserve">ATM UNP La Vega Oficina Regional Norcentral </v>
      </c>
      <c r="D30" s="135" t="s">
        <v>2437</v>
      </c>
      <c r="E30" s="145" t="s">
        <v>2608</v>
      </c>
    </row>
    <row r="31" spans="1:5" ht="18" x14ac:dyDescent="0.25">
      <c r="A31" s="140" t="str">
        <f>VLOOKUP(B31,'[1]LISTADO ATM'!$A$2:$C$822,3,0)</f>
        <v>DISTRITO NACIONAL</v>
      </c>
      <c r="B31" s="140">
        <v>769</v>
      </c>
      <c r="C31" s="143" t="str">
        <f>VLOOKUP(B31,'[1]LISTADO ATM'!$A$2:$B$822,2,0)</f>
        <v>ATM UNP Pablo Mella Morales</v>
      </c>
      <c r="D31" s="135" t="s">
        <v>2437</v>
      </c>
      <c r="E31" s="145">
        <v>3335921537</v>
      </c>
    </row>
    <row r="32" spans="1:5" ht="18.75" customHeight="1" x14ac:dyDescent="0.25">
      <c r="A32" s="140" t="str">
        <f>VLOOKUP(B32,'[1]LISTADO ATM'!$A$2:$C$822,3,0)</f>
        <v>NORTE</v>
      </c>
      <c r="B32" s="140">
        <v>732</v>
      </c>
      <c r="C32" s="143" t="str">
        <f>VLOOKUP(B32,'[1]LISTADO ATM'!$A$2:$B$822,2,0)</f>
        <v xml:space="preserve">ATM Molino del Valle (Santiago) </v>
      </c>
      <c r="D32" s="135" t="s">
        <v>2437</v>
      </c>
      <c r="E32" s="145">
        <v>3335921539</v>
      </c>
    </row>
    <row r="33" spans="1:5" ht="18" x14ac:dyDescent="0.25">
      <c r="A33" s="140" t="str">
        <f>VLOOKUP(B33,'[1]LISTADO ATM'!$A$2:$C$822,3,0)</f>
        <v>SUR</v>
      </c>
      <c r="B33" s="140">
        <v>984</v>
      </c>
      <c r="C33" s="143" t="str">
        <f>VLOOKUP(B33,'[1]LISTADO ATM'!$A$2:$B$822,2,0)</f>
        <v xml:space="preserve">ATM Oficina Neiba II </v>
      </c>
      <c r="D33" s="135" t="s">
        <v>2437</v>
      </c>
      <c r="E33" s="145">
        <v>3335921543</v>
      </c>
    </row>
    <row r="34" spans="1:5" ht="18" x14ac:dyDescent="0.25">
      <c r="A34" s="140" t="str">
        <f>VLOOKUP(B34,'[1]LISTADO ATM'!$A$2:$C$822,3,0)</f>
        <v>NORTE</v>
      </c>
      <c r="B34" s="140">
        <v>774</v>
      </c>
      <c r="C34" s="143" t="str">
        <f>VLOOKUP(B34,'[1]LISTADO ATM'!$A$2:$B$822,2,0)</f>
        <v xml:space="preserve">ATM Oficina Montecristi </v>
      </c>
      <c r="D34" s="135" t="s">
        <v>2437</v>
      </c>
      <c r="E34" s="145">
        <v>3335921408</v>
      </c>
    </row>
    <row r="35" spans="1:5" ht="18.75" customHeight="1" x14ac:dyDescent="0.25">
      <c r="A35" s="140" t="e">
        <f>VLOOKUP(B35,'[1]LISTADO ATM'!$A$2:$C$822,3,0)</f>
        <v>#N/A</v>
      </c>
      <c r="B35" s="140"/>
      <c r="C35" s="143" t="e">
        <f>VLOOKUP(B35,'[1]LISTADO ATM'!$A$2:$B$822,2,0)</f>
        <v>#N/A</v>
      </c>
      <c r="D35" s="135"/>
      <c r="E35" s="145"/>
    </row>
    <row r="36" spans="1:5" ht="18" x14ac:dyDescent="0.25">
      <c r="A36" s="140" t="e">
        <f>VLOOKUP(B36,'[1]LISTADO ATM'!$A$2:$C$822,3,0)</f>
        <v>#N/A</v>
      </c>
      <c r="B36" s="140"/>
      <c r="C36" s="143" t="e">
        <f>VLOOKUP(B36,'[1]LISTADO ATM'!$A$2:$B$822,2,0)</f>
        <v>#N/A</v>
      </c>
      <c r="D36" s="135"/>
      <c r="E36" s="145"/>
    </row>
    <row r="37" spans="1:5" ht="18.75" customHeight="1" x14ac:dyDescent="0.25">
      <c r="A37" s="140" t="e">
        <f>VLOOKUP(B37,'[1]LISTADO ATM'!$A$2:$C$822,3,0)</f>
        <v>#N/A</v>
      </c>
      <c r="B37" s="140"/>
      <c r="C37" s="143" t="e">
        <f>VLOOKUP(B37,'[1]LISTADO ATM'!$A$2:$B$822,2,0)</f>
        <v>#N/A</v>
      </c>
      <c r="D37" s="135"/>
      <c r="E37" s="145"/>
    </row>
    <row r="38" spans="1:5" ht="18" x14ac:dyDescent="0.25">
      <c r="A38" s="140" t="e">
        <f>VLOOKUP(B38,'[1]LISTADO ATM'!$A$2:$C$822,3,0)</f>
        <v>#N/A</v>
      </c>
      <c r="B38" s="140"/>
      <c r="C38" s="143" t="e">
        <f>VLOOKUP(B38,'[1]LISTADO ATM'!$A$2:$B$822,2,0)</f>
        <v>#N/A</v>
      </c>
      <c r="D38" s="135"/>
      <c r="E38" s="145"/>
    </row>
    <row r="39" spans="1:5" ht="18" x14ac:dyDescent="0.25">
      <c r="A39" s="140" t="e">
        <f>VLOOKUP(B39,'[1]LISTADO ATM'!$A$2:$C$822,3,0)</f>
        <v>#N/A</v>
      </c>
      <c r="B39" s="140"/>
      <c r="C39" s="143" t="e">
        <f>VLOOKUP(B39,'[1]LISTADO ATM'!$A$2:$B$822,2,0)</f>
        <v>#N/A</v>
      </c>
      <c r="D39" s="135"/>
      <c r="E39" s="145"/>
    </row>
    <row r="40" spans="1:5" ht="18.75" customHeight="1" x14ac:dyDescent="0.25">
      <c r="A40" s="140" t="e">
        <f>VLOOKUP(B40,'[1]LISTADO ATM'!$A$2:$C$822,3,0)</f>
        <v>#N/A</v>
      </c>
      <c r="B40" s="140"/>
      <c r="C40" s="143" t="e">
        <f>VLOOKUP(B40,'[1]LISTADO ATM'!$A$2:$B$822,2,0)</f>
        <v>#N/A</v>
      </c>
      <c r="D40" s="135"/>
      <c r="E40" s="145"/>
    </row>
    <row r="41" spans="1:5" ht="18.75" thickBot="1" x14ac:dyDescent="0.3">
      <c r="A41" s="144"/>
      <c r="B41" s="149">
        <f>COUNT(B19:B40)</f>
        <v>16</v>
      </c>
      <c r="C41" s="134"/>
      <c r="D41" s="134"/>
      <c r="E41" s="134"/>
    </row>
    <row r="42" spans="1:5" ht="15.75" thickBot="1" x14ac:dyDescent="0.3">
      <c r="A42" s="120"/>
      <c r="B42" s="125"/>
      <c r="C42" s="120"/>
      <c r="D42" s="120"/>
      <c r="E42" s="125"/>
    </row>
    <row r="43" spans="1:5" ht="18.75" customHeight="1" thickBot="1" x14ac:dyDescent="0.3">
      <c r="A43" s="177" t="s">
        <v>2535</v>
      </c>
      <c r="B43" s="178"/>
      <c r="C43" s="178"/>
      <c r="D43" s="178"/>
      <c r="E43" s="179"/>
    </row>
    <row r="44" spans="1:5" ht="18" x14ac:dyDescent="0.25">
      <c r="A44" s="122" t="s">
        <v>15</v>
      </c>
      <c r="B44" s="122" t="s">
        <v>2416</v>
      </c>
      <c r="C44" s="122" t="s">
        <v>46</v>
      </c>
      <c r="D44" s="122" t="s">
        <v>2419</v>
      </c>
      <c r="E44" s="122" t="s">
        <v>2417</v>
      </c>
    </row>
    <row r="45" spans="1:5" ht="18" x14ac:dyDescent="0.25">
      <c r="A45" s="146" t="e">
        <f>VLOOKUP(B45,'[2]LISTADO ATM'!$A$2:$C$822,3,0)</f>
        <v>#N/A</v>
      </c>
      <c r="B45" s="150">
        <v>175</v>
      </c>
      <c r="C45" s="143" t="str">
        <f>VLOOKUP(B45,'[1]LISTADO ATM'!$A$2:$B$822,2,0)</f>
        <v xml:space="preserve">ATM Dirección de Ingeniería </v>
      </c>
      <c r="D45" s="140" t="s">
        <v>2482</v>
      </c>
      <c r="E45" s="145" t="s">
        <v>2571</v>
      </c>
    </row>
    <row r="46" spans="1:5" ht="18" x14ac:dyDescent="0.25">
      <c r="A46" s="146" t="str">
        <f>VLOOKUP(B46,'[1]LISTADO ATM'!$A$2:$C$822,3,0)</f>
        <v>SUR</v>
      </c>
      <c r="B46" s="150">
        <v>252</v>
      </c>
      <c r="C46" s="143" t="str">
        <f>VLOOKUP(B46,'[1]LISTADO ATM'!$A$2:$B$822,2,0)</f>
        <v xml:space="preserve">ATM Banco Agrícola (Barahona) </v>
      </c>
      <c r="D46" s="140" t="s">
        <v>2482</v>
      </c>
      <c r="E46" s="145">
        <v>3335919822</v>
      </c>
    </row>
    <row r="47" spans="1:5" ht="18.75" customHeight="1" x14ac:dyDescent="0.25">
      <c r="A47" s="146" t="str">
        <f>VLOOKUP(B47,'[1]LISTADO ATM'!$A$2:$C$822,3,0)</f>
        <v>DISTRITO NACIONAL</v>
      </c>
      <c r="B47" s="150">
        <v>970</v>
      </c>
      <c r="C47" s="143" t="str">
        <f>VLOOKUP(B47,'[1]LISTADO ATM'!$A$2:$B$822,2,0)</f>
        <v xml:space="preserve">ATM S/M Olé Haina </v>
      </c>
      <c r="D47" s="140" t="s">
        <v>2482</v>
      </c>
      <c r="E47" s="145">
        <v>3335921036</v>
      </c>
    </row>
    <row r="48" spans="1:5" ht="18" customHeight="1" x14ac:dyDescent="0.25">
      <c r="A48" s="146"/>
      <c r="B48" s="150">
        <v>302</v>
      </c>
      <c r="C48" s="143" t="str">
        <f>VLOOKUP(B48,'[1]LISTADO ATM'!$A$2:$B$822,2,0)</f>
        <v xml:space="preserve">ATM S/M Aprezio Los Mameyes  </v>
      </c>
      <c r="D48" s="140" t="s">
        <v>2482</v>
      </c>
      <c r="E48" s="145">
        <v>3335921129</v>
      </c>
    </row>
    <row r="49" spans="1:5" ht="18.75" customHeight="1" x14ac:dyDescent="0.25">
      <c r="A49" s="146" t="str">
        <f>VLOOKUP(B49,'[1]LISTADO ATM'!$A$2:$C$822,3,0)</f>
        <v>DISTRITO NACIONAL</v>
      </c>
      <c r="B49" s="150">
        <v>577</v>
      </c>
      <c r="C49" s="143" t="str">
        <f>VLOOKUP(B49,'[1]LISTADO ATM'!$A$2:$B$822,2,0)</f>
        <v xml:space="preserve">ATM Olé Ave. Duarte </v>
      </c>
      <c r="D49" s="140" t="s">
        <v>2482</v>
      </c>
      <c r="E49" s="145">
        <v>3335921125</v>
      </c>
    </row>
    <row r="50" spans="1:5" ht="18.75" customHeight="1" x14ac:dyDescent="0.25">
      <c r="A50" s="146" t="str">
        <f>VLOOKUP(B50,'[1]LISTADO ATM'!$A$2:$C$822,3,0)</f>
        <v>DISTRITO NACIONAL</v>
      </c>
      <c r="B50" s="150">
        <v>911</v>
      </c>
      <c r="C50" s="143" t="str">
        <f>VLOOKUP(B50,'[1]LISTADO ATM'!$A$2:$B$822,2,0)</f>
        <v xml:space="preserve">ATM Oficina Venezuela II </v>
      </c>
      <c r="D50" s="140" t="s">
        <v>2482</v>
      </c>
      <c r="E50" s="145">
        <v>3335920506</v>
      </c>
    </row>
    <row r="51" spans="1:5" ht="18.75" customHeight="1" x14ac:dyDescent="0.25">
      <c r="A51" s="140" t="str">
        <f>VLOOKUP(B51,'[1]LISTADO ATM'!$A$2:$C$822,3,0)</f>
        <v>DISTRITO NACIONAL</v>
      </c>
      <c r="B51" s="140">
        <v>227</v>
      </c>
      <c r="C51" s="143" t="str">
        <f>VLOOKUP(B51,'[1]LISTADO ATM'!$A$2:$B$822,2,0)</f>
        <v xml:space="preserve">ATM S/M Bravo Av. Enriquillo </v>
      </c>
      <c r="D51" s="140" t="s">
        <v>2482</v>
      </c>
      <c r="E51" s="145" t="s">
        <v>2593</v>
      </c>
    </row>
    <row r="52" spans="1:5" ht="18" x14ac:dyDescent="0.25">
      <c r="A52" s="146" t="str">
        <f>VLOOKUP(B52,'[1]LISTADO ATM'!$A$2:$C$822,3,0)</f>
        <v>DISTRITO NACIONAL</v>
      </c>
      <c r="B52" s="150">
        <v>696</v>
      </c>
      <c r="C52" s="143" t="str">
        <f>VLOOKUP(B52,'[1]LISTADO ATM'!$A$2:$B$822,2,0)</f>
        <v>ATM Olé Jacobo Majluta</v>
      </c>
      <c r="D52" s="140" t="s">
        <v>2482</v>
      </c>
      <c r="E52" s="145" t="s">
        <v>2594</v>
      </c>
    </row>
    <row r="53" spans="1:5" ht="18" x14ac:dyDescent="0.25">
      <c r="A53" s="146" t="str">
        <f>VLOOKUP(B53,'[1]LISTADO ATM'!$A$2:$C$822,3,0)</f>
        <v>DISTRITO NACIONAL</v>
      </c>
      <c r="B53" s="150">
        <v>971</v>
      </c>
      <c r="C53" s="143" t="str">
        <f>VLOOKUP(B53,'[1]LISTADO ATM'!$A$2:$B$822,2,0)</f>
        <v xml:space="preserve">ATM Club Banreservas I </v>
      </c>
      <c r="D53" s="140" t="s">
        <v>2482</v>
      </c>
      <c r="E53" s="145" t="s">
        <v>2595</v>
      </c>
    </row>
    <row r="54" spans="1:5" ht="18" x14ac:dyDescent="0.25">
      <c r="A54" s="146" t="str">
        <f>VLOOKUP(B54,'[1]LISTADO ATM'!$A$2:$C$822,3,0)</f>
        <v>DISTRITO NACIONAL</v>
      </c>
      <c r="B54" s="150">
        <v>567</v>
      </c>
      <c r="C54" s="143" t="str">
        <f>VLOOKUP(B54,'[1]LISTADO ATM'!$A$2:$B$822,2,0)</f>
        <v xml:space="preserve">ATM Oficina Máximo Gómez </v>
      </c>
      <c r="D54" s="140" t="s">
        <v>2482</v>
      </c>
      <c r="E54" s="145">
        <v>3335921534</v>
      </c>
    </row>
    <row r="55" spans="1:5" ht="18" x14ac:dyDescent="0.25">
      <c r="A55" s="146" t="str">
        <f>VLOOKUP(B55,'[1]LISTADO ATM'!$A$2:$C$822,3,0)</f>
        <v>NORTE</v>
      </c>
      <c r="B55" s="150">
        <v>282</v>
      </c>
      <c r="C55" s="143" t="str">
        <f>VLOOKUP(B55,'[1]LISTADO ATM'!$A$2:$B$822,2,0)</f>
        <v xml:space="preserve">ATM Autobanco Nibaje </v>
      </c>
      <c r="D55" s="140" t="s">
        <v>2482</v>
      </c>
      <c r="E55" s="145">
        <v>3335921538</v>
      </c>
    </row>
    <row r="56" spans="1:5" ht="18" x14ac:dyDescent="0.25">
      <c r="A56" s="146" t="str">
        <f>VLOOKUP(B56,'[1]LISTADO ATM'!$A$2:$C$822,3,0)</f>
        <v>DISTRITO NACIONAL</v>
      </c>
      <c r="B56" s="150">
        <v>983</v>
      </c>
      <c r="C56" s="143" t="str">
        <f>VLOOKUP(B56,'[1]LISTADO ATM'!$A$2:$B$822,2,0)</f>
        <v xml:space="preserve">ATM Bravo República de Colombia </v>
      </c>
      <c r="D56" s="140" t="s">
        <v>2482</v>
      </c>
      <c r="E56" s="145" t="s">
        <v>2609</v>
      </c>
    </row>
    <row r="57" spans="1:5" ht="18" customHeight="1" x14ac:dyDescent="0.25">
      <c r="A57" s="140" t="str">
        <f>VLOOKUP(B57,'[1]LISTADO ATM'!$A$2:$C$822,3,0)</f>
        <v>NORTE</v>
      </c>
      <c r="B57" s="150">
        <v>633</v>
      </c>
      <c r="C57" s="143" t="str">
        <f>VLOOKUP(B57,'[1]LISTADO ATM'!$A$2:$B$822,2,0)</f>
        <v xml:space="preserve">ATM Autobanco Las Colinas </v>
      </c>
      <c r="D57" s="140" t="s">
        <v>2482</v>
      </c>
      <c r="E57" s="145">
        <v>3335921541</v>
      </c>
    </row>
    <row r="58" spans="1:5" ht="18.75" customHeight="1" x14ac:dyDescent="0.25">
      <c r="A58" s="146" t="str">
        <f>VLOOKUP(B58,'[1]LISTADO ATM'!$A$2:$C$822,3,0)</f>
        <v>NORTE</v>
      </c>
      <c r="B58" s="150">
        <v>144</v>
      </c>
      <c r="C58" s="143" t="str">
        <f>VLOOKUP(B58,'[1]LISTADO ATM'!$A$2:$B$822,2,0)</f>
        <v xml:space="preserve">ATM Oficina Villa Altagracia </v>
      </c>
      <c r="D58" s="140" t="s">
        <v>2482</v>
      </c>
      <c r="E58" s="145">
        <v>3335921542</v>
      </c>
    </row>
    <row r="59" spans="1:5" ht="18" x14ac:dyDescent="0.25">
      <c r="A59" s="146" t="e">
        <f>VLOOKUP(B59,'[1]LISTADO ATM'!$A$2:$C$822,3,0)</f>
        <v>#N/A</v>
      </c>
      <c r="B59" s="150"/>
      <c r="C59" s="143" t="e">
        <f>VLOOKUP(B59,'[1]LISTADO ATM'!$A$2:$B$822,2,0)</f>
        <v>#N/A</v>
      </c>
      <c r="D59" s="140"/>
      <c r="E59" s="145"/>
    </row>
    <row r="60" spans="1:5" ht="18" x14ac:dyDescent="0.25">
      <c r="A60" s="146" t="e">
        <f>VLOOKUP(B60,'[1]LISTADO ATM'!$A$2:$C$822,3,0)</f>
        <v>#N/A</v>
      </c>
      <c r="B60" s="150"/>
      <c r="C60" s="143" t="e">
        <f>VLOOKUP(B60,'[1]LISTADO ATM'!$A$2:$B$822,2,0)</f>
        <v>#N/A</v>
      </c>
      <c r="D60" s="140"/>
      <c r="E60" s="145"/>
    </row>
    <row r="61" spans="1:5" ht="18.75" customHeight="1" x14ac:dyDescent="0.25">
      <c r="A61" s="146" t="e">
        <f>VLOOKUP(B61,'[1]LISTADO ATM'!$A$2:$C$822,3,0)</f>
        <v>#N/A</v>
      </c>
      <c r="B61" s="150"/>
      <c r="C61" s="143" t="e">
        <f>VLOOKUP(B61,'[1]LISTADO ATM'!$A$2:$B$822,2,0)</f>
        <v>#N/A</v>
      </c>
      <c r="D61" s="140"/>
      <c r="E61" s="145"/>
    </row>
    <row r="62" spans="1:5" ht="18" x14ac:dyDescent="0.25">
      <c r="A62" s="146" t="e">
        <f>VLOOKUP(B62,'[1]LISTADO ATM'!$A$2:$C$822,3,0)</f>
        <v>#N/A</v>
      </c>
      <c r="B62" s="150"/>
      <c r="C62" s="143" t="e">
        <f>VLOOKUP(B62,'[1]LISTADO ATM'!$A$2:$B$822,2,0)</f>
        <v>#N/A</v>
      </c>
      <c r="D62" s="140"/>
      <c r="E62" s="145"/>
    </row>
    <row r="63" spans="1:5" ht="18" x14ac:dyDescent="0.25">
      <c r="A63" s="146" t="e">
        <f>VLOOKUP(B63,'[1]LISTADO ATM'!$A$2:$C$822,3,0)</f>
        <v>#N/A</v>
      </c>
      <c r="B63" s="150"/>
      <c r="C63" s="143" t="e">
        <f>VLOOKUP(B63,'[1]LISTADO ATM'!$A$2:$B$822,2,0)</f>
        <v>#N/A</v>
      </c>
      <c r="D63" s="140"/>
      <c r="E63" s="145"/>
    </row>
    <row r="64" spans="1:5" ht="18" customHeight="1" x14ac:dyDescent="0.25">
      <c r="A64" s="146" t="e">
        <f>VLOOKUP(B64,'[1]LISTADO ATM'!$A$2:$C$822,3,0)</f>
        <v>#N/A</v>
      </c>
      <c r="B64" s="150"/>
      <c r="C64" s="143" t="e">
        <f>VLOOKUP(B64,'[1]LISTADO ATM'!$A$2:$B$822,2,0)</f>
        <v>#N/A</v>
      </c>
      <c r="D64" s="140"/>
      <c r="E64" s="145"/>
    </row>
    <row r="65" spans="1:5" ht="18" x14ac:dyDescent="0.25">
      <c r="A65" s="146" t="e">
        <f>VLOOKUP(B65,'[1]LISTADO ATM'!$A$2:$C$822,3,0)</f>
        <v>#N/A</v>
      </c>
      <c r="B65" s="150"/>
      <c r="C65" s="143" t="e">
        <f>VLOOKUP(B65,'[1]LISTADO ATM'!$A$2:$B$822,2,0)</f>
        <v>#N/A</v>
      </c>
      <c r="D65" s="140"/>
      <c r="E65" s="145"/>
    </row>
    <row r="66" spans="1:5" ht="18" x14ac:dyDescent="0.25">
      <c r="A66" s="146" t="e">
        <f>VLOOKUP(B66,'[1]LISTADO ATM'!$A$2:$C$822,3,0)</f>
        <v>#N/A</v>
      </c>
      <c r="B66" s="150"/>
      <c r="C66" s="143" t="e">
        <f>VLOOKUP(B66,'[1]LISTADO ATM'!$A$2:$B$822,2,0)</f>
        <v>#N/A</v>
      </c>
      <c r="D66" s="140"/>
      <c r="E66" s="145"/>
    </row>
    <row r="67" spans="1:5" ht="18.75" customHeight="1" x14ac:dyDescent="0.25">
      <c r="A67" s="144" t="s">
        <v>2473</v>
      </c>
      <c r="B67" s="151">
        <f>COUNT(B45:B66)</f>
        <v>14</v>
      </c>
      <c r="C67" s="134"/>
      <c r="D67" s="134"/>
      <c r="E67" s="134"/>
    </row>
    <row r="68" spans="1:5" ht="15.75" thickBot="1" x14ac:dyDescent="0.3">
      <c r="A68" s="120"/>
      <c r="B68" s="125"/>
      <c r="C68" s="120"/>
      <c r="D68" s="120"/>
      <c r="E68" s="125"/>
    </row>
    <row r="69" spans="1:5" ht="18" x14ac:dyDescent="0.25">
      <c r="A69" s="180" t="s">
        <v>2476</v>
      </c>
      <c r="B69" s="181"/>
      <c r="C69" s="181"/>
      <c r="D69" s="181"/>
      <c r="E69" s="182"/>
    </row>
    <row r="70" spans="1:5" ht="18" x14ac:dyDescent="0.25">
      <c r="A70" s="122" t="s">
        <v>15</v>
      </c>
      <c r="B70" s="122" t="s">
        <v>2416</v>
      </c>
      <c r="C70" s="124" t="s">
        <v>46</v>
      </c>
      <c r="D70" s="138" t="s">
        <v>2419</v>
      </c>
      <c r="E70" s="138" t="s">
        <v>2417</v>
      </c>
    </row>
    <row r="71" spans="1:5" ht="18" x14ac:dyDescent="0.25">
      <c r="A71" s="139" t="str">
        <f>VLOOKUP(B71,'[1]LISTADO ATM'!$A$2:$C$822,3,0)</f>
        <v>DISTRITO NACIONAL</v>
      </c>
      <c r="B71" s="140">
        <v>738</v>
      </c>
      <c r="C71" s="143" t="str">
        <f>VLOOKUP(B71,'[1]LISTADO ATM'!$A$2:$B$822,2,0)</f>
        <v xml:space="preserve">ATM Zona Franca Los Alcarrizos </v>
      </c>
      <c r="D71" s="152" t="s">
        <v>2566</v>
      </c>
      <c r="E71" s="140">
        <v>3335920272</v>
      </c>
    </row>
    <row r="72" spans="1:5" ht="18" x14ac:dyDescent="0.25">
      <c r="A72" s="139" t="str">
        <f>VLOOKUP(B72,'[1]LISTADO ATM'!$A$2:$C$822,3,0)</f>
        <v>DISTRITO NACIONAL</v>
      </c>
      <c r="B72" s="140">
        <v>165</v>
      </c>
      <c r="C72" s="143" t="str">
        <f>VLOOKUP(B72,'[1]LISTADO ATM'!$A$2:$B$822,2,0)</f>
        <v>ATM Autoservicio Megacentro</v>
      </c>
      <c r="D72" s="153" t="s">
        <v>2582</v>
      </c>
      <c r="E72" s="140">
        <v>3335920279</v>
      </c>
    </row>
    <row r="73" spans="1:5" ht="18" x14ac:dyDescent="0.25">
      <c r="A73" s="139" t="str">
        <f>VLOOKUP(B73,'[1]LISTADO ATM'!$A$2:$C$822,3,0)</f>
        <v>NORTE</v>
      </c>
      <c r="B73" s="140">
        <v>288</v>
      </c>
      <c r="C73" s="143" t="str">
        <f>VLOOKUP(B73,'[1]LISTADO ATM'!$A$2:$B$822,2,0)</f>
        <v xml:space="preserve">ATM Oficina Camino Real II (Puerto Plata) </v>
      </c>
      <c r="D73" s="153" t="s">
        <v>2582</v>
      </c>
      <c r="E73" s="140">
        <v>3335921213</v>
      </c>
    </row>
    <row r="74" spans="1:5" ht="18" x14ac:dyDescent="0.25">
      <c r="A74" s="139" t="str">
        <f>VLOOKUP(B74,'[1]LISTADO ATM'!$A$2:$C$822,3,0)</f>
        <v>DISTRITO NACIONAL</v>
      </c>
      <c r="B74" s="140">
        <v>589</v>
      </c>
      <c r="C74" s="143" t="str">
        <f>VLOOKUP(B74,'[1]LISTADO ATM'!$A$2:$B$822,2,0)</f>
        <v xml:space="preserve">ATM S/M Bravo San Vicente de Paul </v>
      </c>
      <c r="D74" s="152" t="s">
        <v>2566</v>
      </c>
      <c r="E74" s="140">
        <v>3335921239</v>
      </c>
    </row>
    <row r="75" spans="1:5" ht="18" customHeight="1" x14ac:dyDescent="0.25">
      <c r="A75" s="139" t="str">
        <f>VLOOKUP(B75,'[1]LISTADO ATM'!$A$2:$C$822,3,0)</f>
        <v>DISTRITO NACIONAL</v>
      </c>
      <c r="B75" s="140">
        <v>39</v>
      </c>
      <c r="C75" s="143" t="str">
        <f>VLOOKUP(B75,'[1]LISTADO ATM'!$A$2:$B$822,2,0)</f>
        <v xml:space="preserve">ATM Oficina Ovando </v>
      </c>
      <c r="D75" s="152" t="s">
        <v>2566</v>
      </c>
      <c r="E75" s="140">
        <v>3335920827</v>
      </c>
    </row>
    <row r="76" spans="1:5" ht="18" x14ac:dyDescent="0.25">
      <c r="A76" s="139" t="e">
        <f>VLOOKUP(B76,'[1]LISTADO ATM'!$A$2:$C$822,3,0)</f>
        <v>#N/A</v>
      </c>
      <c r="B76" s="140"/>
      <c r="C76" s="143" t="e">
        <f>VLOOKUP(B76,'[1]LISTADO ATM'!$A$2:$B$822,2,0)</f>
        <v>#N/A</v>
      </c>
      <c r="D76" s="152"/>
      <c r="E76" s="140"/>
    </row>
    <row r="77" spans="1:5" ht="18.75" customHeight="1" x14ac:dyDescent="0.25">
      <c r="A77" s="139" t="e">
        <f>VLOOKUP(B77,'[1]LISTADO ATM'!$A$2:$C$822,3,0)</f>
        <v>#N/A</v>
      </c>
      <c r="B77" s="140"/>
      <c r="C77" s="143" t="e">
        <f>VLOOKUP(B77,'[1]LISTADO ATM'!$A$2:$B$822,2,0)</f>
        <v>#N/A</v>
      </c>
      <c r="D77" s="152"/>
      <c r="E77" s="140"/>
    </row>
    <row r="78" spans="1:5" ht="18" x14ac:dyDescent="0.25">
      <c r="A78" s="139" t="e">
        <f>VLOOKUP(B78,'[1]LISTADO ATM'!$A$2:$C$822,3,0)</f>
        <v>#N/A</v>
      </c>
      <c r="B78" s="140"/>
      <c r="C78" s="143" t="e">
        <f>VLOOKUP(B78,'[1]LISTADO ATM'!$A$2:$B$822,2,0)</f>
        <v>#N/A</v>
      </c>
      <c r="D78" s="152"/>
      <c r="E78" s="140"/>
    </row>
    <row r="79" spans="1:5" ht="18" x14ac:dyDescent="0.25">
      <c r="A79" s="139" t="e">
        <f>VLOOKUP(B79,'[1]LISTADO ATM'!$A$2:$C$822,3,0)</f>
        <v>#N/A</v>
      </c>
      <c r="B79" s="140"/>
      <c r="C79" s="143" t="e">
        <f>VLOOKUP(B79,'[1]LISTADO ATM'!$A$2:$B$822,2,0)</f>
        <v>#N/A</v>
      </c>
      <c r="D79" s="152"/>
      <c r="E79" s="140"/>
    </row>
    <row r="80" spans="1:5" ht="18.75" customHeight="1" x14ac:dyDescent="0.25">
      <c r="A80" s="139" t="e">
        <f>VLOOKUP(B80,'[1]LISTADO ATM'!$A$2:$C$822,3,0)</f>
        <v>#N/A</v>
      </c>
      <c r="B80" s="140"/>
      <c r="C80" s="143" t="e">
        <f>VLOOKUP(B80,'[1]LISTADO ATM'!$A$2:$B$822,2,0)</f>
        <v>#N/A</v>
      </c>
      <c r="D80" s="152"/>
      <c r="E80" s="140"/>
    </row>
    <row r="81" spans="1:5" ht="18" x14ac:dyDescent="0.25">
      <c r="A81" s="139" t="e">
        <f>VLOOKUP(B81,'[1]LISTADO ATM'!$A$2:$C$822,3,0)</f>
        <v>#N/A</v>
      </c>
      <c r="B81" s="140"/>
      <c r="C81" s="143" t="e">
        <f>VLOOKUP(B81,'[1]LISTADO ATM'!$A$2:$B$822,2,0)</f>
        <v>#N/A</v>
      </c>
      <c r="D81" s="152"/>
      <c r="E81" s="140"/>
    </row>
    <row r="82" spans="1:5" ht="18" x14ac:dyDescent="0.25">
      <c r="A82" s="139" t="e">
        <f>VLOOKUP(B82,'[1]LISTADO ATM'!$A$2:$C$822,3,0)</f>
        <v>#N/A</v>
      </c>
      <c r="B82" s="140"/>
      <c r="C82" s="143" t="e">
        <f>VLOOKUP(B82,'[1]LISTADO ATM'!$A$2:$B$822,2,0)</f>
        <v>#N/A</v>
      </c>
      <c r="D82" s="152"/>
      <c r="E82" s="140"/>
    </row>
    <row r="83" spans="1:5" ht="18" x14ac:dyDescent="0.25">
      <c r="A83" s="144" t="s">
        <v>2473</v>
      </c>
      <c r="B83" s="151">
        <f>COUNT(B71:B82)</f>
        <v>5</v>
      </c>
      <c r="C83" s="134"/>
      <c r="D83" s="137"/>
      <c r="E83" s="137"/>
    </row>
    <row r="84" spans="1:5" ht="18.75" customHeight="1" thickBot="1" x14ac:dyDescent="0.3">
      <c r="A84" s="120"/>
      <c r="B84" s="125"/>
      <c r="C84" s="120"/>
      <c r="D84" s="120"/>
      <c r="E84" s="125"/>
    </row>
    <row r="85" spans="1:5" ht="18.75" thickBot="1" x14ac:dyDescent="0.3">
      <c r="A85" s="183" t="s">
        <v>2477</v>
      </c>
      <c r="B85" s="184"/>
      <c r="C85" s="120" t="s">
        <v>2412</v>
      </c>
      <c r="D85" s="125"/>
      <c r="E85" s="125"/>
    </row>
    <row r="86" spans="1:5" ht="18.75" thickBot="1" x14ac:dyDescent="0.3">
      <c r="A86" s="147">
        <f>+B41+B67+B83</f>
        <v>35</v>
      </c>
      <c r="B86" s="148"/>
      <c r="C86" s="120"/>
      <c r="D86" s="120"/>
      <c r="E86" s="120"/>
    </row>
    <row r="87" spans="1:5" ht="18.75" customHeight="1" thickBot="1" x14ac:dyDescent="0.3">
      <c r="A87" s="120"/>
      <c r="B87" s="125"/>
      <c r="C87" s="120"/>
      <c r="D87" s="120"/>
      <c r="E87" s="125"/>
    </row>
    <row r="88" spans="1:5" ht="18.75" thickBot="1" x14ac:dyDescent="0.3">
      <c r="A88" s="177" t="s">
        <v>2478</v>
      </c>
      <c r="B88" s="178"/>
      <c r="C88" s="178"/>
      <c r="D88" s="178"/>
      <c r="E88" s="179"/>
    </row>
    <row r="89" spans="1:5" ht="18" x14ac:dyDescent="0.25">
      <c r="A89" s="126" t="s">
        <v>15</v>
      </c>
      <c r="B89" s="126" t="s">
        <v>2416</v>
      </c>
      <c r="C89" s="124" t="s">
        <v>46</v>
      </c>
      <c r="D89" s="166" t="s">
        <v>2419</v>
      </c>
      <c r="E89" s="167"/>
    </row>
    <row r="90" spans="1:5" ht="18" x14ac:dyDescent="0.25">
      <c r="A90" s="140" t="str">
        <f>VLOOKUP(B90,'[1]LISTADO ATM'!$A$2:$C$822,3,0)</f>
        <v>DISTRITO NACIONAL</v>
      </c>
      <c r="B90" s="140">
        <v>139</v>
      </c>
      <c r="C90" s="140" t="str">
        <f>VLOOKUP(B90,'[1]LISTADO ATM'!$A$2:$B$822,2,0)</f>
        <v xml:space="preserve">ATM Oficina Plaza Lama Zona Oriental I </v>
      </c>
      <c r="D90" s="164" t="s">
        <v>2567</v>
      </c>
      <c r="E90" s="165"/>
    </row>
    <row r="91" spans="1:5" ht="18" x14ac:dyDescent="0.25">
      <c r="A91" s="140" t="str">
        <f>VLOOKUP(B91,'[1]LISTADO ATM'!$A$2:$C$822,3,0)</f>
        <v>DISTRITO NACIONAL</v>
      </c>
      <c r="B91" s="140">
        <v>957</v>
      </c>
      <c r="C91" s="140" t="str">
        <f>VLOOKUP(B91,'[1]LISTADO ATM'!$A$2:$B$822,2,0)</f>
        <v xml:space="preserve">ATM Oficina Venezuela </v>
      </c>
      <c r="D91" s="164" t="s">
        <v>2567</v>
      </c>
      <c r="E91" s="165"/>
    </row>
    <row r="92" spans="1:5" ht="18" x14ac:dyDescent="0.25">
      <c r="A92" s="140" t="str">
        <f>VLOOKUP(B92,'[1]LISTADO ATM'!$A$2:$C$822,3,0)</f>
        <v>SUR</v>
      </c>
      <c r="B92" s="140">
        <v>311</v>
      </c>
      <c r="C92" s="140" t="str">
        <f>VLOOKUP(B92,'[1]LISTADO ATM'!$A$2:$B$822,2,0)</f>
        <v>ATM Plaza Eroski</v>
      </c>
      <c r="D92" s="164" t="s">
        <v>2596</v>
      </c>
      <c r="E92" s="165"/>
    </row>
    <row r="93" spans="1:5" ht="18" x14ac:dyDescent="0.25">
      <c r="A93" s="140" t="str">
        <f>VLOOKUP(B93,'[1]LISTADO ATM'!$A$2:$C$822,3,0)</f>
        <v>DISTRITO NACIONAL</v>
      </c>
      <c r="B93" s="140">
        <v>85</v>
      </c>
      <c r="C93" s="140" t="str">
        <f>VLOOKUP(B93,'[1]LISTADO ATM'!$A$2:$B$822,2,0)</f>
        <v xml:space="preserve">ATM Oficina San Isidro (Fuerza Aérea) </v>
      </c>
      <c r="D93" s="164" t="s">
        <v>2549</v>
      </c>
      <c r="E93" s="165"/>
    </row>
    <row r="94" spans="1:5" ht="18" x14ac:dyDescent="0.25">
      <c r="A94" s="140" t="str">
        <f>VLOOKUP(B94,'[1]LISTADO ATM'!$A$2:$C$822,3,0)</f>
        <v>DISTRITO NACIONAL</v>
      </c>
      <c r="B94" s="140">
        <v>231</v>
      </c>
      <c r="C94" s="140" t="str">
        <f>VLOOKUP(B94,'[1]LISTADO ATM'!$A$2:$B$822,2,0)</f>
        <v xml:space="preserve">ATM Oficina Zona Oriental </v>
      </c>
      <c r="D94" s="164" t="s">
        <v>2549</v>
      </c>
      <c r="E94" s="165"/>
    </row>
    <row r="95" spans="1:5" ht="18" x14ac:dyDescent="0.25">
      <c r="A95" s="140" t="str">
        <f>VLOOKUP(B95,'[1]LISTADO ATM'!$A$2:$C$822,3,0)</f>
        <v>DISTRITO NACIONAL</v>
      </c>
      <c r="B95" s="140">
        <v>555</v>
      </c>
      <c r="C95" s="140" t="str">
        <f>VLOOKUP(B95,'[1]LISTADO ATM'!$A$2:$B$822,2,0)</f>
        <v xml:space="preserve">ATM Estación Shell Las Praderas </v>
      </c>
      <c r="D95" s="164" t="s">
        <v>2549</v>
      </c>
      <c r="E95" s="165"/>
    </row>
    <row r="96" spans="1:5" ht="18" x14ac:dyDescent="0.25">
      <c r="A96" s="140" t="str">
        <f>VLOOKUP(B96,'[1]LISTADO ATM'!$A$2:$C$822,3,0)</f>
        <v>ESTE</v>
      </c>
      <c r="B96" s="140">
        <v>399</v>
      </c>
      <c r="C96" s="140" t="str">
        <f>VLOOKUP(B96,'[1]LISTADO ATM'!$A$2:$B$822,2,0)</f>
        <v xml:space="preserve">ATM Oficina La Romana II </v>
      </c>
      <c r="D96" s="164" t="s">
        <v>2549</v>
      </c>
      <c r="E96" s="165"/>
    </row>
    <row r="97" spans="1:5" ht="18" x14ac:dyDescent="0.25">
      <c r="A97" s="140" t="str">
        <f>VLOOKUP(B97,'[1]LISTADO ATM'!$A$2:$C$822,3,0)</f>
        <v>ESTE</v>
      </c>
      <c r="B97" s="140">
        <v>634</v>
      </c>
      <c r="C97" s="140" t="str">
        <f>VLOOKUP(B97,'[1]LISTADO ATM'!$A$2:$B$822,2,0)</f>
        <v xml:space="preserve">ATM Ayuntamiento Los Llanos (SPM) </v>
      </c>
      <c r="D97" s="164" t="s">
        <v>2549</v>
      </c>
      <c r="E97" s="165"/>
    </row>
    <row r="98" spans="1:5" ht="18" x14ac:dyDescent="0.25">
      <c r="A98" s="140" t="str">
        <f>VLOOKUP(B98,'[1]LISTADO ATM'!$A$2:$C$822,3,0)</f>
        <v>NORTE</v>
      </c>
      <c r="B98" s="140">
        <v>965</v>
      </c>
      <c r="C98" s="140" t="str">
        <f>VLOOKUP(B98,'[1]LISTADO ATM'!$A$2:$B$822,2,0)</f>
        <v xml:space="preserve">ATM S/M La Fuente FUN (Santiago) </v>
      </c>
      <c r="D98" s="164" t="s">
        <v>2549</v>
      </c>
      <c r="E98" s="165"/>
    </row>
    <row r="99" spans="1:5" ht="18" x14ac:dyDescent="0.25">
      <c r="A99" s="140" t="e">
        <f>VLOOKUP(B99,'[1]LISTADO ATM'!$A$2:$C$822,3,0)</f>
        <v>#N/A</v>
      </c>
      <c r="B99" s="140"/>
      <c r="C99" s="140" t="e">
        <f>VLOOKUP(B99,'[1]LISTADO ATM'!$A$2:$B$822,2,0)</f>
        <v>#N/A</v>
      </c>
      <c r="D99" s="118"/>
      <c r="E99" s="119"/>
    </row>
    <row r="100" spans="1:5" ht="18" x14ac:dyDescent="0.25">
      <c r="A100" s="140" t="e">
        <f>VLOOKUP(B100,'[1]LISTADO ATM'!$A$2:$C$822,3,0)</f>
        <v>#N/A</v>
      </c>
      <c r="B100" s="140"/>
      <c r="C100" s="140" t="e">
        <f>VLOOKUP(B100,'[1]LISTADO ATM'!$A$2:$B$822,2,0)</f>
        <v>#N/A</v>
      </c>
      <c r="D100" s="118"/>
      <c r="E100" s="119"/>
    </row>
    <row r="101" spans="1:5" ht="18" x14ac:dyDescent="0.25">
      <c r="A101" s="140" t="e">
        <f>VLOOKUP(B101,'[1]LISTADO ATM'!$A$2:$C$822,3,0)</f>
        <v>#N/A</v>
      </c>
      <c r="B101" s="140"/>
      <c r="C101" s="140" t="e">
        <f>VLOOKUP(B101,'[1]LISTADO ATM'!$A$2:$B$822,2,0)</f>
        <v>#N/A</v>
      </c>
      <c r="D101" s="118"/>
      <c r="E101" s="119"/>
    </row>
    <row r="102" spans="1:5" ht="18" x14ac:dyDescent="0.25">
      <c r="A102" s="140" t="e">
        <f>VLOOKUP(B102,'[1]LISTADO ATM'!$A$2:$C$822,3,0)</f>
        <v>#N/A</v>
      </c>
      <c r="B102" s="140"/>
      <c r="C102" s="140" t="e">
        <f>VLOOKUP(B102,'[1]LISTADO ATM'!$A$2:$B$822,2,0)</f>
        <v>#N/A</v>
      </c>
      <c r="D102" s="118"/>
      <c r="E102" s="119"/>
    </row>
    <row r="103" spans="1:5" ht="18" x14ac:dyDescent="0.25">
      <c r="A103" s="140" t="e">
        <f>VLOOKUP(B103,'[1]LISTADO ATM'!$A$2:$C$822,3,0)</f>
        <v>#N/A</v>
      </c>
      <c r="B103" s="140"/>
      <c r="C103" s="140" t="e">
        <f>VLOOKUP(B103,'[1]LISTADO ATM'!$A$2:$B$822,2,0)</f>
        <v>#N/A</v>
      </c>
      <c r="D103" s="118"/>
      <c r="E103" s="119"/>
    </row>
    <row r="104" spans="1:5" ht="18" x14ac:dyDescent="0.25">
      <c r="A104" s="140" t="e">
        <f>VLOOKUP(B104,'[1]LISTADO ATM'!$A$2:$C$822,3,0)</f>
        <v>#N/A</v>
      </c>
      <c r="B104" s="140"/>
      <c r="C104" s="140" t="e">
        <f>VLOOKUP(B104,'[1]LISTADO ATM'!$A$2:$B$822,2,0)</f>
        <v>#N/A</v>
      </c>
      <c r="D104" s="118"/>
      <c r="E104" s="119"/>
    </row>
    <row r="105" spans="1:5" ht="18" x14ac:dyDescent="0.25">
      <c r="A105" s="140" t="e">
        <f>VLOOKUP(B105,'[1]LISTADO ATM'!$A$2:$C$822,3,0)</f>
        <v>#N/A</v>
      </c>
      <c r="B105" s="140"/>
      <c r="C105" s="140" t="e">
        <f>VLOOKUP(B105,'[1]LISTADO ATM'!$A$2:$B$822,2,0)</f>
        <v>#N/A</v>
      </c>
      <c r="D105" s="118"/>
      <c r="E105" s="119"/>
    </row>
    <row r="106" spans="1:5" ht="18" x14ac:dyDescent="0.25">
      <c r="A106" s="140" t="e">
        <f>VLOOKUP(B106,'[1]LISTADO ATM'!$A$2:$C$822,3,0)</f>
        <v>#N/A</v>
      </c>
      <c r="B106" s="140"/>
      <c r="C106" s="140" t="e">
        <f>VLOOKUP(B106,'[1]LISTADO ATM'!$A$2:$B$822,2,0)</f>
        <v>#N/A</v>
      </c>
      <c r="D106" s="118"/>
      <c r="E106" s="119"/>
    </row>
    <row r="107" spans="1:5" ht="18.75" thickBot="1" x14ac:dyDescent="0.3">
      <c r="A107" s="144" t="s">
        <v>2473</v>
      </c>
      <c r="B107" s="149">
        <f>COUNT(B90:B106)</f>
        <v>9</v>
      </c>
      <c r="C107" s="141"/>
      <c r="D107" s="141"/>
      <c r="E107" s="142"/>
    </row>
    <row r="108" spans="1:5" x14ac:dyDescent="0.25">
      <c r="B108" s="75"/>
    </row>
    <row r="109" spans="1:5" x14ac:dyDescent="0.25">
      <c r="B109" s="75"/>
    </row>
    <row r="110" spans="1:5" x14ac:dyDescent="0.25">
      <c r="B110" s="75"/>
    </row>
    <row r="111" spans="1:5" x14ac:dyDescent="0.25">
      <c r="B111" s="75"/>
    </row>
    <row r="112" spans="1:5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  <row r="170" spans="2:2" x14ac:dyDescent="0.25">
      <c r="B170" s="75"/>
    </row>
    <row r="171" spans="2:2" x14ac:dyDescent="0.25">
      <c r="B171" s="75"/>
    </row>
    <row r="172" spans="2:2" x14ac:dyDescent="0.25">
      <c r="B172" s="75"/>
    </row>
    <row r="173" spans="2:2" x14ac:dyDescent="0.25">
      <c r="B173" s="75"/>
    </row>
    <row r="174" spans="2:2" x14ac:dyDescent="0.25">
      <c r="B174" s="75"/>
    </row>
    <row r="175" spans="2:2" x14ac:dyDescent="0.25">
      <c r="B175" s="75"/>
    </row>
    <row r="176" spans="2:2" x14ac:dyDescent="0.25">
      <c r="B176" s="75"/>
    </row>
    <row r="177" spans="2:2" x14ac:dyDescent="0.25">
      <c r="B177" s="75"/>
    </row>
    <row r="178" spans="2:2" x14ac:dyDescent="0.25">
      <c r="B178" s="75"/>
    </row>
    <row r="179" spans="2:2" x14ac:dyDescent="0.25">
      <c r="B179" s="75"/>
    </row>
    <row r="180" spans="2:2" x14ac:dyDescent="0.25">
      <c r="B180" s="75"/>
    </row>
    <row r="181" spans="2:2" x14ac:dyDescent="0.25">
      <c r="B181" s="75"/>
    </row>
    <row r="182" spans="2:2" x14ac:dyDescent="0.25">
      <c r="B182" s="75"/>
    </row>
    <row r="183" spans="2:2" x14ac:dyDescent="0.25">
      <c r="B183" s="75"/>
    </row>
    <row r="184" spans="2:2" x14ac:dyDescent="0.25">
      <c r="B184" s="75"/>
    </row>
    <row r="185" spans="2:2" x14ac:dyDescent="0.25">
      <c r="B185" s="75"/>
    </row>
    <row r="186" spans="2:2" x14ac:dyDescent="0.25">
      <c r="B186" s="75"/>
    </row>
    <row r="187" spans="2:2" x14ac:dyDescent="0.25">
      <c r="B187" s="75"/>
    </row>
    <row r="188" spans="2:2" x14ac:dyDescent="0.25">
      <c r="B188" s="75"/>
    </row>
    <row r="189" spans="2:2" x14ac:dyDescent="0.25">
      <c r="B189" s="75"/>
    </row>
    <row r="190" spans="2:2" x14ac:dyDescent="0.25">
      <c r="B190" s="75"/>
    </row>
    <row r="191" spans="2:2" x14ac:dyDescent="0.25">
      <c r="B191" s="75"/>
    </row>
    <row r="192" spans="2:2" x14ac:dyDescent="0.25">
      <c r="B192" s="75"/>
    </row>
    <row r="193" spans="2:2" x14ac:dyDescent="0.25">
      <c r="B193" s="75"/>
    </row>
    <row r="194" spans="2:2" x14ac:dyDescent="0.25">
      <c r="B194" s="75"/>
    </row>
    <row r="195" spans="2:2" x14ac:dyDescent="0.25">
      <c r="B195" s="75"/>
    </row>
    <row r="196" spans="2:2" x14ac:dyDescent="0.25">
      <c r="B196" s="75"/>
    </row>
    <row r="197" spans="2:2" x14ac:dyDescent="0.25">
      <c r="B197" s="75"/>
    </row>
    <row r="198" spans="2:2" x14ac:dyDescent="0.25">
      <c r="B198" s="75"/>
    </row>
    <row r="199" spans="2:2" x14ac:dyDescent="0.25">
      <c r="B199" s="75"/>
    </row>
    <row r="200" spans="2:2" x14ac:dyDescent="0.25">
      <c r="B200" s="75"/>
    </row>
    <row r="201" spans="2:2" x14ac:dyDescent="0.25">
      <c r="B201" s="75"/>
    </row>
    <row r="202" spans="2:2" x14ac:dyDescent="0.25">
      <c r="B202" s="75"/>
    </row>
    <row r="203" spans="2:2" x14ac:dyDescent="0.25">
      <c r="B203" s="75"/>
    </row>
    <row r="204" spans="2:2" x14ac:dyDescent="0.25">
      <c r="B204" s="75"/>
    </row>
    <row r="205" spans="2:2" x14ac:dyDescent="0.25">
      <c r="B205" s="75"/>
    </row>
    <row r="206" spans="2:2" x14ac:dyDescent="0.25">
      <c r="B206" s="75"/>
    </row>
    <row r="207" spans="2:2" x14ac:dyDescent="0.25">
      <c r="B207" s="75"/>
    </row>
    <row r="208" spans="2:2" x14ac:dyDescent="0.25">
      <c r="B208" s="75"/>
    </row>
    <row r="209" spans="2:2" x14ac:dyDescent="0.25">
      <c r="B209" s="75"/>
    </row>
    <row r="210" spans="2:2" x14ac:dyDescent="0.25">
      <c r="B210" s="75"/>
    </row>
    <row r="211" spans="2:2" x14ac:dyDescent="0.25">
      <c r="B211" s="75"/>
    </row>
    <row r="212" spans="2:2" x14ac:dyDescent="0.25">
      <c r="B212" s="75"/>
    </row>
    <row r="213" spans="2:2" x14ac:dyDescent="0.25">
      <c r="B213" s="75"/>
    </row>
    <row r="214" spans="2:2" x14ac:dyDescent="0.25">
      <c r="B214" s="75"/>
    </row>
    <row r="215" spans="2:2" x14ac:dyDescent="0.25">
      <c r="B215" s="75"/>
    </row>
    <row r="216" spans="2:2" x14ac:dyDescent="0.25">
      <c r="B216" s="75"/>
    </row>
    <row r="217" spans="2:2" x14ac:dyDescent="0.25">
      <c r="B217" s="75"/>
    </row>
    <row r="218" spans="2:2" x14ac:dyDescent="0.25">
      <c r="B218" s="75"/>
    </row>
    <row r="219" spans="2:2" x14ac:dyDescent="0.25">
      <c r="B219" s="75"/>
    </row>
    <row r="220" spans="2:2" x14ac:dyDescent="0.25">
      <c r="B220" s="75"/>
    </row>
    <row r="221" spans="2:2" x14ac:dyDescent="0.25">
      <c r="B221" s="75"/>
    </row>
    <row r="222" spans="2:2" x14ac:dyDescent="0.25">
      <c r="B222" s="75"/>
    </row>
    <row r="223" spans="2:2" x14ac:dyDescent="0.25">
      <c r="B223" s="75"/>
    </row>
    <row r="224" spans="2:2" x14ac:dyDescent="0.25">
      <c r="B224" s="75"/>
    </row>
    <row r="225" spans="2:2" x14ac:dyDescent="0.25">
      <c r="B225" s="75"/>
    </row>
    <row r="226" spans="2:2" x14ac:dyDescent="0.25">
      <c r="B226" s="75"/>
    </row>
    <row r="227" spans="2:2" x14ac:dyDescent="0.25">
      <c r="B227" s="75"/>
    </row>
    <row r="228" spans="2:2" x14ac:dyDescent="0.25">
      <c r="B228" s="75"/>
    </row>
    <row r="229" spans="2:2" x14ac:dyDescent="0.25">
      <c r="B229" s="75"/>
    </row>
    <row r="230" spans="2:2" x14ac:dyDescent="0.25">
      <c r="B230" s="75"/>
    </row>
    <row r="231" spans="2:2" x14ac:dyDescent="0.25">
      <c r="B231" s="75"/>
    </row>
    <row r="232" spans="2:2" x14ac:dyDescent="0.25">
      <c r="B232" s="75"/>
    </row>
    <row r="233" spans="2:2" x14ac:dyDescent="0.25">
      <c r="B233" s="75"/>
    </row>
    <row r="234" spans="2:2" x14ac:dyDescent="0.25">
      <c r="B234" s="75"/>
    </row>
    <row r="235" spans="2:2" x14ac:dyDescent="0.25">
      <c r="B235" s="75"/>
    </row>
    <row r="236" spans="2:2" x14ac:dyDescent="0.25">
      <c r="B236" s="75"/>
    </row>
    <row r="237" spans="2:2" x14ac:dyDescent="0.25">
      <c r="B237" s="75"/>
    </row>
    <row r="238" spans="2:2" x14ac:dyDescent="0.25">
      <c r="B238" s="75"/>
    </row>
    <row r="239" spans="2:2" x14ac:dyDescent="0.25">
      <c r="B239" s="75"/>
    </row>
    <row r="240" spans="2:2" x14ac:dyDescent="0.25">
      <c r="B240" s="75"/>
    </row>
    <row r="241" spans="2:2" x14ac:dyDescent="0.25">
      <c r="B241" s="75"/>
    </row>
    <row r="242" spans="2:2" x14ac:dyDescent="0.25">
      <c r="B242" s="75"/>
    </row>
    <row r="243" spans="2:2" x14ac:dyDescent="0.25">
      <c r="B243" s="75"/>
    </row>
    <row r="244" spans="2:2" x14ac:dyDescent="0.25">
      <c r="B244" s="75"/>
    </row>
    <row r="245" spans="2:2" x14ac:dyDescent="0.25">
      <c r="B245" s="75"/>
    </row>
    <row r="246" spans="2:2" x14ac:dyDescent="0.25">
      <c r="B246" s="75"/>
    </row>
    <row r="247" spans="2:2" x14ac:dyDescent="0.25">
      <c r="B247" s="75"/>
    </row>
    <row r="248" spans="2:2" x14ac:dyDescent="0.25">
      <c r="B248" s="75"/>
    </row>
    <row r="249" spans="2:2" x14ac:dyDescent="0.25">
      <c r="B249" s="75"/>
    </row>
    <row r="250" spans="2:2" x14ac:dyDescent="0.25">
      <c r="B250" s="75"/>
    </row>
    <row r="251" spans="2:2" x14ac:dyDescent="0.25">
      <c r="B251" s="75"/>
    </row>
    <row r="252" spans="2:2" x14ac:dyDescent="0.25">
      <c r="B252" s="75"/>
    </row>
    <row r="253" spans="2:2" x14ac:dyDescent="0.25">
      <c r="B253" s="75"/>
    </row>
    <row r="254" spans="2:2" x14ac:dyDescent="0.25">
      <c r="B254" s="75"/>
    </row>
    <row r="255" spans="2:2" x14ac:dyDescent="0.25">
      <c r="B255" s="75"/>
    </row>
    <row r="256" spans="2:2" x14ac:dyDescent="0.25">
      <c r="B256" s="75"/>
    </row>
    <row r="257" spans="2:2" x14ac:dyDescent="0.25">
      <c r="B257" s="75"/>
    </row>
    <row r="258" spans="2:2" x14ac:dyDescent="0.25">
      <c r="B258" s="75"/>
    </row>
    <row r="259" spans="2:2" x14ac:dyDescent="0.25">
      <c r="B259" s="75"/>
    </row>
    <row r="260" spans="2:2" x14ac:dyDescent="0.25">
      <c r="B260" s="75"/>
    </row>
    <row r="261" spans="2:2" x14ac:dyDescent="0.25">
      <c r="B261" s="75"/>
    </row>
    <row r="262" spans="2:2" x14ac:dyDescent="0.25">
      <c r="B262" s="75"/>
    </row>
    <row r="263" spans="2:2" x14ac:dyDescent="0.25">
      <c r="B263" s="75"/>
    </row>
    <row r="264" spans="2:2" x14ac:dyDescent="0.25">
      <c r="B264" s="75"/>
    </row>
    <row r="265" spans="2:2" x14ac:dyDescent="0.25">
      <c r="B265" s="75"/>
    </row>
    <row r="266" spans="2:2" x14ac:dyDescent="0.25">
      <c r="B266" s="75"/>
    </row>
    <row r="267" spans="2:2" x14ac:dyDescent="0.25">
      <c r="B267" s="75"/>
    </row>
    <row r="268" spans="2:2" x14ac:dyDescent="0.25">
      <c r="B268" s="75"/>
    </row>
    <row r="269" spans="2:2" x14ac:dyDescent="0.25">
      <c r="B269" s="75"/>
    </row>
    <row r="270" spans="2:2" x14ac:dyDescent="0.25">
      <c r="B270" s="75"/>
    </row>
    <row r="271" spans="2:2" x14ac:dyDescent="0.25">
      <c r="B271" s="75"/>
    </row>
    <row r="272" spans="2:2" x14ac:dyDescent="0.25">
      <c r="B272" s="75"/>
    </row>
    <row r="273" spans="2:2" x14ac:dyDescent="0.25">
      <c r="B273" s="75"/>
    </row>
    <row r="274" spans="2:2" x14ac:dyDescent="0.25">
      <c r="B274" s="75"/>
    </row>
    <row r="275" spans="2:2" x14ac:dyDescent="0.25">
      <c r="B275" s="75"/>
    </row>
    <row r="276" spans="2:2" x14ac:dyDescent="0.25">
      <c r="B276" s="75"/>
    </row>
    <row r="277" spans="2:2" x14ac:dyDescent="0.25">
      <c r="B277" s="75"/>
    </row>
    <row r="278" spans="2:2" x14ac:dyDescent="0.25">
      <c r="B278" s="75"/>
    </row>
    <row r="279" spans="2:2" x14ac:dyDescent="0.25">
      <c r="B279" s="75"/>
    </row>
  </sheetData>
  <mergeCells count="22">
    <mergeCell ref="A88:E88"/>
    <mergeCell ref="F1:G1"/>
    <mergeCell ref="C10:E10"/>
    <mergeCell ref="A12:E12"/>
    <mergeCell ref="C15:E15"/>
    <mergeCell ref="A17:E17"/>
    <mergeCell ref="D97:E97"/>
    <mergeCell ref="D98:E98"/>
    <mergeCell ref="D89:E89"/>
    <mergeCell ref="A1:E1"/>
    <mergeCell ref="A2:E2"/>
    <mergeCell ref="A7:E7"/>
    <mergeCell ref="A43:E43"/>
    <mergeCell ref="A69:E69"/>
    <mergeCell ref="A85:B85"/>
    <mergeCell ref="D95:E95"/>
    <mergeCell ref="D96:E96"/>
    <mergeCell ref="D90:E90"/>
    <mergeCell ref="D91:E91"/>
    <mergeCell ref="D92:E92"/>
    <mergeCell ref="D93:E93"/>
    <mergeCell ref="D94:E94"/>
  </mergeCells>
  <phoneticPr fontId="46" type="noConversion"/>
  <conditionalFormatting sqref="E108:E1048576">
    <cfRule type="duplicateValues" dxfId="86" priority="88"/>
  </conditionalFormatting>
  <conditionalFormatting sqref="B108:B267">
    <cfRule type="duplicateValues" dxfId="85" priority="127856"/>
  </conditionalFormatting>
  <conditionalFormatting sqref="B57">
    <cfRule type="duplicateValues" dxfId="84" priority="16"/>
  </conditionalFormatting>
  <conditionalFormatting sqref="B107 B41:B47 B58:B90 B10:B20 B1:B8">
    <cfRule type="duplicateValues" dxfId="83" priority="17"/>
  </conditionalFormatting>
  <conditionalFormatting sqref="B30 B21:B22">
    <cfRule type="duplicateValues" dxfId="82" priority="18"/>
  </conditionalFormatting>
  <conditionalFormatting sqref="B48:B50">
    <cfRule type="duplicateValues" dxfId="81" priority="19"/>
  </conditionalFormatting>
  <conditionalFormatting sqref="B24:B25">
    <cfRule type="duplicateValues" dxfId="80" priority="13"/>
  </conditionalFormatting>
  <conditionalFormatting sqref="B26">
    <cfRule type="duplicateValues" dxfId="79" priority="14"/>
  </conditionalFormatting>
  <conditionalFormatting sqref="B23">
    <cfRule type="duplicateValues" dxfId="78" priority="15"/>
  </conditionalFormatting>
  <conditionalFormatting sqref="B27:B40">
    <cfRule type="duplicateValues" dxfId="77" priority="11"/>
  </conditionalFormatting>
  <conditionalFormatting sqref="B29">
    <cfRule type="duplicateValues" dxfId="76" priority="12"/>
  </conditionalFormatting>
  <conditionalFormatting sqref="B51">
    <cfRule type="duplicateValues" dxfId="75" priority="10"/>
  </conditionalFormatting>
  <conditionalFormatting sqref="B53">
    <cfRule type="duplicateValues" dxfId="74" priority="9"/>
  </conditionalFormatting>
  <conditionalFormatting sqref="B52">
    <cfRule type="duplicateValues" dxfId="73" priority="8"/>
  </conditionalFormatting>
  <conditionalFormatting sqref="B56">
    <cfRule type="duplicateValues" dxfId="72" priority="6"/>
  </conditionalFormatting>
  <conditionalFormatting sqref="B55">
    <cfRule type="duplicateValues" dxfId="71" priority="5"/>
  </conditionalFormatting>
  <conditionalFormatting sqref="B54:B66">
    <cfRule type="duplicateValues" dxfId="70" priority="7"/>
  </conditionalFormatting>
  <conditionalFormatting sqref="B32">
    <cfRule type="duplicateValues" dxfId="69" priority="4"/>
  </conditionalFormatting>
  <conditionalFormatting sqref="B33:B40">
    <cfRule type="duplicateValues" dxfId="68" priority="3"/>
  </conditionalFormatting>
  <conditionalFormatting sqref="B31">
    <cfRule type="duplicateValues" dxfId="67" priority="20"/>
  </conditionalFormatting>
  <conditionalFormatting sqref="B9">
    <cfRule type="duplicateValues" dxfId="66" priority="21"/>
  </conditionalFormatting>
  <conditionalFormatting sqref="B1:B107">
    <cfRule type="duplicateValues" dxfId="65" priority="2"/>
  </conditionalFormatting>
  <conditionalFormatting sqref="E1:E107">
    <cfRule type="duplicateValues" dxfId="64" priority="1"/>
  </conditionalFormatting>
  <conditionalFormatting sqref="B91:B92">
    <cfRule type="duplicateValues" dxfId="63" priority="22"/>
  </conditionalFormatting>
  <conditionalFormatting sqref="B93:B95">
    <cfRule type="duplicateValues" dxfId="62" priority="23"/>
  </conditionalFormatting>
  <conditionalFormatting sqref="B97">
    <cfRule type="duplicateValues" dxfId="61" priority="24"/>
  </conditionalFormatting>
  <conditionalFormatting sqref="B96:B106">
    <cfRule type="duplicateValues" dxfId="60" priority="2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59" priority="3"/>
  </conditionalFormatting>
  <conditionalFormatting sqref="A827">
    <cfRule type="duplicateValues" dxfId="58" priority="2"/>
  </conditionalFormatting>
  <conditionalFormatting sqref="A828">
    <cfRule type="duplicateValues" dxfId="5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0" t="s">
        <v>2421</v>
      </c>
      <c r="B1" s="191"/>
      <c r="C1" s="191"/>
      <c r="D1" s="191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90" t="s">
        <v>2430</v>
      </c>
      <c r="B18" s="191"/>
      <c r="C18" s="191"/>
      <c r="D18" s="191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6" priority="6"/>
  </conditionalFormatting>
  <conditionalFormatting sqref="B4:B8">
    <cfRule type="duplicateValues" dxfId="55" priority="5"/>
  </conditionalFormatting>
  <conditionalFormatting sqref="A3:A8">
    <cfRule type="duplicateValues" dxfId="54" priority="3"/>
    <cfRule type="duplicateValues" dxfId="53" priority="4"/>
  </conditionalFormatting>
  <conditionalFormatting sqref="B3">
    <cfRule type="duplicateValues" dxfId="52" priority="2"/>
  </conditionalFormatting>
  <conditionalFormatting sqref="B3">
    <cfRule type="duplicateValues" dxfId="5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2021-06-16T19:14:53Z</dcterms:modified>
</cp:coreProperties>
</file>