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7\"/>
    </mc:Choice>
  </mc:AlternateContent>
  <xr:revisionPtr revIDLastSave="0" documentId="13_ncr:1_{11102AF1-B497-4F35-9763-ABADFFE0C9A4}" xr6:coauthVersionLast="45" xr6:coauthVersionMax="45" xr10:uidLastSave="{00000000-0000-0000-0000-000000000000}"/>
  <bookViews>
    <workbookView xWindow="-120" yWindow="-120" windowWidth="20640" windowHeight="11160" tabRatio="596" firstSheet="5" activeTab="5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6" i="1" l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46" i="1"/>
  <c r="G146" i="1"/>
  <c r="H146" i="1"/>
  <c r="I146" i="1"/>
  <c r="J146" i="1"/>
  <c r="K146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A156" i="1"/>
  <c r="A155" i="1"/>
  <c r="A154" i="1"/>
  <c r="A146" i="1"/>
  <c r="A144" i="1"/>
  <c r="A143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5" i="1"/>
  <c r="G145" i="1"/>
  <c r="H145" i="1"/>
  <c r="I145" i="1"/>
  <c r="J145" i="1"/>
  <c r="K145" i="1"/>
  <c r="A153" i="1"/>
  <c r="A152" i="1"/>
  <c r="A151" i="1"/>
  <c r="A150" i="1"/>
  <c r="A149" i="1"/>
  <c r="A148" i="1"/>
  <c r="A147" i="1"/>
  <c r="A145" i="1"/>
  <c r="F142" i="1" l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A142" i="1"/>
  <c r="A141" i="1"/>
  <c r="A140" i="1"/>
  <c r="A139" i="1"/>
  <c r="A138" i="1"/>
  <c r="A137" i="1"/>
  <c r="A136" i="1"/>
  <c r="A135" i="1"/>
  <c r="B108" i="16"/>
  <c r="B82" i="16"/>
  <c r="B64" i="16"/>
  <c r="A99" i="16" s="1"/>
  <c r="B49" i="16"/>
  <c r="B34" i="16"/>
  <c r="C107" i="16"/>
  <c r="A107" i="16"/>
  <c r="C106" i="16"/>
  <c r="A106" i="16"/>
  <c r="C105" i="16"/>
  <c r="A105" i="16"/>
  <c r="C104" i="16"/>
  <c r="A104" i="16"/>
  <c r="C103" i="16"/>
  <c r="A103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A69" i="16"/>
  <c r="C68" i="16"/>
  <c r="A68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26" i="1" l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0" i="1"/>
  <c r="G110" i="1"/>
  <c r="H110" i="1"/>
  <c r="I110" i="1"/>
  <c r="J110" i="1"/>
  <c r="K110" i="1"/>
  <c r="F105" i="1"/>
  <c r="G105" i="1"/>
  <c r="H105" i="1"/>
  <c r="I105" i="1"/>
  <c r="J105" i="1"/>
  <c r="K105" i="1"/>
  <c r="A126" i="1"/>
  <c r="A125" i="1"/>
  <c r="A124" i="1"/>
  <c r="A123" i="1"/>
  <c r="A122" i="1"/>
  <c r="A121" i="1"/>
  <c r="A120" i="1"/>
  <c r="A119" i="1"/>
  <c r="A116" i="1"/>
  <c r="A115" i="1"/>
  <c r="A114" i="1"/>
  <c r="A110" i="1"/>
  <c r="A105" i="1"/>
  <c r="F134" i="1"/>
  <c r="G134" i="1"/>
  <c r="H134" i="1"/>
  <c r="I134" i="1"/>
  <c r="J134" i="1"/>
  <c r="K134" i="1"/>
  <c r="A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4" i="1"/>
  <c r="G104" i="1"/>
  <c r="H104" i="1"/>
  <c r="I104" i="1"/>
  <c r="J104" i="1"/>
  <c r="K104" i="1"/>
  <c r="A108" i="1"/>
  <c r="A107" i="1"/>
  <c r="A106" i="1"/>
  <c r="A104" i="1"/>
  <c r="A133" i="1"/>
  <c r="A132" i="1"/>
  <c r="A131" i="1"/>
  <c r="A130" i="1"/>
  <c r="A129" i="1"/>
  <c r="A128" i="1"/>
  <c r="A127" i="1"/>
  <c r="A118" i="1"/>
  <c r="A117" i="1"/>
  <c r="A113" i="1"/>
  <c r="A112" i="1"/>
  <c r="A111" i="1"/>
  <c r="A109" i="1"/>
  <c r="F99" i="1" l="1"/>
  <c r="G99" i="1"/>
  <c r="H99" i="1"/>
  <c r="I99" i="1"/>
  <c r="J99" i="1"/>
  <c r="K99" i="1"/>
  <c r="F96" i="1"/>
  <c r="G96" i="1"/>
  <c r="H96" i="1"/>
  <c r="I96" i="1"/>
  <c r="J96" i="1"/>
  <c r="K96" i="1"/>
  <c r="F89" i="1"/>
  <c r="G89" i="1"/>
  <c r="H89" i="1"/>
  <c r="I89" i="1"/>
  <c r="J89" i="1"/>
  <c r="K89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103" i="1"/>
  <c r="A101" i="1"/>
  <c r="A100" i="1"/>
  <c r="A99" i="1"/>
  <c r="A96" i="1"/>
  <c r="A89" i="1"/>
  <c r="F102" i="1"/>
  <c r="G102" i="1"/>
  <c r="H102" i="1"/>
  <c r="I102" i="1"/>
  <c r="J102" i="1"/>
  <c r="K102" i="1"/>
  <c r="F98" i="1"/>
  <c r="G98" i="1"/>
  <c r="H98" i="1"/>
  <c r="I98" i="1"/>
  <c r="J98" i="1"/>
  <c r="K98" i="1"/>
  <c r="F97" i="1"/>
  <c r="G97" i="1"/>
  <c r="H97" i="1"/>
  <c r="I97" i="1"/>
  <c r="J97" i="1"/>
  <c r="K97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102" i="1"/>
  <c r="A98" i="1"/>
  <c r="A97" i="1"/>
  <c r="A95" i="1"/>
  <c r="A94" i="1"/>
  <c r="A93" i="1"/>
  <c r="A92" i="1"/>
  <c r="A91" i="1"/>
  <c r="A90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69" i="1" l="1"/>
  <c r="A68" i="1"/>
  <c r="A67" i="1"/>
  <c r="A66" i="1"/>
  <c r="A65" i="1"/>
  <c r="A64" i="1"/>
  <c r="A63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62" i="1"/>
  <c r="A61" i="1"/>
  <c r="A60" i="1"/>
  <c r="A59" i="1"/>
  <c r="A58" i="1"/>
  <c r="A57" i="1"/>
  <c r="A56" i="1"/>
  <c r="A55" i="1"/>
  <c r="A54" i="1"/>
  <c r="A53" i="1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4" i="1"/>
  <c r="A33" i="1"/>
  <c r="A32" i="1"/>
  <c r="A31" i="1"/>
  <c r="A30" i="1"/>
  <c r="A29" i="1"/>
  <c r="A28" i="1"/>
  <c r="F27" i="1" l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7" i="1"/>
  <c r="A26" i="1"/>
  <c r="A25" i="1"/>
  <c r="A24" i="1"/>
  <c r="A23" i="1"/>
  <c r="A22" i="1"/>
  <c r="A21" i="1"/>
  <c r="A20" i="1"/>
  <c r="A19" i="1"/>
  <c r="F18" i="1" l="1"/>
  <c r="G18" i="1"/>
  <c r="H18" i="1"/>
  <c r="I18" i="1"/>
  <c r="J18" i="1"/>
  <c r="K18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J1" i="16" l="1"/>
  <c r="H1" i="16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12" i="1"/>
  <c r="A11" i="1"/>
  <c r="A10" i="1"/>
  <c r="A9" i="1"/>
  <c r="A8" i="1"/>
  <c r="A7" i="1"/>
  <c r="K6" i="1" l="1"/>
  <c r="J6" i="1"/>
  <c r="I6" i="1"/>
  <c r="H6" i="1"/>
  <c r="G6" i="1"/>
  <c r="F6" i="1"/>
  <c r="A6" i="1"/>
  <c r="I7" i="16" l="1"/>
  <c r="I2" i="16"/>
  <c r="I4" i="16"/>
  <c r="I6" i="16"/>
  <c r="I1" i="16" l="1"/>
  <c r="I5" i="16" s="1"/>
  <c r="I3" i="16"/>
  <c r="G7" i="16"/>
  <c r="A5" i="1" l="1"/>
  <c r="F5" i="1"/>
  <c r="G5" i="1"/>
  <c r="H5" i="1"/>
  <c r="I5" i="1"/>
  <c r="J5" i="1"/>
  <c r="K5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<sst xmlns="http://schemas.openxmlformats.org/spreadsheetml/2006/main" count="14024" uniqueCount="2766">
  <si>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</si>
  <si>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</si>
  <si>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</si>
  <si>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</si>
  <si>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</si>
  <si>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</si>
  <si>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</si>
  <si>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</si>
  <si>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</si>
  <si>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</si>
  <si>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</si>
  <si>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</si>
  <si>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</si>
  <si>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</si>
  <si>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</si>
  <si>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</si>
  <si>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</si>
  <si>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</si>
  <si>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</si>
  <si>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</si>
  <si>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</si>
  <si>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</si>
  <si>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</si>
  <si>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</si>
  <si>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</si>
  <si>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</si>
  <si>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</si>
  <si>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</si>
  <si>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</si>
  <si>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</si>
  <si>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</si>
  <si>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</si>
  <si>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</si>
  <si>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</si>
  <si>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</si>
  <si>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</si>
  <si>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</si>
  <si>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</si>
  <si>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</si>
  <si>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</si>
  <si>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</si>
  <si>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</si>
  <si>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</si>
  <si>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</si>
  <si>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</si>
  <si>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</si>
  <si>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</si>
  <si>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</si>
  <si>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</si>
  <si>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</si>
  <si>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</si>
  <si>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</si>
  <si>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</si>
  <si>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</si>
  <si>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</si>
  <si>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</si>
  <si>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</si>
  <si>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</si>
  <si>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</si>
  <si>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</si>
  <si>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</si>
  <si>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</si>
  <si>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</si>
  <si>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</si>
  <si>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</si>
  <si>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</si>
  <si>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</si>
  <si>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</si>
  <si>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</si>
  <si>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</si>
  <si>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</si>
  <si>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</si>
  <si>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</si>
  <si>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</si>
  <si>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</si>
  <si>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</si>
  <si>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</si>
  <si>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</si>
  <si>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</si>
  <si>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</si>
  <si>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</si>
  <si>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</si>
  <si>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</si>
  <si>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</si>
  <si>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</si>
  <si>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</si>
  <si>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</si>
  <si>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</si>
  <si>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</si>
  <si>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</si>
  <si>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</si>
  <si>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</si>
  <si>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</si>
  <si>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</si>
  <si>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</si>
  <si>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</si>
  <si>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</si>
  <si>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</si>
  <si>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</si>
  <si>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</si>
  <si>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</si>
  <si>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</si>
  <si>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</si>
  <si>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</si>
  <si>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</si>
  <si>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</si>
  <si>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</si>
  <si>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</si>
  <si>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</si>
  <si>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</si>
  <si>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</si>
  <si>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</si>
  <si>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</si>
  <si>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</si>
  <si>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</si>
  <si>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</si>
  <si>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</si>
  <si>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</si>
  <si>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</si>
  <si>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</si>
  <si>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</si>
  <si>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</si>
  <si>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</si>
  <si>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</si>
  <si>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</si>
  <si>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</si>
  <si>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</si>
  <si>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</si>
  <si>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</si>
  <si>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</si>
  <si>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</si>
  <si>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</si>
  <si>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</si>
  <si>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</si>
  <si>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</si>
  <si>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</si>
  <si>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</si>
  <si>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</si>
  <si>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</si>
  <si>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</si>
  <si>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</si>
  <si>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</si>
  <si>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</si>
  <si>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</si>
  <si>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</si>
  <si>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</si>
  <si>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</si>
  <si>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</si>
  <si>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</si>
  <si>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</si>
  <si>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</si>
  <si>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</si>
  <si>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</si>
  <si>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</si>
  <si>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</si>
  <si>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</si>
  <si>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</si>
  <si>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</si>
  <si>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</si>
  <si>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</si>
  <si>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</si>
  <si>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</si>
  <si>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</si>
  <si>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</si>
  <si>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</si>
  <si>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</si>
  <si>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</si>
  <si>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</si>
  <si>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</si>
  <si>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</si>
  <si>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</si>
  <si>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</si>
  <si>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</si>
  <si>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</si>
  <si>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</si>
  <si>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</si>
  <si>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</si>
  <si>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</si>
  <si>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</si>
  <si>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</si>
  <si>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</si>
  <si>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</si>
  <si>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</si>
  <si>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</si>
  <si>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</si>
  <si>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</si>
  <si>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</si>
  <si>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</si>
  <si>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</si>
  <si>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</si>
  <si>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</si>
  <si>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</si>
  <si>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</si>
  <si>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</si>
  <si>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</si>
  <si>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</si>
  <si>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</si>
  <si>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</si>
  <si>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</si>
  <si>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</si>
  <si>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</si>
  <si>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</si>
  <si>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</si>
  <si>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</si>
  <si>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</si>
  <si>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</si>
  <si>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</si>
  <si>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</si>
  <si>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</si>
  <si>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</si>
  <si>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</si>
  <si>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</si>
  <si>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</si>
  <si>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</si>
  <si>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</si>
  <si>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</si>
  <si>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</si>
  <si>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</si>
  <si>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</si>
  <si>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</si>
  <si>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</si>
  <si>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</si>
  <si>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</si>
  <si>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</si>
  <si>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</si>
  <si>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</si>
  <si>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</si>
  <si>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</si>
  <si>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</si>
  <si>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</si>
  <si>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</si>
  <si>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</si>
  <si>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</si>
  <si>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</si>
  <si>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</si>
  <si>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</si>
  <si>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</si>
  <si>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</si>
  <si>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</si>
  <si>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</si>
  <si>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</si>
  <si>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</si>
  <si>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</si>
  <si>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</si>
  <si>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</si>
  <si>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</si>
  <si>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</si>
  <si>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</si>
  <si>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</si>
  <si>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</si>
  <si>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</si>
  <si>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</si>
  <si>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</si>
  <si>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</si>
  <si>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</si>
  <si>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</si>
  <si>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</si>
  <si>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</si>
  <si>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</si>
  <si>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</si>
  <si>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</si>
  <si>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</si>
  <si>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</si>
  <si>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</si>
  <si>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</si>
  <si>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</si>
  <si>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</si>
  <si>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</si>
  <si>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</si>
  <si>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</si>
  <si>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</si>
  <si>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</si>
  <si>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</si>
  <si>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</si>
  <si>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</si>
  <si>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</si>
  <si>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</si>
  <si>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</si>
  <si>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</si>
  <si>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</si>
  <si>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</si>
  <si>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</si>
  <si>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</si>
  <si>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</si>
  <si>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</si>
  <si>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</si>
  <si>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</si>
  <si>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</si>
  <si>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</si>
  <si>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</si>
  <si>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</si>
  <si>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</si>
  <si>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</si>
  <si>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</si>
  <si>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</si>
  <si>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</si>
  <si>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</si>
  <si>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</si>
  <si>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</si>
  <si>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</si>
  <si>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</si>
  <si>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</si>
  <si>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</si>
  <si>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</si>
  <si>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</si>
  <si>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</si>
  <si>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</si>
  <si>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</si>
  <si>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</si>
  <si>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</si>
  <si>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</si>
  <si>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</si>
  <si>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</si>
  <si>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</si>
  <si>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</si>
  <si>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</si>
  <si>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</si>
  <si>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</si>
  <si>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</si>
  <si>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</si>
  <si>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</si>
  <si>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</si>
  <si>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</si>
  <si>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</si>
  <si>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</si>
  <si>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</si>
  <si>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</si>
  <si>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</si>
  <si>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</si>
  <si>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</si>
  <si>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</si>
  <si>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</si>
  <si>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</si>
  <si>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</si>
  <si>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</si>
  <si>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</si>
  <si>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</si>
  <si>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</si>
  <si>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</si>
  <si>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</si>
  <si>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</si>
  <si>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</si>
  <si>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</si>
  <si>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</si>
  <si>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</si>
  <si>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</si>
  <si>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</si>
  <si>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</si>
  <si>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</si>
  <si>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</si>
  <si>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</si>
  <si>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</si>
  <si>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</si>
  <si>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</si>
  <si>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</si>
  <si>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</si>
  <si>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</si>
  <si>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</si>
  <si>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</si>
  <si>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</si>
  <si>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</si>
  <si>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</si>
  <si>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</si>
  <si>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</si>
  <si>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</si>
  <si>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</si>
  <si>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</si>
  <si>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</si>
  <si>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</si>
  <si>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</si>
  <si>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</si>
  <si>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</si>
  <si>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</si>
  <si>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</si>
  <si>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</si>
  <si>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</si>
  <si>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</si>
  <si>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</si>
  <si>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</si>
  <si>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</si>
  <si>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</si>
  <si>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</si>
  <si>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</si>
  <si>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</si>
  <si>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</si>
  <si>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</si>
  <si>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</si>
  <si>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</si>
  <si>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</si>
  <si>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</si>
  <si>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</si>
  <si>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</si>
  <si>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</si>
  <si>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</si>
  <si>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</si>
  <si>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</si>
  <si>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</si>
  <si>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</si>
  <si>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</si>
  <si>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</si>
  <si>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</si>
  <si>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</si>
  <si>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</si>
  <si>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</si>
  <si>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</si>
  <si>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</si>
  <si>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</si>
  <si>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</si>
  <si>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</si>
  <si>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</si>
  <si>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</si>
  <si>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</si>
  <si>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</si>
  <si>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</si>
  <si>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</si>
  <si>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</si>
  <si>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</si>
  <si>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</si>
  <si>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</si>
  <si>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</si>
  <si>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</si>
  <si>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</si>
  <si>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</si>
  <si>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</si>
  <si>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</si>
  <si>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</si>
  <si>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</si>
  <si>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</si>
  <si>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</si>
  <si>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</si>
  <si>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</si>
  <si>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</si>
  <si>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</si>
  <si>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</si>
  <si>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</si>
  <si>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</si>
  <si>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</si>
  <si>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</si>
  <si>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</si>
  <si>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</si>
  <si>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</si>
  <si>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</si>
  <si>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</si>
  <si>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</si>
  <si>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</si>
  <si>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</si>
  <si>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</si>
  <si>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</si>
  <si>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</si>
  <si>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</si>
  <si>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</si>
  <si>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</si>
  <si>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</si>
  <si>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</si>
  <si>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</si>
  <si>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</si>
  <si>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</si>
  <si>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</si>
  <si>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</si>
  <si>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</si>
  <si>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</si>
  <si>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</si>
  <si>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</si>
  <si>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</si>
  <si>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</si>
  <si>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</si>
  <si>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</si>
  <si>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</si>
  <si>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</si>
  <si>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</si>
  <si>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</si>
  <si>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</si>
  <si>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</si>
  <si>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</si>
  <si>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</si>
  <si>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</si>
  <si>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</si>
  <si>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</si>
  <si>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</si>
  <si>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</si>
  <si>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</si>
  <si>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</si>
  <si>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</si>
  <si>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</si>
  <si>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</si>
  <si>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</si>
  <si>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</si>
  <si>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</si>
  <si>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</si>
  <si>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</si>
  <si>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</si>
  <si>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</si>
  <si>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</si>
  <si>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</si>
  <si>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</si>
  <si>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</si>
  <si>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</si>
  <si>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</si>
  <si>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</si>
  <si>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</si>
  <si>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</si>
  <si>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</si>
  <si>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</si>
  <si>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</si>
  <si>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</si>
  <si>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</si>
  <si>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</si>
  <si>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</si>
  <si>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</si>
  <si>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</si>
  <si>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</si>
  <si>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</si>
  <si>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</si>
  <si>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</si>
  <si>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</si>
  <si>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</si>
  <si>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</si>
  <si>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</si>
  <si>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</si>
  <si>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</si>
  <si>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</si>
  <si>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</si>
  <si>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</si>
  <si>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</si>
  <si>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</si>
  <si>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</si>
  <si>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</si>
  <si>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</si>
  <si>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</si>
  <si>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</si>
  <si>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</si>
  <si>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</si>
  <si>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</si>
  <si>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</si>
  <si>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</si>
  <si>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</si>
  <si>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</si>
  <si>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</si>
  <si>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</si>
  <si>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</si>
  <si>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</si>
  <si>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</si>
  <si>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</si>
  <si>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</si>
  <si>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</si>
  <si>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</si>
  <si>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</si>
  <si>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</si>
  <si>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</si>
  <si>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</si>
  <si>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</si>
  <si>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</si>
  <si>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</si>
  <si>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</si>
  <si>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</si>
  <si>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</si>
  <si>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</si>
  <si>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</si>
  <si>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</si>
  <si>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</si>
  <si>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</si>
  <si>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</si>
  <si>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</si>
  <si>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</si>
  <si>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</si>
  <si>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</si>
  <si>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</si>
  <si>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</si>
  <si>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</si>
  <si>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</si>
  <si>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</si>
  <si>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</si>
  <si>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</si>
  <si>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</si>
  <si>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</si>
  <si>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</si>
  <si>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</si>
  <si>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</si>
  <si>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</si>
  <si>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</si>
  <si>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</si>
  <si>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</si>
  <si>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</si>
  <si>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</si>
  <si>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</si>
  <si>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</si>
  <si>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</si>
  <si>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</si>
  <si>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</si>
  <si>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</si>
  <si>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</si>
  <si>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</si>
  <si>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</si>
  <si>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</si>
  <si>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</si>
  <si>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</si>
  <si>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</si>
  <si>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</si>
  <si>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</si>
  <si>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</si>
  <si>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</si>
  <si>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</si>
  <si>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</si>
  <si>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</si>
  <si>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</si>
  <si>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</si>
  <si>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</si>
  <si>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</si>
  <si>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</si>
  <si>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</si>
  <si>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</si>
  <si>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</si>
  <si>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</si>
  <si>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</si>
  <si>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</si>
  <si>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</si>
  <si>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</si>
  <si>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</si>
  <si>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</si>
  <si>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</si>
  <si>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</si>
  <si>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</si>
  <si>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</si>
  <si>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</si>
  <si>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</si>
  <si>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</si>
  <si>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</si>
  <si>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</si>
  <si>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</si>
  <si>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</si>
  <si>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</si>
  <si>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</si>
  <si>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</si>
  <si>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</si>
  <si>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</si>
  <si>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</si>
  <si>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</si>
  <si>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</si>
  <si>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</si>
  <si>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</si>
  <si>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</si>
  <si>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</si>
  <si>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</si>
  <si>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</si>
  <si>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</si>
  <si>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</si>
  <si>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</si>
  <si>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</si>
  <si>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</si>
  <si>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</si>
  <si>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</si>
  <si>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</si>
  <si>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</si>
  <si>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</si>
  <si>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</si>
  <si>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</si>
  <si>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</si>
  <si>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</si>
  <si>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</si>
  <si>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</si>
  <si>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</si>
  <si>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</si>
  <si>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</si>
  <si>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</si>
  <si>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</si>
  <si>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</si>
  <si>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</si>
  <si>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</si>
  <si>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</si>
  <si>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</si>
  <si>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</si>
  <si>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</si>
  <si>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</si>
  <si>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</si>
  <si>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</si>
  <si>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</si>
  <si>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</si>
  <si>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</si>
  <si>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</si>
  <si>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</si>
  <si>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</si>
  <si>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</si>
  <si>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</si>
  <si>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</si>
  <si>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</si>
  <si>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</si>
  <si>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</si>
  <si>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</si>
  <si>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</si>
  <si>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</si>
  <si>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</si>
  <si>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</si>
  <si>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</si>
  <si>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</si>
  <si>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</si>
  <si>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</si>
  <si>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</si>
  <si>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</si>
  <si>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</si>
  <si>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</si>
  <si>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</si>
  <si>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</si>
  <si>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</si>
  <si>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</si>
  <si>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</si>
  <si>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</si>
  <si>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</si>
  <si>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</si>
  <si>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</si>
  <si>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</si>
  <si>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</si>
  <si>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</si>
  <si>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</si>
  <si>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</si>
  <si>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</si>
  <si>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</si>
  <si>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</si>
  <si>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</si>
  <si>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</si>
  <si>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</si>
  <si>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</si>
  <si>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</si>
  <si>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</si>
  <si>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</si>
  <si>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</si>
  <si>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</si>
  <si>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</si>
  <si>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</si>
  <si>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</si>
  <si>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</si>
  <si>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</si>
  <si>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</si>
  <si>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</si>
  <si>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</si>
  <si>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</si>
  <si>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</si>
  <si>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</si>
  <si>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</si>
  <si>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</si>
  <si>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</si>
  <si>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</si>
  <si>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</si>
  <si>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</si>
  <si>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</si>
  <si>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</si>
  <si>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</si>
  <si>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</si>
  <si>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</si>
  <si>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</si>
  <si>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</si>
  <si>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</si>
  <si>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</si>
  <si>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</si>
  <si>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</si>
  <si>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</si>
  <si>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</si>
  <si>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</si>
  <si>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</si>
  <si>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</si>
  <si>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</si>
  <si>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</si>
  <si>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</si>
  <si>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</si>
  <si>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</si>
  <si>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</si>
  <si>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</si>
  <si>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</si>
  <si>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</si>
  <si>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</si>
  <si>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</si>
  <si>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</si>
  <si>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</si>
  <si>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</si>
  <si>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</si>
  <si>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</si>
  <si>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</si>
  <si>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</si>
  <si>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</si>
  <si>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</si>
  <si>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</si>
  <si>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</si>
  <si>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</si>
  <si>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</si>
  <si>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</si>
  <si>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</si>
  <si>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</si>
  <si>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</si>
  <si>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</si>
  <si>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</si>
  <si>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</si>
  <si>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</si>
  <si>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</si>
  <si>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</si>
  <si>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</si>
  <si>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</si>
  <si>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</si>
  <si>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</si>
  <si>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</si>
  <si>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</si>
  <si>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</si>
  <si>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</si>
  <si>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</si>
  <si>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</si>
  <si>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</si>
  <si>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</si>
  <si>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</si>
  <si>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</si>
  <si>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</si>
  <si>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</si>
  <si>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</si>
  <si>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</si>
  <si>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</si>
  <si>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</si>
  <si>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</si>
  <si>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</si>
  <si>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</si>
  <si>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</si>
  <si>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</si>
  <si>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</si>
  <si>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</si>
  <si>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</si>
  <si>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</si>
  <si>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</si>
  <si>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</si>
  <si>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</si>
  <si>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</si>
  <si>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</si>
  <si>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</si>
  <si>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</si>
  <si>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</si>
  <si>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</si>
  <si>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</si>
  <si>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</si>
  <si>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</si>
  <si>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</si>
  <si>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</si>
  <si>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</si>
  <si>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</si>
  <si>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</si>
  <si>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</si>
  <si>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</si>
  <si>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</si>
  <si>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</si>
  <si>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</si>
  <si>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</si>
  <si>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</si>
  <si>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</si>
  <si>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</si>
  <si>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</si>
  <si>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</si>
  <si>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</si>
  <si>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</si>
  <si>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</si>
  <si>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</si>
  <si>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</si>
  <si>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</si>
  <si>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</si>
  <si>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</si>
  <si>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</si>
  <si>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</si>
  <si>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</si>
  <si>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</si>
  <si>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</si>
  <si>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</si>
  <si>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</si>
  <si>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</si>
  <si>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</si>
  <si>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</si>
  <si>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</si>
  <si>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</si>
  <si>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</si>
  <si>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</si>
  <si>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</si>
  <si>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</si>
  <si>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</si>
  <si>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</si>
  <si>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</si>
  <si>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</si>
  <si>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</si>
  <si>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</si>
  <si>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</si>
  <si>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</si>
  <si>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</si>
  <si>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</si>
  <si>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</si>
  <si>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</si>
  <si>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</si>
  <si>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</si>
  <si>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</si>
  <si>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</si>
  <si>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</si>
  <si>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</si>
  <si>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</si>
  <si>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</si>
  <si>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</si>
  <si>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</si>
  <si>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</si>
  <si>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</si>
  <si>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</si>
  <si>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</si>
  <si>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</si>
  <si>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</si>
  <si>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</si>
  <si>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</si>
  <si>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</si>
  <si>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</si>
  <si>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</si>
  <si>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</si>
  <si>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</si>
  <si>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</si>
  <si>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</si>
  <si>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</si>
  <si>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</si>
  <si>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</si>
  <si>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</si>
  <si>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</si>
  <si>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</si>
  <si>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</si>
  <si>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</si>
  <si>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</si>
  <si>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</si>
  <si>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</si>
  <si>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</si>
  <si>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</si>
  <si>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</si>
  <si>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</si>
  <si>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</si>
  <si>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</si>
  <si>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</si>
  <si>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</si>
  <si>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</si>
  <si>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</si>
  <si>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</si>
  <si>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</si>
  <si>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</si>
  <si>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</si>
  <si>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</si>
  <si>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</si>
  <si>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</si>
  <si>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</si>
  <si>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</si>
  <si>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</si>
  <si>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</si>
  <si>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</si>
  <si>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</si>
  <si>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</si>
  <si>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</si>
  <si>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</si>
  <si>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</si>
  <si>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</si>
  <si>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</si>
  <si>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</si>
  <si>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</si>
  <si>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</si>
  <si>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</si>
  <si>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</si>
  <si>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</si>
  <si>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</si>
  <si>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</si>
  <si>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</si>
  <si>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</si>
  <si>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</si>
  <si>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</si>
  <si>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</si>
  <si>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</si>
  <si>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</si>
  <si>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</si>
  <si>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</si>
  <si>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</si>
  <si>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</si>
  <si>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</si>
  <si>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</si>
  <si>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</si>
  <si>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</si>
  <si>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</si>
  <si>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</si>
  <si>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</si>
  <si>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</si>
  <si>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</si>
  <si>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</si>
  <si>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</si>
  <si>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</si>
  <si>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</si>
  <si>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</si>
  <si>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</si>
  <si>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</si>
  <si>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</si>
  <si>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</si>
  <si>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</si>
  <si>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</si>
  <si>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</si>
  <si>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</si>
  <si>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</si>
  <si>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</si>
  <si>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</si>
  <si>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</si>
  <si>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</si>
  <si>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</si>
  <si>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</si>
  <si>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</si>
  <si>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</si>
  <si>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</si>
  <si>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</si>
  <si>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</si>
  <si>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</si>
  <si>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</si>
  <si>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</si>
  <si>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</si>
  <si>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</si>
  <si>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</si>
  <si>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</si>
  <si>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</si>
  <si>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</si>
  <si>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</si>
  <si>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</si>
  <si>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</si>
  <si>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</si>
  <si>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</si>
  <si>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</si>
  <si>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</si>
  <si>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</si>
  <si>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</si>
  <si>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</si>
  <si>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</si>
  <si>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</si>
  <si>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</si>
  <si>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</si>
  <si>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</si>
  <si>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</si>
  <si>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</si>
  <si>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</si>
  <si>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</si>
  <si>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</si>
  <si>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</si>
  <si>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</si>
  <si>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</si>
  <si>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</si>
  <si>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</si>
  <si>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</si>
  <si>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</si>
  <si>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</si>
  <si>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</si>
  <si>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</si>
  <si>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</si>
  <si>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</si>
  <si>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</si>
  <si>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</si>
  <si>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</si>
  <si>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</si>
  <si>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</si>
  <si>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</si>
  <si>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</si>
  <si>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</si>
  <si>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</si>
  <si>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</si>
  <si>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</si>
  <si>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</si>
  <si>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</si>
  <si>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</si>
  <si>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</si>
  <si>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</si>
  <si>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</si>
  <si>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</si>
  <si>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</si>
  <si>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</si>
  <si>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</si>
  <si>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</si>
  <si>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</si>
  <si>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</si>
  <si>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</si>
  <si>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</si>
  <si>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</si>
  <si>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</si>
  <si>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</si>
  <si>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</si>
  <si>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</si>
  <si>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</si>
  <si>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</si>
  <si>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</si>
  <si>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</si>
  <si>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</si>
  <si>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</si>
  <si>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</si>
  <si>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</si>
  <si>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</si>
  <si>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</si>
  <si>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</si>
  <si>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</si>
  <si>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</si>
  <si>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</si>
  <si>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</si>
  <si>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</si>
  <si>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</si>
  <si>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</si>
  <si>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</si>
  <si>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</si>
  <si>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</si>
  <si>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</si>
  <si>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</si>
  <si>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</si>
  <si>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</si>
  <si>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</si>
  <si>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</si>
  <si>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</si>
  <si>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</si>
  <si>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</si>
  <si>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</si>
  <si>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</si>
  <si>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</si>
  <si>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</si>
  <si>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</si>
  <si>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</si>
  <si>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</si>
  <si>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</si>
  <si>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</si>
  <si>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</si>
  <si>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</si>
  <si>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</si>
  <si>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</si>
  <si>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</si>
  <si>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</si>
  <si>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</si>
  <si>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</si>
  <si>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</si>
  <si>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</si>
  <si>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</si>
  <si>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</si>
  <si>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</si>
  <si>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</si>
  <si>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</si>
  <si>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</si>
  <si>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</si>
  <si>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</si>
  <si>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</si>
  <si>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</si>
  <si>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</si>
  <si>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</si>
  <si>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</si>
  <si>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</si>
  <si>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</si>
  <si>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</si>
  <si>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</si>
  <si>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</si>
  <si>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</si>
  <si>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</si>
  <si>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</si>
  <si>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</si>
  <si>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</si>
  <si>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</si>
  <si>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</si>
  <si>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</si>
  <si>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</si>
  <si>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</si>
  <si>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</si>
  <si>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</si>
  <si>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</si>
  <si>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</si>
  <si>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</si>
  <si>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</si>
  <si>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</si>
  <si>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</si>
  <si>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</si>
  <si>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</si>
  <si>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</si>
  <si>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</si>
  <si>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</si>
  <si>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</si>
  <si>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</si>
  <si>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</si>
  <si>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</si>
  <si>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</si>
  <si>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</si>
  <si>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</si>
  <si>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</si>
  <si>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</si>
  <si>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</si>
  <si>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</si>
  <si>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</si>
  <si>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</si>
  <si>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</si>
  <si>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</si>
  <si>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</si>
  <si>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</si>
  <si>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</si>
  <si>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</si>
  <si>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</si>
  <si>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</si>
  <si>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</si>
  <si>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</si>
  <si>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</si>
  <si>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</si>
  <si>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</si>
  <si>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</si>
  <si>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</si>
  <si>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</si>
  <si>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</si>
  <si>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</si>
  <si>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</si>
  <si>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</si>
  <si>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</si>
  <si>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</si>
  <si>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</si>
  <si>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</si>
  <si>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</si>
  <si>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</si>
  <si>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</si>
  <si>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</si>
  <si>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</si>
  <si>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</si>
  <si>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</si>
  <si>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</si>
  <si>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</si>
  <si>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</si>
  <si>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</si>
  <si>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</si>
  <si>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</si>
  <si>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</si>
  <si>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</si>
  <si>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</si>
  <si>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</si>
  <si>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</si>
  <si>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</si>
  <si>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</si>
  <si>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</si>
  <si>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</si>
  <si>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</si>
  <si>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</si>
  <si>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</si>
  <si>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</si>
  <si>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</si>
  <si>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</si>
  <si>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</si>
  <si>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</si>
  <si>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</si>
  <si>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</si>
  <si>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</si>
  <si>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</si>
  <si>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</si>
  <si>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</si>
  <si>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</si>
  <si>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</si>
  <si>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</si>
  <si>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</si>
  <si>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</si>
  <si>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</si>
  <si>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</si>
  <si>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</si>
  <si>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</si>
  <si>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</si>
  <si>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</si>
  <si>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</si>
  <si>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</si>
  <si>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</si>
  <si>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</si>
  <si>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</si>
  <si>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</si>
  <si>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</si>
  <si>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</si>
  <si>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</si>
  <si>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</si>
  <si>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</si>
  <si>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</si>
  <si>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</si>
  <si>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</si>
  <si>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</si>
  <si>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</si>
  <si>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</si>
  <si>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</si>
  <si>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</si>
  <si>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</si>
  <si>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</si>
  <si>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</si>
  <si>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</si>
  <si>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</si>
  <si>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</si>
  <si>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</si>
  <si>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</si>
  <si>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</si>
  <si>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</si>
  <si>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</si>
  <si>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</si>
  <si>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</si>
  <si>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</si>
  <si>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</si>
  <si>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</si>
  <si>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</si>
  <si>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</si>
  <si>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</si>
  <si>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</si>
  <si>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</si>
  <si>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</si>
  <si>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</si>
  <si>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</si>
  <si>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</si>
  <si>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</si>
  <si>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</si>
  <si>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</si>
  <si>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</si>
  <si>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</si>
  <si>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</si>
  <si>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</si>
  <si>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</si>
  <si>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</si>
  <si>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</si>
  <si>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</si>
  <si>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</si>
  <si>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</si>
  <si>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</si>
  <si>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</si>
  <si>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</si>
  <si>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</si>
  <si>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</si>
  <si>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</si>
  <si>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</si>
  <si>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</si>
  <si>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</si>
  <si>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</si>
  <si>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</si>
  <si>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</si>
  <si>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</si>
  <si>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</si>
  <si>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</si>
  <si>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</si>
  <si>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</si>
  <si>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</si>
  <si>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</si>
  <si>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</si>
  <si>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</si>
  <si>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</si>
  <si>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</si>
  <si>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</si>
  <si>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</si>
  <si>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</si>
  <si>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</si>
  <si>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</si>
  <si>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</si>
  <si>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</si>
  <si>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</si>
  <si>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</si>
  <si>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</si>
  <si>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</si>
  <si>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</si>
  <si>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</si>
  <si>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</si>
  <si>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</si>
  <si>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</si>
  <si>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</si>
  <si>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</si>
  <si>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</si>
  <si>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</si>
  <si>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</si>
  <si>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</si>
  <si>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</si>
  <si>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</si>
  <si>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</si>
  <si>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</si>
  <si>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</si>
  <si>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</si>
  <si>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</si>
  <si>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</si>
  <si>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</si>
  <si>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</si>
  <si>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</si>
  <si>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</si>
  <si>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</si>
  <si>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</si>
  <si>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</si>
  <si>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</si>
  <si>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</si>
  <si>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</si>
  <si>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</si>
  <si>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</si>
  <si>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</si>
  <si>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</si>
  <si>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</si>
  <si>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</si>
  <si>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</si>
  <si>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</si>
  <si>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</si>
  <si>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</si>
  <si>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</si>
  <si>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</si>
  <si>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</si>
  <si>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</si>
  <si>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</si>
  <si>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</si>
  <si>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</si>
  <si>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</si>
  <si>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</si>
  <si>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</si>
  <si>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</si>
  <si>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</si>
  <si>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</si>
  <si>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</si>
  <si>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</si>
  <si>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</si>
  <si>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</si>
  <si>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</si>
  <si>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</si>
  <si>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</si>
  <si>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</si>
  <si>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</si>
  <si>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</si>
  <si>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</si>
  <si>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</si>
  <si>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</si>
  <si>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</si>
  <si>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</si>
  <si>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</si>
  <si>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</si>
  <si>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</si>
  <si>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</si>
  <si>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</si>
  <si>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</si>
  <si>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</si>
  <si>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</si>
  <si>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</si>
  <si>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</si>
  <si>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</si>
  <si>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</si>
  <si>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</si>
  <si>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</si>
  <si>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</si>
  <si>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</si>
  <si>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</si>
  <si>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</si>
  <si>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</si>
  <si>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</si>
  <si>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</si>
  <si>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</si>
  <si>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</si>
  <si>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</si>
  <si>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</si>
  <si>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</si>
  <si>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</si>
  <si>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</si>
  <si>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</si>
  <si>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</si>
  <si>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</si>
  <si>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</si>
  <si>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</si>
  <si>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</si>
  <si>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</si>
  <si>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</si>
  <si>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</si>
  <si>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</si>
  <si>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</si>
  <si>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</si>
  <si>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</si>
  <si>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</si>
  <si>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</si>
  <si>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</si>
  <si>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</si>
  <si>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</si>
  <si>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</si>
  <si>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</si>
  <si>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</si>
  <si>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</si>
  <si>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</si>
  <si>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</si>
  <si>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</si>
  <si>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</si>
  <si>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</si>
  <si>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</si>
  <si>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</si>
  <si>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</si>
  <si>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</si>
  <si>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</si>
  <si>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</si>
  <si>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</si>
  <si>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</si>
  <si>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</si>
  <si>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</si>
  <si>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</si>
  <si>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</si>
  <si>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</si>
  <si>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</si>
  <si>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</si>
  <si>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</si>
  <si>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</si>
  <si>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</si>
  <si>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</si>
  <si>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</si>
  <si>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</si>
  <si>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</si>
  <si>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</si>
  <si>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</si>
  <si>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</si>
  <si>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</si>
  <si>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</si>
  <si>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</si>
  <si>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</si>
  <si>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</si>
  <si>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</si>
  <si>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</si>
  <si>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</si>
  <si>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</si>
  <si>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</si>
  <si>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</si>
  <si>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</si>
  <si>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</si>
  <si>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</si>
  <si>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</si>
  <si>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</si>
  <si>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</si>
  <si>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</si>
  <si>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</si>
  <si>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</si>
  <si>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</si>
  <si>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</si>
  <si>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</si>
  <si>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</si>
  <si>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</si>
  <si>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</si>
  <si>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</si>
  <si>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</si>
  <si>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</si>
  <si>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</si>
  <si>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</si>
  <si>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</si>
  <si>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</si>
  <si>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</si>
  <si>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</si>
  <si>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</si>
  <si>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</si>
  <si>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</si>
  <si>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</si>
  <si>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</si>
  <si>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</si>
  <si>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</si>
  <si>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</si>
  <si>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</si>
  <si>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</si>
  <si>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</si>
  <si>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</si>
  <si>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</si>
  <si>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</si>
  <si>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</si>
  <si>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</si>
  <si>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</si>
  <si>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</si>
  <si>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</si>
  <si>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</si>
  <si>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</si>
  <si>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</si>
  <si>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</si>
  <si>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</si>
  <si>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</si>
  <si>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</si>
  <si>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</si>
  <si>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</si>
  <si>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</si>
  <si>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</si>
  <si>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</si>
  <si>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</si>
  <si>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</si>
  <si>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</si>
  <si>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</si>
  <si>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</si>
  <si>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</si>
  <si>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</si>
  <si>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</si>
  <si>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</si>
  <si>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</si>
  <si>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</si>
  <si>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</si>
  <si>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</si>
  <si>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</si>
  <si>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</si>
  <si>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</si>
  <si>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</si>
  <si>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</si>
  <si>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</si>
  <si>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</si>
  <si>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</si>
  <si>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</si>
  <si>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</si>
  <si>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</si>
  <si>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</si>
  <si>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</si>
  <si>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</si>
  <si>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</si>
  <si>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</si>
  <si>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</si>
  <si>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</si>
  <si>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</si>
  <si>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</si>
  <si>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</si>
  <si>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</si>
  <si>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</si>
  <si>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</si>
  <si>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</si>
  <si>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</si>
  <si>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</si>
  <si>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</si>
  <si>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</si>
  <si>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</si>
  <si>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</si>
  <si>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</si>
  <si>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</si>
  <si>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</si>
  <si>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</si>
  <si>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</si>
  <si>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</si>
  <si>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</si>
  <si>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</si>
  <si>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</si>
  <si>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</si>
  <si>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</si>
  <si>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</si>
  <si>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</si>
  <si>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</si>
  <si>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</si>
  <si>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</si>
  <si>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</si>
  <si>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</si>
  <si>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</si>
  <si>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</si>
  <si>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</si>
  <si>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</si>
  <si>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</si>
  <si>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</si>
  <si>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</si>
  <si>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</si>
  <si>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</si>
  <si>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</si>
  <si>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</si>
  <si>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</si>
  <si>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</si>
  <si>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</si>
  <si>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</si>
  <si>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</si>
  <si>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</si>
  <si>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</si>
  <si>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</si>
  <si>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</si>
  <si>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</si>
  <si>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</si>
  <si>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</si>
  <si>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</si>
  <si>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</si>
  <si>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</si>
  <si>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</si>
  <si>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</si>
  <si>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</si>
  <si>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</si>
  <si>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</si>
  <si>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</si>
  <si>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</si>
  <si>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</si>
  <si>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</si>
  <si>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</si>
  <si>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</si>
  <si>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</si>
  <si>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</si>
  <si>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</si>
  <si>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</si>
  <si>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</si>
  <si>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</si>
  <si>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</si>
  <si>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</si>
  <si>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</si>
  <si>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</si>
  <si>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</si>
  <si>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</si>
  <si>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</si>
  <si>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</si>
  <si>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</si>
  <si>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</si>
  <si>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</si>
  <si>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</si>
  <si>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</si>
  <si>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</si>
  <si>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</si>
  <si>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</si>
  <si>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</si>
  <si>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</si>
  <si>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</si>
  <si>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</si>
  <si>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</si>
  <si>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</si>
  <si>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</si>
  <si>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</si>
  <si>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</si>
  <si>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</si>
  <si>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</si>
  <si>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</si>
  <si>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</si>
  <si>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</si>
  <si>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</si>
  <si>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</si>
  <si>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</si>
  <si>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</si>
  <si>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</si>
  <si>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</si>
  <si>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</si>
  <si>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</si>
  <si>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</si>
  <si>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</si>
  <si>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</si>
  <si>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</si>
  <si>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</si>
  <si>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</si>
  <si>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</si>
  <si>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</si>
  <si>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</si>
  <si>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</si>
  <si>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</si>
  <si>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</si>
  <si>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</si>
  <si>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</si>
  <si>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</si>
  <si>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</si>
  <si>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</si>
  <si>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</si>
  <si>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</si>
  <si>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</si>
  <si>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</si>
  <si>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</si>
  <si>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</si>
  <si>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</si>
  <si>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</si>
  <si>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</si>
  <si>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</si>
  <si>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</si>
  <si>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</si>
  <si>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</si>
  <si>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</si>
  <si>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</si>
  <si>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</si>
  <si>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</si>
  <si>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</si>
  <si>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</si>
  <si>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</si>
  <si>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</si>
  <si>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</si>
  <si>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</si>
  <si>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</si>
  <si>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</si>
  <si>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</si>
  <si>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</si>
  <si>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</si>
  <si>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</si>
  <si>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</si>
  <si>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</si>
  <si>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</si>
  <si>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</si>
  <si>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</si>
  <si>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</si>
  <si>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</si>
  <si>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</si>
  <si>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</si>
  <si>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</si>
  <si>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</si>
  <si>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</si>
  <si>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</si>
  <si>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</si>
  <si>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</si>
  <si>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</si>
  <si>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</si>
  <si>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</si>
  <si>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</si>
  <si>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</si>
  <si>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</si>
  <si>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</si>
  <si>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</si>
  <si>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</si>
  <si>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</si>
  <si>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</si>
  <si>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</si>
  <si>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</si>
  <si>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</si>
  <si>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</si>
  <si>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</si>
  <si>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</si>
  <si>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</si>
  <si>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</si>
  <si>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</si>
  <si>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</si>
  <si>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</si>
  <si>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</si>
  <si>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</si>
  <si>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</si>
  <si>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</si>
  <si>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</si>
  <si>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</si>
  <si>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</si>
  <si>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</si>
  <si>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</si>
  <si>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</si>
  <si>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</si>
  <si>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</si>
  <si>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</si>
  <si>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</si>
  <si>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</si>
  <si>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</si>
  <si>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</si>
  <si>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</si>
  <si>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</si>
  <si>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</si>
  <si>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</si>
  <si>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</si>
  <si>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</si>
  <si>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</si>
  <si>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</si>
  <si>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</si>
  <si>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</si>
  <si>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</si>
  <si>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</si>
  <si>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</si>
  <si>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</si>
  <si>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</si>
  <si>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</si>
  <si>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</si>
  <si>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</si>
  <si>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</si>
  <si>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</si>
  <si>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</si>
  <si>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</si>
  <si>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</si>
  <si>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</si>
  <si>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</si>
  <si>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</si>
  <si>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</si>
  <si>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</si>
  <si>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</si>
  <si>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</si>
  <si>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</si>
  <si>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</si>
  <si>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</si>
  <si>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</si>
  <si>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</si>
  <si>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</si>
  <si>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</si>
  <si>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</si>
  <si>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</si>
  <si>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</si>
  <si>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</si>
  <si>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</si>
  <si>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</si>
  <si>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</si>
  <si>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</si>
  <si>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</si>
  <si>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</si>
  <si>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</si>
  <si>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</si>
  <si>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</si>
  <si>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</si>
  <si>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</si>
  <si>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</si>
  <si>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</si>
  <si>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</si>
  <si>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</si>
  <si>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</si>
  <si>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</si>
  <si>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</si>
  <si>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</si>
  <si>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</si>
  <si>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</si>
  <si>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</si>
  <si>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</si>
  <si>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</si>
  <si>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</si>
  <si>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</si>
  <si>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</si>
  <si>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</si>
  <si>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</si>
  <si>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</si>
  <si>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</si>
  <si>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</si>
  <si>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</si>
  <si>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</si>
  <si>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</si>
  <si>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</si>
  <si>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</si>
  <si>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</si>
  <si>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</si>
  <si>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</si>
  <si>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</si>
  <si>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</si>
  <si>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</si>
  <si>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</si>
  <si>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</si>
  <si>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</si>
  <si>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</si>
  <si>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</si>
  <si>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</si>
  <si>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</si>
  <si>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</si>
  <si>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</si>
  <si>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</si>
  <si>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</si>
  <si>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</si>
  <si>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</si>
  <si>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</si>
  <si>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</si>
  <si>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</si>
  <si>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</si>
  <si>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</si>
  <si>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</si>
  <si>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</si>
  <si>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</si>
  <si>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</si>
  <si>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</si>
  <si>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</si>
  <si>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</si>
  <si>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</si>
  <si>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</si>
  <si>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</si>
  <si>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</si>
  <si>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</si>
  <si>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</si>
  <si>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</si>
  <si>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</si>
  <si>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</si>
  <si>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</si>
  <si>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</si>
  <si>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</si>
  <si>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</si>
  <si>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</si>
  <si>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</si>
  <si>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</si>
  <si>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</si>
  <si>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</si>
  <si>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</si>
  <si>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</si>
  <si>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</si>
  <si>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</si>
  <si>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</si>
  <si>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</si>
  <si>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</si>
  <si>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</si>
  <si>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</si>
  <si>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</si>
  <si>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</si>
  <si>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</si>
  <si>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</si>
  <si>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</si>
  <si>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</si>
  <si>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</si>
  <si>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</si>
  <si>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</si>
  <si>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</si>
  <si>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</si>
  <si>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</si>
  <si>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</si>
  <si>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</si>
  <si>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</si>
  <si>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</si>
  <si>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</si>
  <si>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</si>
  <si>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</si>
  <si>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</si>
  <si>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</si>
  <si>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</si>
  <si>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</si>
  <si>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</si>
  <si>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</si>
  <si>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</si>
  <si>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</si>
  <si>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</si>
  <si>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</si>
  <si>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</si>
  <si>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</si>
  <si>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</si>
  <si>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</si>
  <si>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</si>
  <si>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</si>
  <si>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</si>
  <si>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</si>
  <si>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</si>
  <si>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</si>
  <si>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</si>
  <si>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</si>
  <si>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</si>
  <si>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</si>
  <si>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</si>
  <si>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</si>
  <si>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</si>
  <si>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</si>
  <si>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</si>
  <si>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</si>
  <si>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</si>
  <si>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</si>
  <si>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</si>
  <si>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</si>
  <si>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</si>
  <si>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</si>
  <si>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</si>
  <si>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</si>
  <si>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</si>
  <si>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</si>
  <si>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</si>
  <si>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</si>
  <si>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</si>
  <si>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</si>
  <si>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</si>
  <si>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</si>
  <si>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</si>
  <si>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</si>
  <si>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</si>
  <si>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</si>
  <si>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</si>
  <si>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</si>
  <si>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</si>
  <si>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</si>
  <si>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</si>
  <si>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</si>
  <si>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</si>
  <si>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</si>
  <si>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</si>
  <si>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</si>
  <si>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</si>
  <si>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</si>
  <si>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</si>
  <si>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</si>
  <si>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</si>
  <si>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</si>
  <si>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</si>
  <si>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</si>
  <si>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</si>
  <si>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</si>
  <si>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</si>
  <si>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</si>
  <si>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</si>
  <si>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</si>
  <si>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</si>
  <si>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</si>
  <si>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</si>
  <si>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</si>
  <si>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</si>
  <si>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</si>
  <si>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</si>
  <si>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</si>
  <si>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</si>
  <si>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</si>
  <si>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</si>
  <si>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</si>
  <si>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</si>
  <si>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</si>
  <si>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</si>
  <si>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</si>
  <si>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</si>
  <si>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</si>
  <si>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</si>
  <si>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</si>
  <si>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</si>
  <si>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</si>
  <si>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</si>
  <si>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</si>
  <si>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</si>
  <si>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</si>
  <si>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</si>
  <si>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</si>
  <si>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</si>
  <si>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</si>
  <si>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</si>
  <si>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</si>
  <si>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</si>
  <si>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</si>
  <si>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</si>
  <si>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</si>
  <si>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</si>
  <si>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</si>
  <si>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</si>
  <si>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</si>
  <si>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</si>
  <si>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</si>
  <si>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</si>
  <si>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</si>
  <si>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</si>
  <si>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</si>
  <si>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</si>
  <si>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</si>
  <si>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</si>
  <si>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</si>
  <si>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</si>
  <si>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</si>
  <si>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</si>
  <si>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</si>
  <si>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</si>
  <si>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</si>
  <si>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</si>
  <si>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</si>
  <si>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</si>
  <si>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</si>
  <si>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</si>
  <si>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</si>
  <si>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</si>
  <si>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</si>
  <si>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</si>
  <si>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</si>
  <si>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</si>
  <si>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</si>
  <si>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</si>
  <si>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</si>
  <si>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</si>
  <si>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</si>
  <si>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</si>
  <si>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</si>
  <si>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</si>
  <si>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</si>
  <si>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</si>
  <si>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</si>
  <si>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</si>
  <si>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</si>
  <si>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</si>
  <si>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</si>
  <si>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</si>
  <si>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</si>
  <si>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</si>
  <si>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</si>
  <si>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</si>
  <si>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</si>
  <si>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</si>
  <si>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</si>
  <si>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</si>
  <si>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</si>
  <si>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</si>
  <si>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</si>
  <si>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</si>
  <si>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</si>
  <si>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</si>
  <si>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</si>
  <si>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</si>
  <si>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</si>
  <si>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</si>
  <si>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</si>
  <si>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</si>
  <si>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</si>
  <si>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</si>
  <si>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</si>
  <si>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</si>
  <si>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</si>
  <si>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</si>
  <si>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</si>
  <si>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</si>
  <si>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</si>
  <si>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</si>
  <si>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</si>
  <si>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</si>
  <si>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</si>
  <si>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</si>
  <si>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</si>
  <si>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</si>
  <si>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</si>
  <si>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</si>
  <si>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</si>
  <si>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</si>
  <si>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</si>
  <si>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</si>
  <si>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</si>
  <si>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</si>
  <si>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</si>
  <si>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</si>
  <si>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</si>
  <si>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</si>
  <si>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</si>
  <si>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</si>
  <si>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</si>
  <si>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</si>
  <si>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</si>
  <si>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</si>
  <si>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</si>
  <si>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</si>
  <si>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</si>
  <si>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</si>
  <si>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</si>
  <si>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</si>
  <si>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</si>
  <si>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</si>
  <si>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</si>
  <si>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</si>
  <si>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</si>
  <si>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</si>
  <si>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</si>
  <si>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</si>
  <si>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</si>
  <si>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</si>
  <si>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</si>
  <si>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</si>
  <si>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</si>
  <si>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</si>
  <si>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</si>
  <si>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</si>
  <si>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</si>
  <si>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</si>
  <si>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</si>
  <si>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</si>
  <si>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</si>
  <si>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</si>
  <si>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</si>
  <si>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</si>
  <si>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</si>
  <si>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</si>
  <si>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</si>
  <si>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</si>
  <si>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</si>
  <si>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</si>
  <si>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</si>
  <si>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</si>
  <si>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</si>
  <si>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</si>
  <si>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</si>
  <si>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</si>
  <si>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</si>
  <si>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</si>
  <si>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</si>
  <si>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</si>
  <si>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</si>
  <si>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</si>
  <si>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</si>
  <si>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</si>
  <si>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</si>
  <si>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</si>
  <si>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</si>
  <si>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</si>
  <si>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</si>
  <si>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</si>
  <si>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</si>
  <si>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</si>
  <si>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</si>
  <si>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</si>
  <si>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</si>
  <si>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</si>
  <si>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</si>
  <si>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</si>
  <si>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</si>
  <si>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</si>
  <si>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</si>
  <si>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</si>
  <si>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</si>
  <si>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</si>
  <si>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</si>
  <si>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</si>
  <si>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</si>
  <si>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</si>
  <si>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</si>
  <si>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</si>
  <si>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</si>
  <si>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</si>
  <si>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</si>
  <si>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</si>
  <si>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</si>
  <si>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</si>
  <si>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</si>
  <si>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</si>
  <si>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</si>
  <si>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</si>
  <si>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</si>
  <si>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</si>
  <si>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</si>
  <si>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</si>
  <si>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</si>
  <si>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</si>
  <si>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</si>
  <si>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</si>
  <si>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</si>
  <si>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</si>
  <si>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</si>
  <si>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</si>
  <si>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</si>
  <si>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</si>
  <si>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</si>
  <si>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</si>
  <si>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</si>
  <si>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</si>
  <si>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</si>
  <si>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</si>
  <si>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</si>
  <si>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</si>
  <si>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</si>
  <si>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</si>
  <si>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</si>
  <si>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</si>
  <si>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</si>
  <si>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</si>
  <si>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</si>
  <si>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</si>
  <si>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</si>
  <si>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</si>
  <si>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</si>
  <si>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</si>
  <si>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</si>
  <si>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</si>
  <si>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</si>
  <si>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</si>
  <si>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</si>
  <si>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</si>
  <si>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</si>
  <si>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</si>
  <si>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</si>
  <si>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</si>
  <si>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</si>
  <si>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</si>
  <si>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</si>
  <si>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</si>
  <si>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</si>
  <si>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</si>
  <si>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</si>
  <si>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</si>
  <si>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</si>
  <si>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</si>
  <si>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</si>
  <si>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</si>
  <si>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</si>
  <si>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</si>
  <si>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</si>
  <si>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</si>
  <si>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</si>
  <si>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</si>
  <si>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</si>
  <si>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</si>
  <si>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</si>
  <si>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</si>
  <si>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</si>
  <si>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</si>
  <si>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</si>
  <si>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</si>
  <si>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</si>
  <si>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</si>
  <si>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</si>
  <si>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</si>
  <si>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</si>
  <si>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</si>
  <si>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</si>
  <si>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</si>
  <si>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</si>
  <si>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</si>
  <si>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</si>
  <si>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</si>
  <si>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</si>
  <si>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</si>
  <si>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</si>
  <si>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</si>
  <si>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</si>
  <si>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</si>
  <si>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</si>
  <si>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</si>
  <si>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</si>
  <si>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</si>
  <si>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</si>
  <si>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</si>
  <si>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</si>
  <si>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</si>
  <si>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</si>
  <si>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</si>
  <si>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</si>
  <si>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</si>
  <si>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</si>
  <si>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</si>
  <si>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</si>
  <si>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</si>
  <si>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</si>
  <si>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</si>
  <si>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</si>
  <si>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</si>
  <si>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</si>
  <si>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</si>
  <si>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</si>
  <si>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</si>
  <si>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</si>
  <si>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</si>
  <si>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</si>
  <si>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</si>
  <si>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</si>
  <si>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</si>
  <si>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</si>
  <si>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</si>
  <si>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</si>
  <si>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</si>
  <si>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</si>
  <si>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</si>
  <si>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</si>
  <si>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</si>
  <si>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</si>
  <si>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</si>
  <si>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</si>
  <si>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</si>
  <si>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</si>
  <si>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</si>
  <si>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</si>
  <si>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</si>
  <si>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</si>
  <si>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</si>
  <si>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</si>
  <si>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</si>
  <si>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</si>
  <si>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</si>
  <si>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</si>
  <si>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</si>
  <si>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</si>
  <si>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</si>
  <si>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</si>
  <si>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</si>
  <si>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</si>
  <si>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</si>
  <si>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</si>
  <si>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</si>
  <si>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</si>
  <si>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</si>
  <si>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</si>
  <si>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</si>
  <si>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</si>
  <si>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</si>
  <si>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</si>
  <si>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</si>
  <si>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</si>
  <si>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</si>
  <si>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</si>
  <si>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</si>
  <si>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</si>
  <si>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</si>
  <si>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</si>
  <si>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</si>
  <si>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</si>
  <si>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</si>
  <si>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</si>
  <si>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</si>
  <si>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</si>
  <si>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</si>
  <si>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</si>
  <si>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</si>
  <si>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</si>
  <si>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</si>
  <si>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</si>
  <si>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</si>
  <si>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</si>
  <si>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</si>
  <si>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</si>
  <si>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</si>
  <si>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</si>
  <si>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</si>
  <si>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</si>
  <si>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</si>
  <si>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</si>
  <si>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</si>
  <si>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</si>
  <si>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</si>
  <si>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</si>
  <si>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</si>
  <si>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</si>
  <si>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</si>
  <si>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</si>
  <si>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</si>
  <si>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</si>
  <si>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</si>
  <si>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</si>
  <si>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</si>
  <si>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</si>
  <si>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</si>
  <si>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</si>
  <si>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</si>
  <si>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</si>
  <si>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</si>
  <si>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</si>
  <si>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</si>
  <si>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</si>
  <si>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</si>
  <si>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</si>
  <si>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</si>
  <si>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</si>
  <si>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</si>
  <si>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</si>
  <si>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</si>
  <si>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</si>
  <si>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</si>
  <si>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</si>
  <si>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</si>
  <si>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</si>
  <si>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</si>
  <si>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</si>
  <si>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</si>
  <si>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</si>
  <si>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</si>
  <si>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</si>
  <si>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</si>
  <si>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</si>
  <si>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</si>
  <si>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</si>
  <si>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</si>
  <si>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</si>
  <si>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</si>
  <si>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</si>
  <si>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</si>
  <si>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</si>
  <si>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</si>
  <si>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</si>
  <si>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</si>
  <si>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</si>
  <si>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</si>
  <si>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</si>
  <si>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</si>
  <si>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</si>
  <si>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</si>
  <si>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</si>
  <si>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</si>
  <si>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</si>
  <si>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</si>
  <si>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</si>
  <si>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</si>
  <si>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</si>
  <si>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</si>
  <si>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</si>
  <si>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</si>
  <si>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</si>
  <si>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</si>
  <si>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</si>
  <si>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</si>
  <si>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</si>
  <si>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</si>
  <si>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</si>
  <si>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</si>
  <si>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</si>
  <si>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</si>
  <si>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</si>
  <si>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</si>
  <si>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</si>
  <si>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</si>
  <si>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</si>
  <si>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</si>
  <si>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</si>
  <si>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</si>
  <si>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</si>
  <si>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</si>
  <si>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</si>
  <si>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</si>
  <si>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</si>
  <si>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</si>
  <si>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</si>
  <si>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</si>
  <si>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</si>
  <si>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</si>
  <si>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</si>
  <si>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</si>
  <si>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</si>
  <si>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</si>
  <si>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</si>
  <si>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</si>
  <si>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</si>
  <si>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</si>
  <si>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</si>
  <si>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</si>
  <si>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</si>
  <si>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</si>
  <si>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</si>
  <si>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</si>
  <si>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</si>
  <si>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</si>
  <si>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</si>
  <si>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</si>
  <si>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</si>
  <si>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</si>
  <si>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</si>
  <si>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</si>
  <si>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</si>
  <si>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</si>
  <si>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</si>
  <si>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</si>
  <si>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</si>
  <si>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</si>
  <si>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</si>
  <si>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</si>
  <si>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</si>
  <si>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</si>
  <si>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</si>
  <si>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</si>
  <si>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</si>
  <si>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</si>
  <si>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 xml:space="preserve">DISPENSADOR </t>
  </si>
  <si>
    <t>3335919881</t>
  </si>
  <si>
    <t>3335920397</t>
  </si>
  <si>
    <t>Morales Payano, Wilfredy Leandro</t>
  </si>
  <si>
    <t>3335921239</t>
  </si>
  <si>
    <t>GAVETA DE DEPOSITO LLENA</t>
  </si>
  <si>
    <t>3335921129</t>
  </si>
  <si>
    <t>ReservaC Norte</t>
  </si>
  <si>
    <t xml:space="preserve">De Leon Morillo, Nelson </t>
  </si>
  <si>
    <t>3335920861</t>
  </si>
  <si>
    <t>Alonzo Estrella, Placido de Jesus</t>
  </si>
  <si>
    <t>3335920777</t>
  </si>
  <si>
    <t>3335920734</t>
  </si>
  <si>
    <t>3335921534</t>
  </si>
  <si>
    <t>3335921526</t>
  </si>
  <si>
    <t>3335921519</t>
  </si>
  <si>
    <t>16 Junio de 2021</t>
  </si>
  <si>
    <t>3335921551</t>
  </si>
  <si>
    <t>3335921548</t>
  </si>
  <si>
    <t>3335921565</t>
  </si>
  <si>
    <t>3335922488</t>
  </si>
  <si>
    <t>3335922372</t>
  </si>
  <si>
    <t>3335922371</t>
  </si>
  <si>
    <t>3335922339</t>
  </si>
  <si>
    <t>3335922327</t>
  </si>
  <si>
    <t>3335922308</t>
  </si>
  <si>
    <t>3335922164</t>
  </si>
  <si>
    <t>3335922029</t>
  </si>
  <si>
    <t>3335921901</t>
  </si>
  <si>
    <t xml:space="preserve">Gonzalez Ceballos, Dionisio </t>
  </si>
  <si>
    <t>3335922624</t>
  </si>
  <si>
    <t>3335922617</t>
  </si>
  <si>
    <t>3335922610</t>
  </si>
  <si>
    <t>3335922602</t>
  </si>
  <si>
    <t>3335922576</t>
  </si>
  <si>
    <t>3335922570</t>
  </si>
  <si>
    <t>3335922568</t>
  </si>
  <si>
    <t>3335922954</t>
  </si>
  <si>
    <t>3335922951</t>
  </si>
  <si>
    <t>3335922949</t>
  </si>
  <si>
    <t>3335922948</t>
  </si>
  <si>
    <t>3335922943</t>
  </si>
  <si>
    <t>3335922942</t>
  </si>
  <si>
    <t>3335922912</t>
  </si>
  <si>
    <t>3335922909</t>
  </si>
  <si>
    <t>3335922907</t>
  </si>
  <si>
    <t>3335922859</t>
  </si>
  <si>
    <t>3335922840</t>
  </si>
  <si>
    <t>3335922833</t>
  </si>
  <si>
    <t>3335922824</t>
  </si>
  <si>
    <t>3335922801</t>
  </si>
  <si>
    <t>3335922726</t>
  </si>
  <si>
    <t>3335922706</t>
  </si>
  <si>
    <t>3335922673</t>
  </si>
  <si>
    <t>3335922665</t>
  </si>
  <si>
    <t>GAVETA DE DEPOSITO LLENO</t>
  </si>
  <si>
    <t>3335922980</t>
  </si>
  <si>
    <t>3335922978</t>
  </si>
  <si>
    <t>3335922977</t>
  </si>
  <si>
    <t>3335922973</t>
  </si>
  <si>
    <t>3335922972</t>
  </si>
  <si>
    <t>3335922971</t>
  </si>
  <si>
    <t>3335922970</t>
  </si>
  <si>
    <t>3335922968</t>
  </si>
  <si>
    <t>3335922967</t>
  </si>
  <si>
    <t>3335922966</t>
  </si>
  <si>
    <t>3335922992</t>
  </si>
  <si>
    <t>3335922991</t>
  </si>
  <si>
    <t>3335922990</t>
  </si>
  <si>
    <t>3335922989</t>
  </si>
  <si>
    <t>3335922987</t>
  </si>
  <si>
    <t>3335922985</t>
  </si>
  <si>
    <t>3335922983</t>
  </si>
  <si>
    <t>3335922968 </t>
  </si>
  <si>
    <t>3335922983 </t>
  </si>
  <si>
    <t>3335923032 </t>
  </si>
  <si>
    <t>3335922990 </t>
  </si>
  <si>
    <t>3335923087 </t>
  </si>
  <si>
    <t>2 Gavetas Fallando + 1 Gaveta Vacia</t>
  </si>
  <si>
    <t>3335923141</t>
  </si>
  <si>
    <t>3335923137</t>
  </si>
  <si>
    <t>3335923136</t>
  </si>
  <si>
    <t>3335923090</t>
  </si>
  <si>
    <t>3335923087</t>
  </si>
  <si>
    <t>3335923081</t>
  </si>
  <si>
    <t>3335923066</t>
  </si>
  <si>
    <t>3335923058</t>
  </si>
  <si>
    <t>3335923053</t>
  </si>
  <si>
    <t>3335923051</t>
  </si>
  <si>
    <t>3335923032</t>
  </si>
  <si>
    <t>3335923005</t>
  </si>
  <si>
    <t>3335923409</t>
  </si>
  <si>
    <t>3335923389</t>
  </si>
  <si>
    <t>3335923383</t>
  </si>
  <si>
    <t>3335923368</t>
  </si>
  <si>
    <t>3335923361</t>
  </si>
  <si>
    <t>3335923348</t>
  </si>
  <si>
    <t>3335923318</t>
  </si>
  <si>
    <t>3335923311</t>
  </si>
  <si>
    <t>3335923280</t>
  </si>
  <si>
    <t>3335923248</t>
  </si>
  <si>
    <t>3335923244</t>
  </si>
  <si>
    <t>3335923241</t>
  </si>
  <si>
    <t>3335923208</t>
  </si>
  <si>
    <t>3335923172</t>
  </si>
  <si>
    <t>3335923164</t>
  </si>
  <si>
    <t>3335923158</t>
  </si>
  <si>
    <t>3335923414</t>
  </si>
  <si>
    <t>3335923395</t>
  </si>
  <si>
    <t>3335923392</t>
  </si>
  <si>
    <t>3335923390</t>
  </si>
  <si>
    <t>3335923381</t>
  </si>
  <si>
    <t>3335923273</t>
  </si>
  <si>
    <t>ENVIO DE CARGA</t>
  </si>
  <si>
    <t>Closed</t>
  </si>
  <si>
    <t>Moreta, Christian Aury</t>
  </si>
  <si>
    <t>Doñe Ramirez, Luis Manuel</t>
  </si>
  <si>
    <t>LECTOR - REINICIO</t>
  </si>
  <si>
    <t>INHIBIDO - REINICIO</t>
  </si>
  <si>
    <t>CARGA EXITOSA</t>
  </si>
  <si>
    <t>REINICIO EXITOSA</t>
  </si>
  <si>
    <t>3335923172 </t>
  </si>
  <si>
    <t>3335923244 </t>
  </si>
  <si>
    <t>3335923164 </t>
  </si>
  <si>
    <t>3335922970 </t>
  </si>
  <si>
    <t>3335923137 </t>
  </si>
  <si>
    <t>3335923158 </t>
  </si>
  <si>
    <t>3335923409 </t>
  </si>
  <si>
    <t>3335923241 </t>
  </si>
  <si>
    <t>3335923368 </t>
  </si>
  <si>
    <t>3335923389 </t>
  </si>
  <si>
    <t>3335923361 </t>
  </si>
  <si>
    <t>3335923863</t>
  </si>
  <si>
    <t>3335923850</t>
  </si>
  <si>
    <t>3335923843</t>
  </si>
  <si>
    <t>3335923837</t>
  </si>
  <si>
    <t>3335923822</t>
  </si>
  <si>
    <t>3335923816</t>
  </si>
  <si>
    <t>3335923780</t>
  </si>
  <si>
    <t>3335923733</t>
  </si>
  <si>
    <t>3335923711</t>
  </si>
  <si>
    <t>3335923613</t>
  </si>
  <si>
    <t>3335923590</t>
  </si>
  <si>
    <t>3335923576</t>
  </si>
  <si>
    <t>3335923565</t>
  </si>
  <si>
    <t>3335923556</t>
  </si>
  <si>
    <t>3335923557</t>
  </si>
  <si>
    <t>3335923546</t>
  </si>
  <si>
    <t>3335923446</t>
  </si>
  <si>
    <t>INHIBIDO</t>
  </si>
  <si>
    <t>3335923766</t>
  </si>
  <si>
    <t>3335923753</t>
  </si>
  <si>
    <t>3335923747</t>
  </si>
  <si>
    <t>3335923744</t>
  </si>
  <si>
    <t>3335923741</t>
  </si>
  <si>
    <t>3335923740</t>
  </si>
  <si>
    <t>3335923739</t>
  </si>
  <si>
    <t>3335923736</t>
  </si>
  <si>
    <t>3335923657</t>
  </si>
  <si>
    <t>3335923649</t>
  </si>
  <si>
    <t>3335923615</t>
  </si>
  <si>
    <t>3335923567</t>
  </si>
  <si>
    <t>3335923449</t>
  </si>
  <si>
    <t>Peguero Solano, Victor Manuel</t>
  </si>
  <si>
    <t>3335923546 </t>
  </si>
  <si>
    <t>3335923556 </t>
  </si>
  <si>
    <t>3335923565 </t>
  </si>
  <si>
    <t>3335923576 </t>
  </si>
  <si>
    <t>3335923938 </t>
  </si>
  <si>
    <t xml:space="preserve"> ATM Centro Medico de Diabetes, Obesidad y Endocrinología</t>
  </si>
  <si>
    <t>3335923955 </t>
  </si>
  <si>
    <t>3335924037</t>
  </si>
  <si>
    <t>3335924025</t>
  </si>
  <si>
    <t>3335924020</t>
  </si>
  <si>
    <t>3335924019</t>
  </si>
  <si>
    <t>3335924000</t>
  </si>
  <si>
    <t>3335923992</t>
  </si>
  <si>
    <t>3335923961</t>
  </si>
  <si>
    <t>3335923955</t>
  </si>
  <si>
    <t>en Servicio</t>
  </si>
  <si>
    <t>3335924289</t>
  </si>
  <si>
    <t>3335924285</t>
  </si>
  <si>
    <t>3335924264</t>
  </si>
  <si>
    <t>3335924216</t>
  </si>
  <si>
    <t>3335924214</t>
  </si>
  <si>
    <t>3335924189</t>
  </si>
  <si>
    <t>3335924175</t>
  </si>
  <si>
    <t>3335924127</t>
  </si>
  <si>
    <t>3335924297</t>
  </si>
  <si>
    <t>3335924296</t>
  </si>
  <si>
    <t>3335924295</t>
  </si>
  <si>
    <t>3335924160</t>
  </si>
  <si>
    <t>3335924064</t>
  </si>
  <si>
    <t>3335924049</t>
  </si>
  <si>
    <t>FUERA DE SERVICIO</t>
  </si>
  <si>
    <t>LECTOR</t>
  </si>
  <si>
    <t>Cuevas Peralta, Ivan Hanell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</si>
</sst>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3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73"/>
      <tableStyleElement type="headerRow" dxfId="372"/>
      <tableStyleElement type="totalRow" dxfId="371"/>
      <tableStyleElement type="firstColumn" dxfId="370"/>
      <tableStyleElement type="lastColumn" dxfId="369"/>
      <tableStyleElement type="firstRowStripe" dxfId="368"/>
      <tableStyleElement type="firstColumnStripe" dxfId="36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"/>
  <sheetViews>
    <sheetView zoomScale="70" zoomScaleNormal="70" workbookViewId="0">
      <selection activeCell="A4" sqref="A4:XFD4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38.8324421296275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B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228" priority="99275"/>
  </conditionalFormatting>
  <conditionalFormatting sqref="B7">
    <cfRule type="duplicateValues" dxfId="227" priority="59"/>
    <cfRule type="duplicateValues" dxfId="226" priority="60"/>
    <cfRule type="duplicateValues" dxfId="225" priority="61"/>
  </conditionalFormatting>
  <conditionalFormatting sqref="B7">
    <cfRule type="duplicateValues" dxfId="224" priority="58"/>
  </conditionalFormatting>
  <conditionalFormatting sqref="B7">
    <cfRule type="duplicateValues" dxfId="223" priority="56"/>
    <cfRule type="duplicateValues" dxfId="222" priority="57"/>
  </conditionalFormatting>
  <conditionalFormatting sqref="B7">
    <cfRule type="duplicateValues" dxfId="221" priority="53"/>
    <cfRule type="duplicateValues" dxfId="220" priority="54"/>
    <cfRule type="duplicateValues" dxfId="219" priority="55"/>
  </conditionalFormatting>
  <conditionalFormatting sqref="B7">
    <cfRule type="duplicateValues" dxfId="218" priority="52"/>
  </conditionalFormatting>
  <conditionalFormatting sqref="B7">
    <cfRule type="duplicateValues" dxfId="217" priority="50"/>
    <cfRule type="duplicateValues" dxfId="216" priority="51"/>
  </conditionalFormatting>
  <conditionalFormatting sqref="B7">
    <cfRule type="duplicateValues" dxfId="215" priority="49"/>
  </conditionalFormatting>
  <conditionalFormatting sqref="B7">
    <cfRule type="duplicateValues" dxfId="214" priority="46"/>
    <cfRule type="duplicateValues" dxfId="213" priority="47"/>
    <cfRule type="duplicateValues" dxfId="212" priority="48"/>
  </conditionalFormatting>
  <conditionalFormatting sqref="B7">
    <cfRule type="duplicateValues" dxfId="211" priority="45"/>
  </conditionalFormatting>
  <conditionalFormatting sqref="B7">
    <cfRule type="duplicateValues" dxfId="210" priority="44"/>
  </conditionalFormatting>
  <conditionalFormatting sqref="B9">
    <cfRule type="duplicateValues" dxfId="209" priority="43"/>
  </conditionalFormatting>
  <conditionalFormatting sqref="B9">
    <cfRule type="duplicateValues" dxfId="208" priority="40"/>
    <cfRule type="duplicateValues" dxfId="207" priority="41"/>
    <cfRule type="duplicateValues" dxfId="206" priority="42"/>
  </conditionalFormatting>
  <conditionalFormatting sqref="B9">
    <cfRule type="duplicateValues" dxfId="205" priority="38"/>
    <cfRule type="duplicateValues" dxfId="204" priority="39"/>
  </conditionalFormatting>
  <conditionalFormatting sqref="B9">
    <cfRule type="duplicateValues" dxfId="203" priority="35"/>
    <cfRule type="duplicateValues" dxfId="202" priority="36"/>
    <cfRule type="duplicateValues" dxfId="201" priority="37"/>
  </conditionalFormatting>
  <conditionalFormatting sqref="B9">
    <cfRule type="duplicateValues" dxfId="200" priority="34"/>
  </conditionalFormatting>
  <conditionalFormatting sqref="B9">
    <cfRule type="duplicateValues" dxfId="199" priority="33"/>
  </conditionalFormatting>
  <conditionalFormatting sqref="B9">
    <cfRule type="duplicateValues" dxfId="198" priority="32"/>
  </conditionalFormatting>
  <conditionalFormatting sqref="B9">
    <cfRule type="duplicateValues" dxfId="197" priority="29"/>
    <cfRule type="duplicateValues" dxfId="196" priority="30"/>
    <cfRule type="duplicateValues" dxfId="195" priority="31"/>
  </conditionalFormatting>
  <conditionalFormatting sqref="B9">
    <cfRule type="duplicateValues" dxfId="194" priority="27"/>
    <cfRule type="duplicateValues" dxfId="193" priority="28"/>
  </conditionalFormatting>
  <conditionalFormatting sqref="C9">
    <cfRule type="duplicateValues" dxfId="192" priority="26"/>
  </conditionalFormatting>
  <conditionalFormatting sqref="E3">
    <cfRule type="duplicateValues" dxfId="191" priority="121638"/>
  </conditionalFormatting>
  <conditionalFormatting sqref="E3">
    <cfRule type="duplicateValues" dxfId="190" priority="121639"/>
    <cfRule type="duplicateValues" dxfId="189" priority="121640"/>
  </conditionalFormatting>
  <conditionalFormatting sqref="E3">
    <cfRule type="duplicateValues" dxfId="188" priority="121641"/>
    <cfRule type="duplicateValues" dxfId="187" priority="121642"/>
    <cfRule type="duplicateValues" dxfId="186" priority="121643"/>
    <cfRule type="duplicateValues" dxfId="185" priority="121644"/>
  </conditionalFormatting>
  <conditionalFormatting sqref="B3">
    <cfRule type="duplicateValues" dxfId="184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2561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 xr:uid="{00000000-0009-0000-0000-00000C000000}">
    <sortState xmlns:xlrd2="http://schemas.microsoft.com/office/spreadsheetml/2017/richdata2" ref="A2:O807">
      <sortCondition sortBy="cellColor" ref="A1:A807" dxfId="183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82" priority="2"/>
  </conditionalFormatting>
  <conditionalFormatting sqref="B1:B1048576">
    <cfRule type="duplicateValues" dxfId="18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"/>
  <dimension ref="A1:Q156"/>
  <sheetViews>
    <sheetView tabSelected="1" zoomScale="70" zoomScaleNormal="70" workbookViewId="0">
      <pane ySplit="4" topLeftCell="A5" activePane="bottomLeft" state="frozen"/>
      <selection pane="bottomLeft" activeCell="O14" sqref="O14"/>
    </sheetView>
  </sheetViews>
  <sheetFormatPr defaultColWidth="11.28515625" defaultRowHeight="15" x14ac:dyDescent="0.25"/>
  <cols>
    <col min="1" max="1" width="25.85546875" style="87" bestFit="1" customWidth="1"/>
    <col min="2" max="2" width="21.140625" style="94" bestFit="1" customWidth="1"/>
    <col min="3" max="3" width="17.85546875" style="44" bestFit="1" customWidth="1"/>
    <col min="4" max="4" width="28.5703125" style="87" bestFit="1" customWidth="1"/>
    <col min="5" max="5" width="13.42578125" style="82" bestFit="1" customWidth="1"/>
    <col min="6" max="6" width="11.7109375" style="45" hidden="1" customWidth="1"/>
    <col min="7" max="7" width="63" style="45" hidden="1" customWidth="1"/>
    <col min="8" max="11" width="5.85546875" style="45" hidden="1" customWidth="1"/>
    <col min="12" max="12" width="52.42578125" style="45" bestFit="1" customWidth="1"/>
    <col min="13" max="13" width="20.140625" style="87" customWidth="1"/>
    <col min="14" max="14" width="18.85546875" style="87" customWidth="1"/>
    <col min="15" max="15" width="43" style="87" bestFit="1" customWidth="1"/>
    <col min="16" max="16" width="22.42578125" style="89" bestFit="1" customWidth="1"/>
    <col min="17" max="17" width="52.4257812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2585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43">
        <v>3335910002</v>
      </c>
      <c r="C5" s="110">
        <v>44351.65902777778</v>
      </c>
      <c r="D5" s="110" t="s">
        <v>2180</v>
      </c>
      <c r="E5" s="138">
        <v>744</v>
      </c>
      <c r="F5" s="117" t="str">
        <f>VLOOKUP(E5,VIP!$A$2:$O13694,2,0)</f>
        <v>DRBR289</v>
      </c>
      <c r="G5" s="117" t="str">
        <f>VLOOKUP(E5,'LISTADO ATM'!$A$2:$B$897,2,0)</f>
        <v xml:space="preserve">ATM Multicentro La Sirena Venezuela </v>
      </c>
      <c r="H5" s="117" t="str">
        <f>VLOOKUP(E5,VIP!$A$2:$O18557,7,FALSE)</f>
        <v>Si</v>
      </c>
      <c r="I5" s="117" t="str">
        <f>VLOOKUP(E5,VIP!$A$2:$O10522,8,FALSE)</f>
        <v>Si</v>
      </c>
      <c r="J5" s="117" t="str">
        <f>VLOOKUP(E5,VIP!$A$2:$O10472,8,FALSE)</f>
        <v>Si</v>
      </c>
      <c r="K5" s="117" t="str">
        <f>VLOOKUP(E5,VIP!$A$2:$O14046,6,0)</f>
        <v>SI</v>
      </c>
      <c r="L5" s="110" t="s">
        <v>2245</v>
      </c>
      <c r="M5" s="109" t="s">
        <v>2446</v>
      </c>
      <c r="N5" s="109" t="s">
        <v>2559</v>
      </c>
      <c r="O5" s="117" t="s">
        <v>2455</v>
      </c>
      <c r="P5" s="109"/>
      <c r="Q5" s="116" t="s">
        <v>2245</v>
      </c>
    </row>
    <row r="6" spans="1:17" s="118" customFormat="1" ht="18" x14ac:dyDescent="0.25">
      <c r="A6" s="117" t="str">
        <f>VLOOKUP(E6,'LISTADO ATM'!$A$2:$C$898,3,0)</f>
        <v>SUR</v>
      </c>
      <c r="B6" s="143" t="s">
        <v>2570</v>
      </c>
      <c r="C6" s="110">
        <v>44361.783020833333</v>
      </c>
      <c r="D6" s="110" t="s">
        <v>2180</v>
      </c>
      <c r="E6" s="138">
        <v>48</v>
      </c>
      <c r="F6" s="117" t="str">
        <f>VLOOKUP(E6,VIP!$A$2:$O13716,2,0)</f>
        <v>DRBR048</v>
      </c>
      <c r="G6" s="117" t="str">
        <f>VLOOKUP(E6,'LISTADO ATM'!$A$2:$B$897,2,0)</f>
        <v xml:space="preserve">ATM Autoservicio Neiba I </v>
      </c>
      <c r="H6" s="117" t="str">
        <f>VLOOKUP(E6,VIP!$A$2:$O18579,7,FALSE)</f>
        <v>Si</v>
      </c>
      <c r="I6" s="117" t="str">
        <f>VLOOKUP(E6,VIP!$A$2:$O10544,8,FALSE)</f>
        <v>Si</v>
      </c>
      <c r="J6" s="117" t="str">
        <f>VLOOKUP(E6,VIP!$A$2:$O10494,8,FALSE)</f>
        <v>Si</v>
      </c>
      <c r="K6" s="117" t="str">
        <f>VLOOKUP(E6,VIP!$A$2:$O14068,6,0)</f>
        <v>SI</v>
      </c>
      <c r="L6" s="152" t="s">
        <v>2219</v>
      </c>
      <c r="M6" s="109" t="s">
        <v>2446</v>
      </c>
      <c r="N6" s="109" t="s">
        <v>2453</v>
      </c>
      <c r="O6" s="117" t="s">
        <v>2455</v>
      </c>
      <c r="P6" s="117"/>
      <c r="Q6" s="116" t="s">
        <v>2569</v>
      </c>
    </row>
    <row r="7" spans="1:17" s="118" customFormat="1" ht="18" x14ac:dyDescent="0.25">
      <c r="A7" s="117" t="str">
        <f>VLOOKUP(E7,'LISTADO ATM'!$A$2:$C$898,3,0)</f>
        <v>DISTRITO NACIONAL</v>
      </c>
      <c r="B7" s="143" t="s">
        <v>2571</v>
      </c>
      <c r="C7" s="110">
        <v>44362.423842592594</v>
      </c>
      <c r="D7" s="110" t="s">
        <v>2180</v>
      </c>
      <c r="E7" s="138">
        <v>961</v>
      </c>
      <c r="F7" s="117" t="str">
        <f>VLOOKUP(E7,VIP!$A$2:$O13818,2,0)</f>
        <v>DRBR03H</v>
      </c>
      <c r="G7" s="117" t="str">
        <f>VLOOKUP(E7,'LISTADO ATM'!$A$2:$B$897,2,0)</f>
        <v xml:space="preserve">ATM Listín Diario </v>
      </c>
      <c r="H7" s="117" t="str">
        <f>VLOOKUP(E7,VIP!$A$2:$O18681,7,FALSE)</f>
        <v>Si</v>
      </c>
      <c r="I7" s="117" t="str">
        <f>VLOOKUP(E7,VIP!$A$2:$O10646,8,FALSE)</f>
        <v>Si</v>
      </c>
      <c r="J7" s="117" t="str">
        <f>VLOOKUP(E7,VIP!$A$2:$O10596,8,FALSE)</f>
        <v>Si</v>
      </c>
      <c r="K7" s="117" t="str">
        <f>VLOOKUP(E7,VIP!$A$2:$O14170,6,0)</f>
        <v>NO</v>
      </c>
      <c r="L7" s="152" t="s">
        <v>2245</v>
      </c>
      <c r="M7" s="109" t="s">
        <v>2446</v>
      </c>
      <c r="N7" s="109" t="s">
        <v>2559</v>
      </c>
      <c r="O7" s="117" t="s">
        <v>2455</v>
      </c>
      <c r="P7" s="117"/>
      <c r="Q7" s="109" t="s">
        <v>2245</v>
      </c>
    </row>
    <row r="8" spans="1:17" s="118" customFormat="1" ht="18" x14ac:dyDescent="0.25">
      <c r="A8" s="117" t="str">
        <f>VLOOKUP(E8,'LISTADO ATM'!$A$2:$C$898,3,0)</f>
        <v>SUR</v>
      </c>
      <c r="B8" s="143" t="s">
        <v>2581</v>
      </c>
      <c r="C8" s="110">
        <v>44362.490798611114</v>
      </c>
      <c r="D8" s="110" t="s">
        <v>2180</v>
      </c>
      <c r="E8" s="138">
        <v>733</v>
      </c>
      <c r="F8" s="117" t="str">
        <f>VLOOKUP(E8,VIP!$A$2:$O13802,2,0)</f>
        <v>DRBR484</v>
      </c>
      <c r="G8" s="117" t="str">
        <f>VLOOKUP(E8,'LISTADO ATM'!$A$2:$B$897,2,0)</f>
        <v xml:space="preserve">ATM Zona Franca Perdenales </v>
      </c>
      <c r="H8" s="117" t="str">
        <f>VLOOKUP(E8,VIP!$A$2:$O18665,7,FALSE)</f>
        <v>Si</v>
      </c>
      <c r="I8" s="117" t="str">
        <f>VLOOKUP(E8,VIP!$A$2:$O10630,8,FALSE)</f>
        <v>Si</v>
      </c>
      <c r="J8" s="117" t="str">
        <f>VLOOKUP(E8,VIP!$A$2:$O10580,8,FALSE)</f>
        <v>Si</v>
      </c>
      <c r="K8" s="117" t="str">
        <f>VLOOKUP(E8,VIP!$A$2:$O14154,6,0)</f>
        <v>NO</v>
      </c>
      <c r="L8" s="152" t="s">
        <v>2219</v>
      </c>
      <c r="M8" s="109" t="s">
        <v>2446</v>
      </c>
      <c r="N8" s="109" t="s">
        <v>2559</v>
      </c>
      <c r="O8" s="117" t="s">
        <v>2455</v>
      </c>
      <c r="P8" s="117"/>
      <c r="Q8" s="116" t="s">
        <v>2569</v>
      </c>
    </row>
    <row r="9" spans="1:17" s="118" customFormat="1" ht="18" x14ac:dyDescent="0.25">
      <c r="A9" s="117" t="str">
        <f>VLOOKUP(E9,'LISTADO ATM'!$A$2:$C$898,3,0)</f>
        <v>DISTRITO NACIONAL</v>
      </c>
      <c r="B9" s="143" t="s">
        <v>2580</v>
      </c>
      <c r="C9" s="110">
        <v>44362.50141203704</v>
      </c>
      <c r="D9" s="110" t="s">
        <v>2180</v>
      </c>
      <c r="E9" s="138">
        <v>909</v>
      </c>
      <c r="F9" s="117" t="str">
        <f>VLOOKUP(E9,VIP!$A$2:$O13798,2,0)</f>
        <v>DRBR01A</v>
      </c>
      <c r="G9" s="117" t="str">
        <f>VLOOKUP(E9,'LISTADO ATM'!$A$2:$B$897,2,0)</f>
        <v xml:space="preserve">ATM UNP UASD </v>
      </c>
      <c r="H9" s="117" t="str">
        <f>VLOOKUP(E9,VIP!$A$2:$O18661,7,FALSE)</f>
        <v>Si</v>
      </c>
      <c r="I9" s="117" t="str">
        <f>VLOOKUP(E9,VIP!$A$2:$O10626,8,FALSE)</f>
        <v>Si</v>
      </c>
      <c r="J9" s="117" t="str">
        <f>VLOOKUP(E9,VIP!$A$2:$O10576,8,FALSE)</f>
        <v>Si</v>
      </c>
      <c r="K9" s="117" t="str">
        <f>VLOOKUP(E9,VIP!$A$2:$O14150,6,0)</f>
        <v>SI</v>
      </c>
      <c r="L9" s="152" t="s">
        <v>2245</v>
      </c>
      <c r="M9" s="109" t="s">
        <v>2446</v>
      </c>
      <c r="N9" s="109" t="s">
        <v>2559</v>
      </c>
      <c r="O9" s="117" t="s">
        <v>2455</v>
      </c>
      <c r="P9" s="117"/>
      <c r="Q9" s="109" t="s">
        <v>2245</v>
      </c>
    </row>
    <row r="10" spans="1:17" s="118" customFormat="1" ht="18" x14ac:dyDescent="0.25">
      <c r="A10" s="117" t="str">
        <f>VLOOKUP(E10,'LISTADO ATM'!$A$2:$C$898,3,0)</f>
        <v>NORTE</v>
      </c>
      <c r="B10" s="143" t="s">
        <v>2578</v>
      </c>
      <c r="C10" s="110">
        <v>44362.52375</v>
      </c>
      <c r="D10" s="110" t="s">
        <v>2576</v>
      </c>
      <c r="E10" s="138">
        <v>304</v>
      </c>
      <c r="F10" s="117" t="str">
        <f>VLOOKUP(E10,VIP!$A$2:$O13790,2,0)</f>
        <v>DRBR304</v>
      </c>
      <c r="G10" s="117" t="str">
        <f>VLOOKUP(E10,'LISTADO ATM'!$A$2:$B$897,2,0)</f>
        <v xml:space="preserve">ATM Multicentro La Sirena Estrella Sadhala </v>
      </c>
      <c r="H10" s="117" t="str">
        <f>VLOOKUP(E10,VIP!$A$2:$O18653,7,FALSE)</f>
        <v>Si</v>
      </c>
      <c r="I10" s="117" t="str">
        <f>VLOOKUP(E10,VIP!$A$2:$O10618,8,FALSE)</f>
        <v>Si</v>
      </c>
      <c r="J10" s="117" t="str">
        <f>VLOOKUP(E10,VIP!$A$2:$O10568,8,FALSE)</f>
        <v>Si</v>
      </c>
      <c r="K10" s="117" t="str">
        <f>VLOOKUP(E10,VIP!$A$2:$O14142,6,0)</f>
        <v>NO</v>
      </c>
      <c r="L10" s="152" t="s">
        <v>2574</v>
      </c>
      <c r="M10" s="154" t="s">
        <v>2551</v>
      </c>
      <c r="N10" s="109" t="s">
        <v>2453</v>
      </c>
      <c r="O10" s="117" t="s">
        <v>2579</v>
      </c>
      <c r="P10" s="117"/>
      <c r="Q10" s="153">
        <v>44364.608171296299</v>
      </c>
    </row>
    <row r="11" spans="1:17" s="118" customFormat="1" ht="18" x14ac:dyDescent="0.25">
      <c r="A11" s="117" t="str">
        <f>VLOOKUP(E11,'LISTADO ATM'!$A$2:$C$898,3,0)</f>
        <v>DISTRITO NACIONAL</v>
      </c>
      <c r="B11" s="143" t="s">
        <v>2575</v>
      </c>
      <c r="C11" s="110">
        <v>44362.625324074077</v>
      </c>
      <c r="D11" s="110" t="s">
        <v>2449</v>
      </c>
      <c r="E11" s="138">
        <v>302</v>
      </c>
      <c r="F11" s="117" t="str">
        <f>VLOOKUP(E11,VIP!$A$2:$O13770,2,0)</f>
        <v>DRBR302</v>
      </c>
      <c r="G11" s="117" t="str">
        <f>VLOOKUP(E11,'LISTADO ATM'!$A$2:$B$897,2,0)</f>
        <v xml:space="preserve">ATM S/M Aprezio Los Mameyes  </v>
      </c>
      <c r="H11" s="117" t="str">
        <f>VLOOKUP(E11,VIP!$A$2:$O18633,7,FALSE)</f>
        <v>Si</v>
      </c>
      <c r="I11" s="117" t="str">
        <f>VLOOKUP(E11,VIP!$A$2:$O10598,8,FALSE)</f>
        <v>Si</v>
      </c>
      <c r="J11" s="117" t="str">
        <f>VLOOKUP(E11,VIP!$A$2:$O10548,8,FALSE)</f>
        <v>Si</v>
      </c>
      <c r="K11" s="117" t="str">
        <f>VLOOKUP(E11,VIP!$A$2:$O14122,6,0)</f>
        <v>NO</v>
      </c>
      <c r="L11" s="152" t="s">
        <v>2442</v>
      </c>
      <c r="M11" s="154" t="s">
        <v>2551</v>
      </c>
      <c r="N11" s="109" t="s">
        <v>2453</v>
      </c>
      <c r="O11" s="117" t="s">
        <v>2454</v>
      </c>
      <c r="P11" s="117"/>
      <c r="Q11" s="153">
        <v>44364.433368055557</v>
      </c>
    </row>
    <row r="12" spans="1:17" s="118" customFormat="1" ht="18" x14ac:dyDescent="0.25">
      <c r="A12" s="117" t="str">
        <f>VLOOKUP(E12,'LISTADO ATM'!$A$2:$C$898,3,0)</f>
        <v>DISTRITO NACIONAL</v>
      </c>
      <c r="B12" s="143" t="s">
        <v>2573</v>
      </c>
      <c r="C12" s="110">
        <v>44362.657719907409</v>
      </c>
      <c r="D12" s="110" t="s">
        <v>2449</v>
      </c>
      <c r="E12" s="138">
        <v>589</v>
      </c>
      <c r="F12" s="117" t="str">
        <f>VLOOKUP(E12,VIP!$A$2:$O13764,2,0)</f>
        <v>DRBR23E</v>
      </c>
      <c r="G12" s="117" t="str">
        <f>VLOOKUP(E12,'LISTADO ATM'!$A$2:$B$897,2,0)</f>
        <v xml:space="preserve">ATM S/M Bravo San Vicente de Paul </v>
      </c>
      <c r="H12" s="117" t="str">
        <f>VLOOKUP(E12,VIP!$A$2:$O18627,7,FALSE)</f>
        <v>Si</v>
      </c>
      <c r="I12" s="117" t="str">
        <f>VLOOKUP(E12,VIP!$A$2:$O10592,8,FALSE)</f>
        <v>No</v>
      </c>
      <c r="J12" s="117" t="str">
        <f>VLOOKUP(E12,VIP!$A$2:$O10542,8,FALSE)</f>
        <v>No</v>
      </c>
      <c r="K12" s="117" t="str">
        <f>VLOOKUP(E12,VIP!$A$2:$O14116,6,0)</f>
        <v>NO</v>
      </c>
      <c r="L12" s="152" t="s">
        <v>2567</v>
      </c>
      <c r="M12" s="154" t="s">
        <v>2551</v>
      </c>
      <c r="N12" s="109" t="s">
        <v>2453</v>
      </c>
      <c r="O12" s="117" t="s">
        <v>2454</v>
      </c>
      <c r="P12" s="117"/>
      <c r="Q12" s="153">
        <v>44364.433368055557</v>
      </c>
    </row>
    <row r="13" spans="1:17" s="118" customFormat="1" ht="18" x14ac:dyDescent="0.25">
      <c r="A13" s="117" t="str">
        <f>VLOOKUP(E13,'LISTADO ATM'!$A$2:$C$898,3,0)</f>
        <v>DISTRITO NACIONAL</v>
      </c>
      <c r="B13" s="143" t="s">
        <v>2584</v>
      </c>
      <c r="C13" s="110">
        <v>44362.881157407406</v>
      </c>
      <c r="D13" s="110" t="s">
        <v>2180</v>
      </c>
      <c r="E13" s="138">
        <v>231</v>
      </c>
      <c r="F13" s="117" t="str">
        <f>VLOOKUP(E13,VIP!$A$2:$O13831,2,0)</f>
        <v>DRBR231</v>
      </c>
      <c r="G13" s="117" t="str">
        <f>VLOOKUP(E13,'LISTADO ATM'!$A$2:$B$897,2,0)</f>
        <v xml:space="preserve">ATM Oficina Zona Oriental </v>
      </c>
      <c r="H13" s="117" t="str">
        <f>VLOOKUP(E13,VIP!$A$2:$O18694,7,FALSE)</f>
        <v>Si</v>
      </c>
      <c r="I13" s="117" t="str">
        <f>VLOOKUP(E13,VIP!$A$2:$O10659,8,FALSE)</f>
        <v>Si</v>
      </c>
      <c r="J13" s="117" t="str">
        <f>VLOOKUP(E13,VIP!$A$2:$O10609,8,FALSE)</f>
        <v>Si</v>
      </c>
      <c r="K13" s="117" t="str">
        <f>VLOOKUP(E13,VIP!$A$2:$O14183,6,0)</f>
        <v>SI</v>
      </c>
      <c r="L13" s="152" t="s">
        <v>2219</v>
      </c>
      <c r="M13" s="109" t="s">
        <v>2446</v>
      </c>
      <c r="N13" s="109" t="s">
        <v>2453</v>
      </c>
      <c r="O13" s="117" t="s">
        <v>2455</v>
      </c>
      <c r="P13" s="117"/>
      <c r="Q13" s="109" t="s">
        <v>2219</v>
      </c>
    </row>
    <row r="14" spans="1:17" s="118" customFormat="1" ht="18" x14ac:dyDescent="0.25">
      <c r="A14" s="117" t="str">
        <f>VLOOKUP(E14,'LISTADO ATM'!$A$2:$C$898,3,0)</f>
        <v>SUR</v>
      </c>
      <c r="B14" s="143" t="s">
        <v>2583</v>
      </c>
      <c r="C14" s="110">
        <v>44362.894155092596</v>
      </c>
      <c r="D14" s="110" t="s">
        <v>2180</v>
      </c>
      <c r="E14" s="138">
        <v>584</v>
      </c>
      <c r="F14" s="117" t="str">
        <f>VLOOKUP(E14,VIP!$A$2:$O13826,2,0)</f>
        <v>DRBR404</v>
      </c>
      <c r="G14" s="117" t="str">
        <f>VLOOKUP(E14,'LISTADO ATM'!$A$2:$B$897,2,0)</f>
        <v xml:space="preserve">ATM Oficina San Cristóbal I </v>
      </c>
      <c r="H14" s="117" t="str">
        <f>VLOOKUP(E14,VIP!$A$2:$O18689,7,FALSE)</f>
        <v>Si</v>
      </c>
      <c r="I14" s="117" t="str">
        <f>VLOOKUP(E14,VIP!$A$2:$O10654,8,FALSE)</f>
        <v>Si</v>
      </c>
      <c r="J14" s="117" t="str">
        <f>VLOOKUP(E14,VIP!$A$2:$O10604,8,FALSE)</f>
        <v>Si</v>
      </c>
      <c r="K14" s="117" t="str">
        <f>VLOOKUP(E14,VIP!$A$2:$O14178,6,0)</f>
        <v>SI</v>
      </c>
      <c r="L14" s="152" t="s">
        <v>2466</v>
      </c>
      <c r="M14" s="154" t="s">
        <v>2551</v>
      </c>
      <c r="N14" s="109" t="s">
        <v>2453</v>
      </c>
      <c r="O14" s="117" t="s">
        <v>2455</v>
      </c>
      <c r="P14" s="117"/>
      <c r="Q14" s="153">
        <v>44364.608171296299</v>
      </c>
    </row>
    <row r="15" spans="1:17" s="118" customFormat="1" ht="18" x14ac:dyDescent="0.25">
      <c r="A15" s="117" t="str">
        <f>VLOOKUP(E15,'LISTADO ATM'!$A$2:$C$898,3,0)</f>
        <v>DISTRITO NACIONAL</v>
      </c>
      <c r="B15" s="143" t="s">
        <v>2582</v>
      </c>
      <c r="C15" s="110">
        <v>44362.936192129629</v>
      </c>
      <c r="D15" s="110" t="s">
        <v>2470</v>
      </c>
      <c r="E15" s="138">
        <v>567</v>
      </c>
      <c r="F15" s="117" t="str">
        <f>VLOOKUP(E15,VIP!$A$2:$O13819,2,0)</f>
        <v>DRBR015</v>
      </c>
      <c r="G15" s="117" t="str">
        <f>VLOOKUP(E15,'LISTADO ATM'!$A$2:$B$897,2,0)</f>
        <v xml:space="preserve">ATM Oficina Máximo Gómez </v>
      </c>
      <c r="H15" s="117" t="str">
        <f>VLOOKUP(E15,VIP!$A$2:$O18682,7,FALSE)</f>
        <v>Si</v>
      </c>
      <c r="I15" s="117" t="str">
        <f>VLOOKUP(E15,VIP!$A$2:$O10647,8,FALSE)</f>
        <v>Si</v>
      </c>
      <c r="J15" s="117" t="str">
        <f>VLOOKUP(E15,VIP!$A$2:$O10597,8,FALSE)</f>
        <v>Si</v>
      </c>
      <c r="K15" s="117" t="str">
        <f>VLOOKUP(E15,VIP!$A$2:$O14171,6,0)</f>
        <v>NO</v>
      </c>
      <c r="L15" s="152" t="s">
        <v>2442</v>
      </c>
      <c r="M15" s="154" t="s">
        <v>2551</v>
      </c>
      <c r="N15" s="109" t="s">
        <v>2453</v>
      </c>
      <c r="O15" s="117" t="s">
        <v>2572</v>
      </c>
      <c r="P15" s="117"/>
      <c r="Q15" s="153">
        <v>44364.608171296299</v>
      </c>
    </row>
    <row r="16" spans="1:17" s="118" customFormat="1" ht="18" x14ac:dyDescent="0.25">
      <c r="A16" s="117" t="str">
        <f>VLOOKUP(E16,'LISTADO ATM'!$A$2:$C$898,3,0)</f>
        <v>DISTRITO NACIONAL</v>
      </c>
      <c r="B16" s="143" t="s">
        <v>2587</v>
      </c>
      <c r="C16" s="110">
        <v>44362.973379629628</v>
      </c>
      <c r="D16" s="110" t="s">
        <v>2180</v>
      </c>
      <c r="E16" s="138">
        <v>527</v>
      </c>
      <c r="F16" s="117" t="str">
        <f>VLOOKUP(E16,VIP!$A$2:$O13817,2,0)</f>
        <v>DRBR527</v>
      </c>
      <c r="G16" s="117" t="str">
        <f>VLOOKUP(E16,'LISTADO ATM'!$A$2:$B$897,2,0)</f>
        <v>ATM Oficina Zona Oriental II</v>
      </c>
      <c r="H16" s="117" t="str">
        <f>VLOOKUP(E16,VIP!$A$2:$O18680,7,FALSE)</f>
        <v>Si</v>
      </c>
      <c r="I16" s="117" t="str">
        <f>VLOOKUP(E16,VIP!$A$2:$O10645,8,FALSE)</f>
        <v>Si</v>
      </c>
      <c r="J16" s="117" t="str">
        <f>VLOOKUP(E16,VIP!$A$2:$O10595,8,FALSE)</f>
        <v>Si</v>
      </c>
      <c r="K16" s="117" t="str">
        <f>VLOOKUP(E16,VIP!$A$2:$O14169,6,0)</f>
        <v>SI</v>
      </c>
      <c r="L16" s="152" t="s">
        <v>2219</v>
      </c>
      <c r="M16" s="154" t="s">
        <v>2551</v>
      </c>
      <c r="N16" s="109" t="s">
        <v>2453</v>
      </c>
      <c r="O16" s="117" t="s">
        <v>2455</v>
      </c>
      <c r="P16" s="117"/>
      <c r="Q16" s="153">
        <v>44364.608171296299</v>
      </c>
    </row>
    <row r="17" spans="1:17" s="118" customFormat="1" ht="18" x14ac:dyDescent="0.25">
      <c r="A17" s="117" t="str">
        <f>VLOOKUP(E17,'LISTADO ATM'!$A$2:$C$898,3,0)</f>
        <v>SUR</v>
      </c>
      <c r="B17" s="143" t="s">
        <v>2586</v>
      </c>
      <c r="C17" s="110">
        <v>44363.035104166665</v>
      </c>
      <c r="D17" s="110" t="s">
        <v>2470</v>
      </c>
      <c r="E17" s="138">
        <v>5</v>
      </c>
      <c r="F17" s="117" t="str">
        <f>VLOOKUP(E17,VIP!$A$2:$O13816,2,0)</f>
        <v>DRBR005</v>
      </c>
      <c r="G17" s="117" t="str">
        <f>VLOOKUP(E17,'LISTADO ATM'!$A$2:$B$897,2,0)</f>
        <v>ATM Oficina Autoservicio Villa Ofelia (San Juan)</v>
      </c>
      <c r="H17" s="117" t="str">
        <f>VLOOKUP(E17,VIP!$A$2:$O18679,7,FALSE)</f>
        <v>Si</v>
      </c>
      <c r="I17" s="117" t="str">
        <f>VLOOKUP(E17,VIP!$A$2:$O10644,8,FALSE)</f>
        <v>Si</v>
      </c>
      <c r="J17" s="117" t="str">
        <f>VLOOKUP(E17,VIP!$A$2:$O10594,8,FALSE)</f>
        <v>Si</v>
      </c>
      <c r="K17" s="117" t="str">
        <f>VLOOKUP(E17,VIP!$A$2:$O14168,6,0)</f>
        <v>NO</v>
      </c>
      <c r="L17" s="152" t="s">
        <v>2567</v>
      </c>
      <c r="M17" s="154" t="s">
        <v>2551</v>
      </c>
      <c r="N17" s="109" t="s">
        <v>2453</v>
      </c>
      <c r="O17" s="117" t="s">
        <v>2471</v>
      </c>
      <c r="P17" s="117"/>
      <c r="Q17" s="153">
        <v>44363.691666666666</v>
      </c>
    </row>
    <row r="18" spans="1:17" s="118" customFormat="1" ht="18" x14ac:dyDescent="0.25">
      <c r="A18" s="117" t="str">
        <f>VLOOKUP(E18,'LISTADO ATM'!$A$2:$C$898,3,0)</f>
        <v>DISTRITO NACIONAL</v>
      </c>
      <c r="B18" s="143" t="s">
        <v>2588</v>
      </c>
      <c r="C18" s="110">
        <v>44363.281631944446</v>
      </c>
      <c r="D18" s="110" t="s">
        <v>2180</v>
      </c>
      <c r="E18" s="138">
        <v>239</v>
      </c>
      <c r="F18" s="117" t="str">
        <f>VLOOKUP(E18,VIP!$A$2:$O13813,2,0)</f>
        <v>DRBR239</v>
      </c>
      <c r="G18" s="117" t="str">
        <f>VLOOKUP(E18,'LISTADO ATM'!$A$2:$B$897,2,0)</f>
        <v xml:space="preserve">ATM Autobanco Charles de Gaulle </v>
      </c>
      <c r="H18" s="117" t="str">
        <f>VLOOKUP(E18,VIP!$A$2:$O18676,7,FALSE)</f>
        <v>Si</v>
      </c>
      <c r="I18" s="117" t="str">
        <f>VLOOKUP(E18,VIP!$A$2:$O10641,8,FALSE)</f>
        <v>Si</v>
      </c>
      <c r="J18" s="117" t="str">
        <f>VLOOKUP(E18,VIP!$A$2:$O10591,8,FALSE)</f>
        <v>Si</v>
      </c>
      <c r="K18" s="117" t="str">
        <f>VLOOKUP(E18,VIP!$A$2:$O14165,6,0)</f>
        <v>SI</v>
      </c>
      <c r="L18" s="152" t="s">
        <v>2219</v>
      </c>
      <c r="M18" s="154" t="s">
        <v>2551</v>
      </c>
      <c r="N18" s="109" t="s">
        <v>2453</v>
      </c>
      <c r="O18" s="117" t="s">
        <v>2455</v>
      </c>
      <c r="P18" s="117"/>
      <c r="Q18" s="153">
        <v>44363.75277777778</v>
      </c>
    </row>
    <row r="19" spans="1:17" s="118" customFormat="1" ht="18" x14ac:dyDescent="0.25">
      <c r="A19" s="117" t="str">
        <f>VLOOKUP(E19,'LISTADO ATM'!$A$2:$C$898,3,0)</f>
        <v>NORTE</v>
      </c>
      <c r="B19" s="143" t="s">
        <v>2597</v>
      </c>
      <c r="C19" s="110">
        <v>44363.393020833333</v>
      </c>
      <c r="D19" s="110" t="s">
        <v>2181</v>
      </c>
      <c r="E19" s="138">
        <v>807</v>
      </c>
      <c r="F19" s="117" t="str">
        <f>VLOOKUP(E19,VIP!$A$2:$O13842,2,0)</f>
        <v>DRBR207</v>
      </c>
      <c r="G19" s="117" t="str">
        <f>VLOOKUP(E19,'LISTADO ATM'!$A$2:$B$897,2,0)</f>
        <v xml:space="preserve">ATM S/M Morel (Mao) </v>
      </c>
      <c r="H19" s="117" t="str">
        <f>VLOOKUP(E19,VIP!$A$2:$O18705,7,FALSE)</f>
        <v>Si</v>
      </c>
      <c r="I19" s="117" t="str">
        <f>VLOOKUP(E19,VIP!$A$2:$O10670,8,FALSE)</f>
        <v>Si</v>
      </c>
      <c r="J19" s="117" t="str">
        <f>VLOOKUP(E19,VIP!$A$2:$O10620,8,FALSE)</f>
        <v>Si</v>
      </c>
      <c r="K19" s="117" t="str">
        <f>VLOOKUP(E19,VIP!$A$2:$O14194,6,0)</f>
        <v>SI</v>
      </c>
      <c r="L19" s="152" t="s">
        <v>2219</v>
      </c>
      <c r="M19" s="154" t="s">
        <v>2551</v>
      </c>
      <c r="N19" s="109" t="s">
        <v>2453</v>
      </c>
      <c r="O19" s="117" t="s">
        <v>2568</v>
      </c>
      <c r="P19" s="117"/>
      <c r="Q19" s="153">
        <v>44364.608171296299</v>
      </c>
    </row>
    <row r="20" spans="1:17" s="118" customFormat="1" ht="18" x14ac:dyDescent="0.25">
      <c r="A20" s="117" t="str">
        <f>VLOOKUP(E20,'LISTADO ATM'!$A$2:$C$898,3,0)</f>
        <v>DISTRITO NACIONAL</v>
      </c>
      <c r="B20" s="143" t="s">
        <v>2596</v>
      </c>
      <c r="C20" s="110">
        <v>44363.425405092596</v>
      </c>
      <c r="D20" s="110" t="s">
        <v>2180</v>
      </c>
      <c r="E20" s="138">
        <v>684</v>
      </c>
      <c r="F20" s="117" t="str">
        <f>VLOOKUP(E20,VIP!$A$2:$O13833,2,0)</f>
        <v>DRBR684</v>
      </c>
      <c r="G20" s="117" t="str">
        <f>VLOOKUP(E20,'LISTADO ATM'!$A$2:$B$897,2,0)</f>
        <v>ATM Estación Texaco Prolongación 27 Febrero</v>
      </c>
      <c r="H20" s="117" t="str">
        <f>VLOOKUP(E20,VIP!$A$2:$O18696,7,FALSE)</f>
        <v>NO</v>
      </c>
      <c r="I20" s="117" t="str">
        <f>VLOOKUP(E20,VIP!$A$2:$O10661,8,FALSE)</f>
        <v>NO</v>
      </c>
      <c r="J20" s="117" t="str">
        <f>VLOOKUP(E20,VIP!$A$2:$O10611,8,FALSE)</f>
        <v>NO</v>
      </c>
      <c r="K20" s="117" t="str">
        <f>VLOOKUP(E20,VIP!$A$2:$O14185,6,0)</f>
        <v>NO</v>
      </c>
      <c r="L20" s="152" t="s">
        <v>2466</v>
      </c>
      <c r="M20" s="154" t="s">
        <v>2551</v>
      </c>
      <c r="N20" s="109" t="s">
        <v>2559</v>
      </c>
      <c r="O20" s="117" t="s">
        <v>2455</v>
      </c>
      <c r="P20" s="117"/>
      <c r="Q20" s="153">
        <v>44364.608171296299</v>
      </c>
    </row>
    <row r="21" spans="1:17" s="118" customFormat="1" ht="18" x14ac:dyDescent="0.25">
      <c r="A21" s="117" t="str">
        <f>VLOOKUP(E21,'LISTADO ATM'!$A$2:$C$898,3,0)</f>
        <v>DISTRITO NACIONAL</v>
      </c>
      <c r="B21" s="143" t="s">
        <v>2595</v>
      </c>
      <c r="C21" s="110">
        <v>44363.465439814812</v>
      </c>
      <c r="D21" s="110" t="s">
        <v>2180</v>
      </c>
      <c r="E21" s="138">
        <v>697</v>
      </c>
      <c r="F21" s="117" t="str">
        <f>VLOOKUP(E21,VIP!$A$2:$O13830,2,0)</f>
        <v>DRBR697</v>
      </c>
      <c r="G21" s="117" t="str">
        <f>VLOOKUP(E21,'LISTADO ATM'!$A$2:$B$897,2,0)</f>
        <v>ATM Hipermercado Olé Ciudad Juan Bosch</v>
      </c>
      <c r="H21" s="117" t="str">
        <f>VLOOKUP(E21,VIP!$A$2:$O18693,7,FALSE)</f>
        <v>Si</v>
      </c>
      <c r="I21" s="117" t="str">
        <f>VLOOKUP(E21,VIP!$A$2:$O10658,8,FALSE)</f>
        <v>Si</v>
      </c>
      <c r="J21" s="117" t="str">
        <f>VLOOKUP(E21,VIP!$A$2:$O10608,8,FALSE)</f>
        <v>Si</v>
      </c>
      <c r="K21" s="117" t="str">
        <f>VLOOKUP(E21,VIP!$A$2:$O14182,6,0)</f>
        <v>NO</v>
      </c>
      <c r="L21" s="152" t="s">
        <v>2466</v>
      </c>
      <c r="M21" s="154" t="s">
        <v>2551</v>
      </c>
      <c r="N21" s="109" t="s">
        <v>2559</v>
      </c>
      <c r="O21" s="117" t="s">
        <v>2455</v>
      </c>
      <c r="P21" s="117"/>
      <c r="Q21" s="153">
        <v>44364.608171296299</v>
      </c>
    </row>
    <row r="22" spans="1:17" s="118" customFormat="1" ht="18" x14ac:dyDescent="0.25">
      <c r="A22" s="117" t="str">
        <f>VLOOKUP(E22,'LISTADO ATM'!$A$2:$C$898,3,0)</f>
        <v>SUR</v>
      </c>
      <c r="B22" s="143" t="s">
        <v>2594</v>
      </c>
      <c r="C22" s="110">
        <v>44363.500243055554</v>
      </c>
      <c r="D22" s="110" t="s">
        <v>2180</v>
      </c>
      <c r="E22" s="138">
        <v>968</v>
      </c>
      <c r="F22" s="117" t="str">
        <f>VLOOKUP(E22,VIP!$A$2:$O13826,2,0)</f>
        <v>DRBR24I</v>
      </c>
      <c r="G22" s="117" t="str">
        <f>VLOOKUP(E22,'LISTADO ATM'!$A$2:$B$897,2,0)</f>
        <v xml:space="preserve">ATM UNP Mercado Baní </v>
      </c>
      <c r="H22" s="117" t="str">
        <f>VLOOKUP(E22,VIP!$A$2:$O18689,7,FALSE)</f>
        <v>Si</v>
      </c>
      <c r="I22" s="117" t="str">
        <f>VLOOKUP(E22,VIP!$A$2:$O10654,8,FALSE)</f>
        <v>Si</v>
      </c>
      <c r="J22" s="117" t="str">
        <f>VLOOKUP(E22,VIP!$A$2:$O10604,8,FALSE)</f>
        <v>Si</v>
      </c>
      <c r="K22" s="117" t="str">
        <f>VLOOKUP(E22,VIP!$A$2:$O14178,6,0)</f>
        <v>SI</v>
      </c>
      <c r="L22" s="152" t="s">
        <v>2466</v>
      </c>
      <c r="M22" s="154" t="s">
        <v>2551</v>
      </c>
      <c r="N22" s="109" t="s">
        <v>2559</v>
      </c>
      <c r="O22" s="117" t="s">
        <v>2455</v>
      </c>
      <c r="P22" s="117"/>
      <c r="Q22" s="153">
        <v>44364.608171296299</v>
      </c>
    </row>
    <row r="23" spans="1:17" s="118" customFormat="1" ht="18" x14ac:dyDescent="0.25">
      <c r="A23" s="117" t="str">
        <f>VLOOKUP(E23,'LISTADO ATM'!$A$2:$C$898,3,0)</f>
        <v>DISTRITO NACIONAL</v>
      </c>
      <c r="B23" s="143" t="s">
        <v>2593</v>
      </c>
      <c r="C23" s="110">
        <v>44363.502789351849</v>
      </c>
      <c r="D23" s="110" t="s">
        <v>2180</v>
      </c>
      <c r="E23" s="138">
        <v>281</v>
      </c>
      <c r="F23" s="117" t="str">
        <f>VLOOKUP(E23,VIP!$A$2:$O13824,2,0)</f>
        <v>DRBR737</v>
      </c>
      <c r="G23" s="117" t="str">
        <f>VLOOKUP(E23,'LISTADO ATM'!$A$2:$B$897,2,0)</f>
        <v xml:space="preserve">ATM S/M Pola Independencia </v>
      </c>
      <c r="H23" s="117" t="str">
        <f>VLOOKUP(E23,VIP!$A$2:$O18687,7,FALSE)</f>
        <v>Si</v>
      </c>
      <c r="I23" s="117" t="str">
        <f>VLOOKUP(E23,VIP!$A$2:$O10652,8,FALSE)</f>
        <v>Si</v>
      </c>
      <c r="J23" s="117" t="str">
        <f>VLOOKUP(E23,VIP!$A$2:$O10602,8,FALSE)</f>
        <v>Si</v>
      </c>
      <c r="K23" s="117" t="str">
        <f>VLOOKUP(E23,VIP!$A$2:$O14176,6,0)</f>
        <v>NO</v>
      </c>
      <c r="L23" s="152" t="s">
        <v>2219</v>
      </c>
      <c r="M23" s="109" t="s">
        <v>2446</v>
      </c>
      <c r="N23" s="109" t="s">
        <v>2559</v>
      </c>
      <c r="O23" s="117" t="s">
        <v>2455</v>
      </c>
      <c r="P23" s="117"/>
      <c r="Q23" s="109" t="s">
        <v>2219</v>
      </c>
    </row>
    <row r="24" spans="1:17" s="118" customFormat="1" ht="18" x14ac:dyDescent="0.25">
      <c r="A24" s="117" t="str">
        <f>VLOOKUP(E24,'LISTADO ATM'!$A$2:$C$898,3,0)</f>
        <v>SUR</v>
      </c>
      <c r="B24" s="143" t="s">
        <v>2592</v>
      </c>
      <c r="C24" s="110">
        <v>44363.506458333337</v>
      </c>
      <c r="D24" s="110" t="s">
        <v>2180</v>
      </c>
      <c r="E24" s="138">
        <v>5</v>
      </c>
      <c r="F24" s="117" t="str">
        <f>VLOOKUP(E24,VIP!$A$2:$O13822,2,0)</f>
        <v>DRBR005</v>
      </c>
      <c r="G24" s="117" t="str">
        <f>VLOOKUP(E24,'LISTADO ATM'!$A$2:$B$897,2,0)</f>
        <v>ATM Oficina Autoservicio Villa Ofelia (San Juan)</v>
      </c>
      <c r="H24" s="117" t="str">
        <f>VLOOKUP(E24,VIP!$A$2:$O18685,7,FALSE)</f>
        <v>Si</v>
      </c>
      <c r="I24" s="117" t="str">
        <f>VLOOKUP(E24,VIP!$A$2:$O10650,8,FALSE)</f>
        <v>Si</v>
      </c>
      <c r="J24" s="117" t="str">
        <f>VLOOKUP(E24,VIP!$A$2:$O10600,8,FALSE)</f>
        <v>Si</v>
      </c>
      <c r="K24" s="117" t="str">
        <f>VLOOKUP(E24,VIP!$A$2:$O14174,6,0)</f>
        <v>NO</v>
      </c>
      <c r="L24" s="152" t="s">
        <v>2219</v>
      </c>
      <c r="M24" s="109" t="s">
        <v>2446</v>
      </c>
      <c r="N24" s="109" t="s">
        <v>2683</v>
      </c>
      <c r="O24" s="117" t="s">
        <v>2455</v>
      </c>
      <c r="P24" s="117"/>
      <c r="Q24" s="109" t="s">
        <v>2219</v>
      </c>
    </row>
    <row r="25" spans="1:17" s="118" customFormat="1" ht="18" x14ac:dyDescent="0.25">
      <c r="A25" s="117" t="str">
        <f>VLOOKUP(E25,'LISTADO ATM'!$A$2:$C$898,3,0)</f>
        <v>DISTRITO NACIONAL</v>
      </c>
      <c r="B25" s="143" t="s">
        <v>2591</v>
      </c>
      <c r="C25" s="110">
        <v>44363.516539351855</v>
      </c>
      <c r="D25" s="110" t="s">
        <v>2180</v>
      </c>
      <c r="E25" s="138">
        <v>232</v>
      </c>
      <c r="F25" s="117" t="str">
        <f>VLOOKUP(E25,VIP!$A$2:$O13820,2,0)</f>
        <v>DRBR232</v>
      </c>
      <c r="G25" s="117" t="str">
        <f>VLOOKUP(E25,'LISTADO ATM'!$A$2:$B$897,2,0)</f>
        <v xml:space="preserve">ATM S/M Nacional Charles de Gaulle </v>
      </c>
      <c r="H25" s="117" t="str">
        <f>VLOOKUP(E25,VIP!$A$2:$O18683,7,FALSE)</f>
        <v>Si</v>
      </c>
      <c r="I25" s="117" t="str">
        <f>VLOOKUP(E25,VIP!$A$2:$O10648,8,FALSE)</f>
        <v>Si</v>
      </c>
      <c r="J25" s="117" t="str">
        <f>VLOOKUP(E25,VIP!$A$2:$O10598,8,FALSE)</f>
        <v>Si</v>
      </c>
      <c r="K25" s="117" t="str">
        <f>VLOOKUP(E25,VIP!$A$2:$O14172,6,0)</f>
        <v>SI</v>
      </c>
      <c r="L25" s="152" t="s">
        <v>2466</v>
      </c>
      <c r="M25" s="154" t="s">
        <v>2551</v>
      </c>
      <c r="N25" s="109" t="s">
        <v>2559</v>
      </c>
      <c r="O25" s="117" t="s">
        <v>2455</v>
      </c>
      <c r="P25" s="117"/>
      <c r="Q25" s="153">
        <v>44363.751388888886</v>
      </c>
    </row>
    <row r="26" spans="1:17" s="118" customFormat="1" ht="18" x14ac:dyDescent="0.25">
      <c r="A26" s="117" t="str">
        <f>VLOOKUP(E26,'LISTADO ATM'!$A$2:$C$898,3,0)</f>
        <v>DISTRITO NACIONAL</v>
      </c>
      <c r="B26" s="143" t="s">
        <v>2590</v>
      </c>
      <c r="C26" s="110">
        <v>44363.517407407409</v>
      </c>
      <c r="D26" s="110" t="s">
        <v>2180</v>
      </c>
      <c r="E26" s="138">
        <v>359</v>
      </c>
      <c r="F26" s="117" t="str">
        <f>VLOOKUP(E26,VIP!$A$2:$O13819,2,0)</f>
        <v>DRBR359</v>
      </c>
      <c r="G26" s="117" t="str">
        <f>VLOOKUP(E26,'LISTADO ATM'!$A$2:$B$897,2,0)</f>
        <v>ATM S/M Bravo Ozama</v>
      </c>
      <c r="H26" s="117" t="str">
        <f>VLOOKUP(E26,VIP!$A$2:$O18682,7,FALSE)</f>
        <v>N/A</v>
      </c>
      <c r="I26" s="117" t="str">
        <f>VLOOKUP(E26,VIP!$A$2:$O10647,8,FALSE)</f>
        <v>N/A</v>
      </c>
      <c r="J26" s="117" t="str">
        <f>VLOOKUP(E26,VIP!$A$2:$O10597,8,FALSE)</f>
        <v>N/A</v>
      </c>
      <c r="K26" s="117" t="str">
        <f>VLOOKUP(E26,VIP!$A$2:$O14171,6,0)</f>
        <v>N/A</v>
      </c>
      <c r="L26" s="152" t="s">
        <v>2466</v>
      </c>
      <c r="M26" s="154" t="s">
        <v>2551</v>
      </c>
      <c r="N26" s="109" t="s">
        <v>2559</v>
      </c>
      <c r="O26" s="117" t="s">
        <v>2455</v>
      </c>
      <c r="P26" s="117"/>
      <c r="Q26" s="153">
        <v>44364.608171296299</v>
      </c>
    </row>
    <row r="27" spans="1:17" ht="18" x14ac:dyDescent="0.25">
      <c r="A27" s="117" t="str">
        <f>VLOOKUP(E27,'LISTADO ATM'!$A$2:$C$898,3,0)</f>
        <v>DISTRITO NACIONAL</v>
      </c>
      <c r="B27" s="143" t="s">
        <v>2589</v>
      </c>
      <c r="C27" s="110">
        <v>44363.561296296299</v>
      </c>
      <c r="D27" s="110" t="s">
        <v>2449</v>
      </c>
      <c r="E27" s="138">
        <v>183</v>
      </c>
      <c r="F27" s="117" t="str">
        <f>VLOOKUP(E27,VIP!$A$2:$O13815,2,0)</f>
        <v>DRBR183</v>
      </c>
      <c r="G27" s="117" t="str">
        <f>VLOOKUP(E27,'LISTADO ATM'!$A$2:$B$897,2,0)</f>
        <v>ATM Estación Nativa Km. 22 Aut. Duarte.</v>
      </c>
      <c r="H27" s="117" t="str">
        <f>VLOOKUP(E27,VIP!$A$2:$O18678,7,FALSE)</f>
        <v>N/A</v>
      </c>
      <c r="I27" s="117" t="str">
        <f>VLOOKUP(E27,VIP!$A$2:$O10643,8,FALSE)</f>
        <v>N/A</v>
      </c>
      <c r="J27" s="117" t="str">
        <f>VLOOKUP(E27,VIP!$A$2:$O10593,8,FALSE)</f>
        <v>N/A</v>
      </c>
      <c r="K27" s="117" t="str">
        <f>VLOOKUP(E27,VIP!$A$2:$O14167,6,0)</f>
        <v>N/A</v>
      </c>
      <c r="L27" s="152" t="s">
        <v>2418</v>
      </c>
      <c r="M27" s="154" t="s">
        <v>2551</v>
      </c>
      <c r="N27" s="109" t="s">
        <v>2453</v>
      </c>
      <c r="O27" s="117" t="s">
        <v>2454</v>
      </c>
      <c r="P27" s="117"/>
      <c r="Q27" s="153">
        <v>44364.608171296299</v>
      </c>
    </row>
    <row r="28" spans="1:17" ht="18" x14ac:dyDescent="0.25">
      <c r="A28" s="117" t="str">
        <f>VLOOKUP(E28,'LISTADO ATM'!$A$2:$C$898,3,0)</f>
        <v>DISTRITO NACIONAL</v>
      </c>
      <c r="B28" s="143" t="s">
        <v>2605</v>
      </c>
      <c r="C28" s="110">
        <v>44363.59684027778</v>
      </c>
      <c r="D28" s="110" t="s">
        <v>2449</v>
      </c>
      <c r="E28" s="138">
        <v>365</v>
      </c>
      <c r="F28" s="117" t="str">
        <f>VLOOKUP(E28,VIP!$A$2:$O13826,2,0)</f>
        <v>DRBR365</v>
      </c>
      <c r="G28" s="117" t="str">
        <f>VLOOKUP(E28,'LISTADO ATM'!$A$2:$B$897,2,0)</f>
        <v>ATM CEMDOE</v>
      </c>
      <c r="H28" s="117" t="str">
        <f>VLOOKUP(E28,VIP!$A$2:$O18689,7,FALSE)</f>
        <v>N/A</v>
      </c>
      <c r="I28" s="117" t="str">
        <f>VLOOKUP(E28,VIP!$A$2:$O10654,8,FALSE)</f>
        <v>N/A</v>
      </c>
      <c r="J28" s="117" t="str">
        <f>VLOOKUP(E28,VIP!$A$2:$O10604,8,FALSE)</f>
        <v>N/A</v>
      </c>
      <c r="K28" s="117" t="str">
        <f>VLOOKUP(E28,VIP!$A$2:$O14178,6,0)</f>
        <v>N/A</v>
      </c>
      <c r="L28" s="152" t="s">
        <v>2442</v>
      </c>
      <c r="M28" s="154" t="s">
        <v>2551</v>
      </c>
      <c r="N28" s="109" t="s">
        <v>2453</v>
      </c>
      <c r="O28" s="117" t="s">
        <v>2454</v>
      </c>
      <c r="P28" s="117"/>
      <c r="Q28" s="153">
        <v>44364.608171296299</v>
      </c>
    </row>
    <row r="29" spans="1:17" ht="18" x14ac:dyDescent="0.25">
      <c r="A29" s="117" t="str">
        <f>VLOOKUP(E29,'LISTADO ATM'!$A$2:$C$898,3,0)</f>
        <v>DISTRITO NACIONAL</v>
      </c>
      <c r="B29" s="143" t="s">
        <v>2604</v>
      </c>
      <c r="C29" s="110">
        <v>44363.597233796296</v>
      </c>
      <c r="D29" s="110" t="s">
        <v>2180</v>
      </c>
      <c r="E29" s="138">
        <v>686</v>
      </c>
      <c r="F29" s="117" t="str">
        <f>VLOOKUP(E29,VIP!$A$2:$O13825,2,0)</f>
        <v>DRBR686</v>
      </c>
      <c r="G29" s="117" t="str">
        <f>VLOOKUP(E29,'LISTADO ATM'!$A$2:$B$897,2,0)</f>
        <v>ATM Autoservicio Oficina Máximo Gómez</v>
      </c>
      <c r="H29" s="117" t="str">
        <f>VLOOKUP(E29,VIP!$A$2:$O18688,7,FALSE)</f>
        <v>Si</v>
      </c>
      <c r="I29" s="117" t="str">
        <f>VLOOKUP(E29,VIP!$A$2:$O10653,8,FALSE)</f>
        <v>Si</v>
      </c>
      <c r="J29" s="117" t="str">
        <f>VLOOKUP(E29,VIP!$A$2:$O10603,8,FALSE)</f>
        <v>Si</v>
      </c>
      <c r="K29" s="117" t="str">
        <f>VLOOKUP(E29,VIP!$A$2:$O14177,6,0)</f>
        <v>NO</v>
      </c>
      <c r="L29" s="152" t="s">
        <v>2219</v>
      </c>
      <c r="M29" s="109" t="s">
        <v>2446</v>
      </c>
      <c r="N29" s="109" t="s">
        <v>2453</v>
      </c>
      <c r="O29" s="117" t="s">
        <v>2455</v>
      </c>
      <c r="P29" s="117"/>
      <c r="Q29" s="109" t="s">
        <v>2219</v>
      </c>
    </row>
    <row r="30" spans="1:17" ht="18" x14ac:dyDescent="0.25">
      <c r="A30" s="117" t="str">
        <f>VLOOKUP(E30,'LISTADO ATM'!$A$2:$C$898,3,0)</f>
        <v>DISTRITO NACIONAL</v>
      </c>
      <c r="B30" s="143" t="s">
        <v>2603</v>
      </c>
      <c r="C30" s="110">
        <v>44363.600219907406</v>
      </c>
      <c r="D30" s="110" t="s">
        <v>2180</v>
      </c>
      <c r="E30" s="138">
        <v>139</v>
      </c>
      <c r="F30" s="117" t="str">
        <f>VLOOKUP(E30,VIP!$A$2:$O13824,2,0)</f>
        <v>DRBR139</v>
      </c>
      <c r="G30" s="117" t="str">
        <f>VLOOKUP(E30,'LISTADO ATM'!$A$2:$B$897,2,0)</f>
        <v xml:space="preserve">ATM Oficina Plaza Lama Zona Oriental I </v>
      </c>
      <c r="H30" s="117" t="str">
        <f>VLOOKUP(E30,VIP!$A$2:$O18687,7,FALSE)</f>
        <v>Si</v>
      </c>
      <c r="I30" s="117" t="str">
        <f>VLOOKUP(E30,VIP!$A$2:$O10652,8,FALSE)</f>
        <v>Si</v>
      </c>
      <c r="J30" s="117" t="str">
        <f>VLOOKUP(E30,VIP!$A$2:$O10602,8,FALSE)</f>
        <v>Si</v>
      </c>
      <c r="K30" s="117" t="str">
        <f>VLOOKUP(E30,VIP!$A$2:$O14176,6,0)</f>
        <v>NO</v>
      </c>
      <c r="L30" s="152" t="s">
        <v>2219</v>
      </c>
      <c r="M30" s="109" t="s">
        <v>2446</v>
      </c>
      <c r="N30" s="109" t="s">
        <v>2453</v>
      </c>
      <c r="O30" s="117" t="s">
        <v>2455</v>
      </c>
      <c r="P30" s="117"/>
      <c r="Q30" s="109" t="s">
        <v>2219</v>
      </c>
    </row>
    <row r="31" spans="1:17" ht="18" x14ac:dyDescent="0.25">
      <c r="A31" s="117" t="str">
        <f>VLOOKUP(E31,'LISTADO ATM'!$A$2:$C$898,3,0)</f>
        <v>DISTRITO NACIONAL</v>
      </c>
      <c r="B31" s="143" t="s">
        <v>2602</v>
      </c>
      <c r="C31" s="110">
        <v>44363.607685185183</v>
      </c>
      <c r="D31" s="110" t="s">
        <v>2180</v>
      </c>
      <c r="E31" s="138">
        <v>698</v>
      </c>
      <c r="F31" s="117" t="str">
        <f>VLOOKUP(E31,VIP!$A$2:$O13820,2,0)</f>
        <v>DRBR698</v>
      </c>
      <c r="G31" s="117" t="str">
        <f>VLOOKUP(E31,'LISTADO ATM'!$A$2:$B$897,2,0)</f>
        <v>ATM Parador Bellamar</v>
      </c>
      <c r="H31" s="117" t="str">
        <f>VLOOKUP(E31,VIP!$A$2:$O18683,7,FALSE)</f>
        <v>Si</v>
      </c>
      <c r="I31" s="117" t="str">
        <f>VLOOKUP(E31,VIP!$A$2:$O10648,8,FALSE)</f>
        <v>Si</v>
      </c>
      <c r="J31" s="117" t="str">
        <f>VLOOKUP(E31,VIP!$A$2:$O10598,8,FALSE)</f>
        <v>Si</v>
      </c>
      <c r="K31" s="117" t="str">
        <f>VLOOKUP(E31,VIP!$A$2:$O14172,6,0)</f>
        <v>NO</v>
      </c>
      <c r="L31" s="152" t="s">
        <v>2466</v>
      </c>
      <c r="M31" s="154" t="s">
        <v>2551</v>
      </c>
      <c r="N31" s="109" t="s">
        <v>2453</v>
      </c>
      <c r="O31" s="117" t="s">
        <v>2455</v>
      </c>
      <c r="P31" s="117"/>
      <c r="Q31" s="153">
        <v>44364.608171296299</v>
      </c>
    </row>
    <row r="32" spans="1:17" ht="18" x14ac:dyDescent="0.25">
      <c r="A32" s="117" t="str">
        <f>VLOOKUP(E32,'LISTADO ATM'!$A$2:$C$898,3,0)</f>
        <v>DISTRITO NACIONAL</v>
      </c>
      <c r="B32" s="143" t="s">
        <v>2601</v>
      </c>
      <c r="C32" s="110">
        <v>44363.608807870369</v>
      </c>
      <c r="D32" s="110" t="s">
        <v>2180</v>
      </c>
      <c r="E32" s="138">
        <v>238</v>
      </c>
      <c r="F32" s="117" t="str">
        <f>VLOOKUP(E32,VIP!$A$2:$O13819,2,0)</f>
        <v>DRBR238</v>
      </c>
      <c r="G32" s="117" t="str">
        <f>VLOOKUP(E32,'LISTADO ATM'!$A$2:$B$897,2,0)</f>
        <v xml:space="preserve">ATM Multicentro La Sirena Charles de Gaulle </v>
      </c>
      <c r="H32" s="117" t="str">
        <f>VLOOKUP(E32,VIP!$A$2:$O18682,7,FALSE)</f>
        <v>Si</v>
      </c>
      <c r="I32" s="117" t="str">
        <f>VLOOKUP(E32,VIP!$A$2:$O10647,8,FALSE)</f>
        <v>Si</v>
      </c>
      <c r="J32" s="117" t="str">
        <f>VLOOKUP(E32,VIP!$A$2:$O10597,8,FALSE)</f>
        <v>Si</v>
      </c>
      <c r="K32" s="117" t="str">
        <f>VLOOKUP(E32,VIP!$A$2:$O14171,6,0)</f>
        <v>No</v>
      </c>
      <c r="L32" s="152" t="s">
        <v>2466</v>
      </c>
      <c r="M32" s="154" t="s">
        <v>2551</v>
      </c>
      <c r="N32" s="109" t="s">
        <v>2453</v>
      </c>
      <c r="O32" s="117" t="s">
        <v>2455</v>
      </c>
      <c r="P32" s="117"/>
      <c r="Q32" s="153">
        <v>44364.608171296299</v>
      </c>
    </row>
    <row r="33" spans="1:17" ht="18" x14ac:dyDescent="0.25">
      <c r="A33" s="117" t="str">
        <f>VLOOKUP(E33,'LISTADO ATM'!$A$2:$C$898,3,0)</f>
        <v>ESTE</v>
      </c>
      <c r="B33" s="143" t="s">
        <v>2600</v>
      </c>
      <c r="C33" s="110">
        <v>44363.611400462964</v>
      </c>
      <c r="D33" s="110" t="s">
        <v>2180</v>
      </c>
      <c r="E33" s="138">
        <v>742</v>
      </c>
      <c r="F33" s="117" t="str">
        <f>VLOOKUP(E33,VIP!$A$2:$O13816,2,0)</f>
        <v>DRBR990</v>
      </c>
      <c r="G33" s="117" t="str">
        <f>VLOOKUP(E33,'LISTADO ATM'!$A$2:$B$897,2,0)</f>
        <v xml:space="preserve">ATM Oficina Plaza del Rey (La Romana) </v>
      </c>
      <c r="H33" s="117" t="str">
        <f>VLOOKUP(E33,VIP!$A$2:$O18679,7,FALSE)</f>
        <v>Si</v>
      </c>
      <c r="I33" s="117" t="str">
        <f>VLOOKUP(E33,VIP!$A$2:$O10644,8,FALSE)</f>
        <v>Si</v>
      </c>
      <c r="J33" s="117" t="str">
        <f>VLOOKUP(E33,VIP!$A$2:$O10594,8,FALSE)</f>
        <v>Si</v>
      </c>
      <c r="K33" s="117" t="str">
        <f>VLOOKUP(E33,VIP!$A$2:$O14168,6,0)</f>
        <v>NO</v>
      </c>
      <c r="L33" s="152" t="s">
        <v>2466</v>
      </c>
      <c r="M33" s="154" t="s">
        <v>2551</v>
      </c>
      <c r="N33" s="109" t="s">
        <v>2453</v>
      </c>
      <c r="O33" s="117" t="s">
        <v>2455</v>
      </c>
      <c r="P33" s="117"/>
      <c r="Q33" s="153">
        <v>44364.433368055557</v>
      </c>
    </row>
    <row r="34" spans="1:17" ht="18" x14ac:dyDescent="0.25">
      <c r="A34" s="117" t="str">
        <f>VLOOKUP(E34,'LISTADO ATM'!$A$2:$C$898,3,0)</f>
        <v>DISTRITO NACIONAL</v>
      </c>
      <c r="B34" s="143" t="s">
        <v>2599</v>
      </c>
      <c r="C34" s="110">
        <v>44363.615659722222</v>
      </c>
      <c r="D34" s="110" t="s">
        <v>2180</v>
      </c>
      <c r="E34" s="138">
        <v>738</v>
      </c>
      <c r="F34" s="117" t="str">
        <f>VLOOKUP(E34,VIP!$A$2:$O13813,2,0)</f>
        <v>DRBR24S</v>
      </c>
      <c r="G34" s="117" t="str">
        <f>VLOOKUP(E34,'LISTADO ATM'!$A$2:$B$897,2,0)</f>
        <v xml:space="preserve">ATM Zona Franca Los Alcarrizos </v>
      </c>
      <c r="H34" s="117" t="str">
        <f>VLOOKUP(E34,VIP!$A$2:$O18676,7,FALSE)</f>
        <v>Si</v>
      </c>
      <c r="I34" s="117" t="str">
        <f>VLOOKUP(E34,VIP!$A$2:$O10641,8,FALSE)</f>
        <v>Si</v>
      </c>
      <c r="J34" s="117" t="str">
        <f>VLOOKUP(E34,VIP!$A$2:$O10591,8,FALSE)</f>
        <v>Si</v>
      </c>
      <c r="K34" s="117" t="str">
        <f>VLOOKUP(E34,VIP!$A$2:$O14165,6,0)</f>
        <v>NO</v>
      </c>
      <c r="L34" s="152" t="s">
        <v>2219</v>
      </c>
      <c r="M34" s="109" t="s">
        <v>2446</v>
      </c>
      <c r="N34" s="109" t="s">
        <v>2453</v>
      </c>
      <c r="O34" s="117" t="s">
        <v>2455</v>
      </c>
      <c r="P34" s="117"/>
      <c r="Q34" s="109" t="s">
        <v>2219</v>
      </c>
    </row>
    <row r="35" spans="1:17" ht="18" x14ac:dyDescent="0.25">
      <c r="A35" s="117" t="str">
        <f>VLOOKUP(E35,'LISTADO ATM'!$A$2:$C$898,3,0)</f>
        <v>DISTRITO NACIONAL</v>
      </c>
      <c r="B35" s="143" t="s">
        <v>2623</v>
      </c>
      <c r="C35" s="110">
        <v>44363.627951388888</v>
      </c>
      <c r="D35" s="110" t="s">
        <v>2449</v>
      </c>
      <c r="E35" s="138">
        <v>244</v>
      </c>
      <c r="F35" s="117" t="str">
        <f>VLOOKUP(E35,VIP!$A$2:$O13835,2,0)</f>
        <v>DRBR244</v>
      </c>
      <c r="G35" s="117" t="str">
        <f>VLOOKUP(E35,'LISTADO ATM'!$A$2:$B$897,2,0)</f>
        <v xml:space="preserve">ATM Ministerio de Hacienda (antiguo Finanzas) </v>
      </c>
      <c r="H35" s="117" t="str">
        <f>VLOOKUP(E35,VIP!$A$2:$O18698,7,FALSE)</f>
        <v>Si</v>
      </c>
      <c r="I35" s="117" t="str">
        <f>VLOOKUP(E35,VIP!$A$2:$O10663,8,FALSE)</f>
        <v>Si</v>
      </c>
      <c r="J35" s="117" t="str">
        <f>VLOOKUP(E35,VIP!$A$2:$O10613,8,FALSE)</f>
        <v>Si</v>
      </c>
      <c r="K35" s="117" t="str">
        <f>VLOOKUP(E35,VIP!$A$2:$O14187,6,0)</f>
        <v>NO</v>
      </c>
      <c r="L35" s="152" t="s">
        <v>2442</v>
      </c>
      <c r="M35" s="154" t="s">
        <v>2551</v>
      </c>
      <c r="N35" s="109" t="s">
        <v>2453</v>
      </c>
      <c r="O35" s="117" t="s">
        <v>2454</v>
      </c>
      <c r="P35" s="117"/>
      <c r="Q35" s="153">
        <v>44364.433368055557</v>
      </c>
    </row>
    <row r="36" spans="1:17" ht="18" x14ac:dyDescent="0.25">
      <c r="A36" s="117" t="str">
        <f>VLOOKUP(E36,'LISTADO ATM'!$A$2:$C$898,3,0)</f>
        <v>DISTRITO NACIONAL</v>
      </c>
      <c r="B36" s="143" t="s">
        <v>2622</v>
      </c>
      <c r="C36" s="110">
        <v>44363.632222222222</v>
      </c>
      <c r="D36" s="110" t="s">
        <v>2449</v>
      </c>
      <c r="E36" s="138">
        <v>493</v>
      </c>
      <c r="F36" s="117" t="str">
        <f>VLOOKUP(E36,VIP!$A$2:$O13834,2,0)</f>
        <v>DRBR493</v>
      </c>
      <c r="G36" s="117" t="str">
        <f>VLOOKUP(E36,'LISTADO ATM'!$A$2:$B$897,2,0)</f>
        <v xml:space="preserve">ATM Oficina Haina Occidental II </v>
      </c>
      <c r="H36" s="117" t="str">
        <f>VLOOKUP(E36,VIP!$A$2:$O18697,7,FALSE)</f>
        <v>Si</v>
      </c>
      <c r="I36" s="117" t="str">
        <f>VLOOKUP(E36,VIP!$A$2:$O10662,8,FALSE)</f>
        <v>Si</v>
      </c>
      <c r="J36" s="117" t="str">
        <f>VLOOKUP(E36,VIP!$A$2:$O10612,8,FALSE)</f>
        <v>Si</v>
      </c>
      <c r="K36" s="117" t="str">
        <f>VLOOKUP(E36,VIP!$A$2:$O14186,6,0)</f>
        <v>NO</v>
      </c>
      <c r="L36" s="152" t="s">
        <v>2624</v>
      </c>
      <c r="M36" s="154" t="s">
        <v>2551</v>
      </c>
      <c r="N36" s="109" t="s">
        <v>2453</v>
      </c>
      <c r="O36" s="117" t="s">
        <v>2454</v>
      </c>
      <c r="P36" s="117"/>
      <c r="Q36" s="153">
        <v>44364.608171296299</v>
      </c>
    </row>
    <row r="37" spans="1:17" ht="18" x14ac:dyDescent="0.25">
      <c r="A37" s="117" t="str">
        <f>VLOOKUP(E37,'LISTADO ATM'!$A$2:$C$898,3,0)</f>
        <v>DISTRITO NACIONAL</v>
      </c>
      <c r="B37" s="143" t="s">
        <v>2621</v>
      </c>
      <c r="C37" s="110">
        <v>44363.641412037039</v>
      </c>
      <c r="D37" s="110" t="s">
        <v>2449</v>
      </c>
      <c r="E37" s="138">
        <v>231</v>
      </c>
      <c r="F37" s="117" t="str">
        <f>VLOOKUP(E37,VIP!$A$2:$O13833,2,0)</f>
        <v>DRBR231</v>
      </c>
      <c r="G37" s="117" t="str">
        <f>VLOOKUP(E37,'LISTADO ATM'!$A$2:$B$897,2,0)</f>
        <v xml:space="preserve">ATM Oficina Zona Oriental </v>
      </c>
      <c r="H37" s="117" t="str">
        <f>VLOOKUP(E37,VIP!$A$2:$O18696,7,FALSE)</f>
        <v>Si</v>
      </c>
      <c r="I37" s="117" t="str">
        <f>VLOOKUP(E37,VIP!$A$2:$O10661,8,FALSE)</f>
        <v>Si</v>
      </c>
      <c r="J37" s="117" t="str">
        <f>VLOOKUP(E37,VIP!$A$2:$O10611,8,FALSE)</f>
        <v>Si</v>
      </c>
      <c r="K37" s="117" t="str">
        <f>VLOOKUP(E37,VIP!$A$2:$O14185,6,0)</f>
        <v>SI</v>
      </c>
      <c r="L37" s="152" t="s">
        <v>2442</v>
      </c>
      <c r="M37" s="154" t="s">
        <v>2551</v>
      </c>
      <c r="N37" s="109" t="s">
        <v>2453</v>
      </c>
      <c r="O37" s="117" t="s">
        <v>2454</v>
      </c>
      <c r="P37" s="117"/>
      <c r="Q37" s="153">
        <v>44363.729861111111</v>
      </c>
    </row>
    <row r="38" spans="1:17" ht="18" x14ac:dyDescent="0.25">
      <c r="A38" s="117" t="str">
        <f>VLOOKUP(E38,'LISTADO ATM'!$A$2:$C$898,3,0)</f>
        <v>DISTRITO NACIONAL</v>
      </c>
      <c r="B38" s="143" t="s">
        <v>2620</v>
      </c>
      <c r="C38" s="110">
        <v>44363.650706018518</v>
      </c>
      <c r="D38" s="110" t="s">
        <v>2470</v>
      </c>
      <c r="E38" s="138">
        <v>24</v>
      </c>
      <c r="F38" s="117" t="str">
        <f>VLOOKUP(E38,VIP!$A$2:$O13832,2,0)</f>
        <v>DRBR024</v>
      </c>
      <c r="G38" s="117" t="str">
        <f>VLOOKUP(E38,'LISTADO ATM'!$A$2:$B$897,2,0)</f>
        <v xml:space="preserve">ATM Oficina Eusebio Manzueta </v>
      </c>
      <c r="H38" s="117" t="str">
        <f>VLOOKUP(E38,VIP!$A$2:$O18695,7,FALSE)</f>
        <v>No</v>
      </c>
      <c r="I38" s="117" t="str">
        <f>VLOOKUP(E38,VIP!$A$2:$O10660,8,FALSE)</f>
        <v>No</v>
      </c>
      <c r="J38" s="117" t="str">
        <f>VLOOKUP(E38,VIP!$A$2:$O10610,8,FALSE)</f>
        <v>No</v>
      </c>
      <c r="K38" s="117" t="str">
        <f>VLOOKUP(E38,VIP!$A$2:$O14184,6,0)</f>
        <v>NO</v>
      </c>
      <c r="L38" s="152" t="s">
        <v>2418</v>
      </c>
      <c r="M38" s="154" t="s">
        <v>2551</v>
      </c>
      <c r="N38" s="109" t="s">
        <v>2453</v>
      </c>
      <c r="O38" s="117" t="s">
        <v>2598</v>
      </c>
      <c r="P38" s="117"/>
      <c r="Q38" s="153">
        <v>44364.608171296299</v>
      </c>
    </row>
    <row r="39" spans="1:17" ht="18" x14ac:dyDescent="0.25">
      <c r="A39" s="117" t="str">
        <f>VLOOKUP(E39,'LISTADO ATM'!$A$2:$C$898,3,0)</f>
        <v>DISTRITO NACIONAL</v>
      </c>
      <c r="B39" s="143" t="s">
        <v>2619</v>
      </c>
      <c r="C39" s="110">
        <v>44363.68072916667</v>
      </c>
      <c r="D39" s="110" t="s">
        <v>2449</v>
      </c>
      <c r="E39" s="138">
        <v>192</v>
      </c>
      <c r="F39" s="117" t="str">
        <f>VLOOKUP(E39,VIP!$A$2:$O13831,2,0)</f>
        <v>DRBR192</v>
      </c>
      <c r="G39" s="117" t="str">
        <f>VLOOKUP(E39,'LISTADO ATM'!$A$2:$B$897,2,0)</f>
        <v xml:space="preserve">ATM Autobanco Luperón II </v>
      </c>
      <c r="H39" s="117" t="str">
        <f>VLOOKUP(E39,VIP!$A$2:$O18694,7,FALSE)</f>
        <v>Si</v>
      </c>
      <c r="I39" s="117" t="str">
        <f>VLOOKUP(E39,VIP!$A$2:$O10659,8,FALSE)</f>
        <v>Si</v>
      </c>
      <c r="J39" s="117" t="str">
        <f>VLOOKUP(E39,VIP!$A$2:$O10609,8,FALSE)</f>
        <v>Si</v>
      </c>
      <c r="K39" s="117" t="str">
        <f>VLOOKUP(E39,VIP!$A$2:$O14183,6,0)</f>
        <v>NO</v>
      </c>
      <c r="L39" s="152" t="s">
        <v>2418</v>
      </c>
      <c r="M39" s="154" t="s">
        <v>2551</v>
      </c>
      <c r="N39" s="109" t="s">
        <v>2453</v>
      </c>
      <c r="O39" s="117" t="s">
        <v>2454</v>
      </c>
      <c r="P39" s="117"/>
      <c r="Q39" s="153">
        <v>44364.433368055557</v>
      </c>
    </row>
    <row r="40" spans="1:17" ht="18" x14ac:dyDescent="0.25">
      <c r="A40" s="117" t="str">
        <f>VLOOKUP(E40,'LISTADO ATM'!$A$2:$C$898,3,0)</f>
        <v>SUR</v>
      </c>
      <c r="B40" s="143" t="s">
        <v>2618</v>
      </c>
      <c r="C40" s="110">
        <v>44363.687951388885</v>
      </c>
      <c r="D40" s="110" t="s">
        <v>2449</v>
      </c>
      <c r="E40" s="138">
        <v>311</v>
      </c>
      <c r="F40" s="117" t="str">
        <f>VLOOKUP(E40,VIP!$A$2:$O13830,2,0)</f>
        <v>DRBR381</v>
      </c>
      <c r="G40" s="117" t="str">
        <f>VLOOKUP(E40,'LISTADO ATM'!$A$2:$B$897,2,0)</f>
        <v>ATM Plaza Eroski</v>
      </c>
      <c r="H40" s="117" t="str">
        <f>VLOOKUP(E40,VIP!$A$2:$O18693,7,FALSE)</f>
        <v>Si</v>
      </c>
      <c r="I40" s="117" t="str">
        <f>VLOOKUP(E40,VIP!$A$2:$O10658,8,FALSE)</f>
        <v>Si</v>
      </c>
      <c r="J40" s="117" t="str">
        <f>VLOOKUP(E40,VIP!$A$2:$O10608,8,FALSE)</f>
        <v>Si</v>
      </c>
      <c r="K40" s="117" t="str">
        <f>VLOOKUP(E40,VIP!$A$2:$O14182,6,0)</f>
        <v>NO</v>
      </c>
      <c r="L40" s="152" t="s">
        <v>2442</v>
      </c>
      <c r="M40" s="109" t="s">
        <v>2446</v>
      </c>
      <c r="N40" s="109" t="s">
        <v>2453</v>
      </c>
      <c r="O40" s="117" t="s">
        <v>2454</v>
      </c>
      <c r="P40" s="117"/>
      <c r="Q40" s="109" t="s">
        <v>2442</v>
      </c>
    </row>
    <row r="41" spans="1:17" ht="18" x14ac:dyDescent="0.25">
      <c r="A41" s="117" t="str">
        <f>VLOOKUP(E41,'LISTADO ATM'!$A$2:$C$898,3,0)</f>
        <v>SUR</v>
      </c>
      <c r="B41" s="143" t="s">
        <v>2617</v>
      </c>
      <c r="C41" s="110">
        <v>44363.692800925928</v>
      </c>
      <c r="D41" s="110" t="s">
        <v>2180</v>
      </c>
      <c r="E41" s="138">
        <v>962</v>
      </c>
      <c r="F41" s="117" t="str">
        <f>VLOOKUP(E41,VIP!$A$2:$O13829,2,0)</f>
        <v>DRBR962</v>
      </c>
      <c r="G41" s="117" t="str">
        <f>VLOOKUP(E41,'LISTADO ATM'!$A$2:$B$897,2,0)</f>
        <v xml:space="preserve">ATM Oficina Villa Ofelia II (San Juan) </v>
      </c>
      <c r="H41" s="117" t="str">
        <f>VLOOKUP(E41,VIP!$A$2:$O18692,7,FALSE)</f>
        <v>Si</v>
      </c>
      <c r="I41" s="117" t="str">
        <f>VLOOKUP(E41,VIP!$A$2:$O10657,8,FALSE)</f>
        <v>Si</v>
      </c>
      <c r="J41" s="117" t="str">
        <f>VLOOKUP(E41,VIP!$A$2:$O10607,8,FALSE)</f>
        <v>Si</v>
      </c>
      <c r="K41" s="117" t="str">
        <f>VLOOKUP(E41,VIP!$A$2:$O14181,6,0)</f>
        <v>NO</v>
      </c>
      <c r="L41" s="152" t="s">
        <v>2219</v>
      </c>
      <c r="M41" s="154" t="s">
        <v>2551</v>
      </c>
      <c r="N41" s="109" t="s">
        <v>2559</v>
      </c>
      <c r="O41" s="117" t="s">
        <v>2455</v>
      </c>
      <c r="P41" s="117"/>
      <c r="Q41" s="153">
        <v>44363.754861111112</v>
      </c>
    </row>
    <row r="42" spans="1:17" ht="18" x14ac:dyDescent="0.25">
      <c r="A42" s="117" t="str">
        <f>VLOOKUP(E42,'LISTADO ATM'!$A$2:$C$898,3,0)</f>
        <v>DISTRITO NACIONAL</v>
      </c>
      <c r="B42" s="143" t="s">
        <v>2616</v>
      </c>
      <c r="C42" s="110">
        <v>44363.694895833331</v>
      </c>
      <c r="D42" s="110" t="s">
        <v>2180</v>
      </c>
      <c r="E42" s="138">
        <v>160</v>
      </c>
      <c r="F42" s="117" t="str">
        <f>VLOOKUP(E42,VIP!$A$2:$O13828,2,0)</f>
        <v>DRBR160</v>
      </c>
      <c r="G42" s="117" t="str">
        <f>VLOOKUP(E42,'LISTADO ATM'!$A$2:$B$897,2,0)</f>
        <v xml:space="preserve">ATM Oficina Herrera </v>
      </c>
      <c r="H42" s="117" t="str">
        <f>VLOOKUP(E42,VIP!$A$2:$O18691,7,FALSE)</f>
        <v>Si</v>
      </c>
      <c r="I42" s="117" t="str">
        <f>VLOOKUP(E42,VIP!$A$2:$O10656,8,FALSE)</f>
        <v>Si</v>
      </c>
      <c r="J42" s="117" t="str">
        <f>VLOOKUP(E42,VIP!$A$2:$O10606,8,FALSE)</f>
        <v>Si</v>
      </c>
      <c r="K42" s="117" t="str">
        <f>VLOOKUP(E42,VIP!$A$2:$O14180,6,0)</f>
        <v>NO</v>
      </c>
      <c r="L42" s="152" t="s">
        <v>2219</v>
      </c>
      <c r="M42" s="154" t="s">
        <v>2551</v>
      </c>
      <c r="N42" s="109" t="s">
        <v>2559</v>
      </c>
      <c r="O42" s="117" t="s">
        <v>2455</v>
      </c>
      <c r="P42" s="117"/>
      <c r="Q42" s="153">
        <v>44364.433368055557</v>
      </c>
    </row>
    <row r="43" spans="1:17" ht="18" x14ac:dyDescent="0.25">
      <c r="A43" s="117" t="str">
        <f>VLOOKUP(E43,'LISTADO ATM'!$A$2:$C$898,3,0)</f>
        <v>DISTRITO NACIONAL</v>
      </c>
      <c r="B43" s="143" t="s">
        <v>2615</v>
      </c>
      <c r="C43" s="110">
        <v>44363.700821759259</v>
      </c>
      <c r="D43" s="110" t="s">
        <v>2449</v>
      </c>
      <c r="E43" s="138">
        <v>946</v>
      </c>
      <c r="F43" s="117" t="str">
        <f>VLOOKUP(E43,VIP!$A$2:$O13827,2,0)</f>
        <v>DRBR24R</v>
      </c>
      <c r="G43" s="117" t="str">
        <f>VLOOKUP(E43,'LISTADO ATM'!$A$2:$B$897,2,0)</f>
        <v xml:space="preserve">ATM Oficina Núñez de Cáceres I </v>
      </c>
      <c r="H43" s="117" t="str">
        <f>VLOOKUP(E43,VIP!$A$2:$O18690,7,FALSE)</f>
        <v>Si</v>
      </c>
      <c r="I43" s="117" t="str">
        <f>VLOOKUP(E43,VIP!$A$2:$O10655,8,FALSE)</f>
        <v>Si</v>
      </c>
      <c r="J43" s="117" t="str">
        <f>VLOOKUP(E43,VIP!$A$2:$O10605,8,FALSE)</f>
        <v>Si</v>
      </c>
      <c r="K43" s="117" t="str">
        <f>VLOOKUP(E43,VIP!$A$2:$O14179,6,0)</f>
        <v>NO</v>
      </c>
      <c r="L43" s="152" t="s">
        <v>2624</v>
      </c>
      <c r="M43" s="109" t="s">
        <v>2446</v>
      </c>
      <c r="N43" s="109" t="s">
        <v>2453</v>
      </c>
      <c r="O43" s="117" t="s">
        <v>2454</v>
      </c>
      <c r="P43" s="117"/>
      <c r="Q43" s="109" t="s">
        <v>2624</v>
      </c>
    </row>
    <row r="44" spans="1:17" ht="18" x14ac:dyDescent="0.25">
      <c r="A44" s="117" t="str">
        <f>VLOOKUP(E44,'LISTADO ATM'!$A$2:$C$898,3,0)</f>
        <v>NORTE</v>
      </c>
      <c r="B44" s="143" t="s">
        <v>2614</v>
      </c>
      <c r="C44" s="110">
        <v>44363.718912037039</v>
      </c>
      <c r="D44" s="110" t="s">
        <v>2470</v>
      </c>
      <c r="E44" s="138">
        <v>431</v>
      </c>
      <c r="F44" s="117" t="str">
        <f>VLOOKUP(E44,VIP!$A$2:$O13826,2,0)</f>
        <v>DRBR583</v>
      </c>
      <c r="G44" s="117" t="str">
        <f>VLOOKUP(E44,'LISTADO ATM'!$A$2:$B$897,2,0)</f>
        <v xml:space="preserve">ATM Autoservicio Sol (Santiago) </v>
      </c>
      <c r="H44" s="117" t="str">
        <f>VLOOKUP(E44,VIP!$A$2:$O18689,7,FALSE)</f>
        <v>Si</v>
      </c>
      <c r="I44" s="117" t="str">
        <f>VLOOKUP(E44,VIP!$A$2:$O10654,8,FALSE)</f>
        <v>Si</v>
      </c>
      <c r="J44" s="117" t="str">
        <f>VLOOKUP(E44,VIP!$A$2:$O10604,8,FALSE)</f>
        <v>Si</v>
      </c>
      <c r="K44" s="117" t="str">
        <f>VLOOKUP(E44,VIP!$A$2:$O14178,6,0)</f>
        <v>SI</v>
      </c>
      <c r="L44" s="152" t="s">
        <v>2624</v>
      </c>
      <c r="M44" s="154" t="s">
        <v>2551</v>
      </c>
      <c r="N44" s="109" t="s">
        <v>2453</v>
      </c>
      <c r="O44" s="117" t="s">
        <v>2471</v>
      </c>
      <c r="P44" s="117"/>
      <c r="Q44" s="153">
        <v>44364.608171296299</v>
      </c>
    </row>
    <row r="45" spans="1:17" ht="18" x14ac:dyDescent="0.25">
      <c r="A45" s="117" t="str">
        <f>VLOOKUP(E45,'LISTADO ATM'!$A$2:$C$898,3,0)</f>
        <v>ESTE</v>
      </c>
      <c r="B45" s="143" t="s">
        <v>2613</v>
      </c>
      <c r="C45" s="110">
        <v>44363.722268518519</v>
      </c>
      <c r="D45" s="110" t="s">
        <v>2470</v>
      </c>
      <c r="E45" s="138">
        <v>386</v>
      </c>
      <c r="F45" s="117" t="str">
        <f>VLOOKUP(E45,VIP!$A$2:$O13825,2,0)</f>
        <v>DRBR386</v>
      </c>
      <c r="G45" s="117" t="str">
        <f>VLOOKUP(E45,'LISTADO ATM'!$A$2:$B$897,2,0)</f>
        <v xml:space="preserve">ATM Plaza Verón II </v>
      </c>
      <c r="H45" s="117" t="str">
        <f>VLOOKUP(E45,VIP!$A$2:$O18688,7,FALSE)</f>
        <v>Si</v>
      </c>
      <c r="I45" s="117" t="str">
        <f>VLOOKUP(E45,VIP!$A$2:$O10653,8,FALSE)</f>
        <v>Si</v>
      </c>
      <c r="J45" s="117" t="str">
        <f>VLOOKUP(E45,VIP!$A$2:$O10603,8,FALSE)</f>
        <v>Si</v>
      </c>
      <c r="K45" s="117" t="str">
        <f>VLOOKUP(E45,VIP!$A$2:$O14177,6,0)</f>
        <v>NO</v>
      </c>
      <c r="L45" s="152" t="s">
        <v>2567</v>
      </c>
      <c r="M45" s="154" t="s">
        <v>2551</v>
      </c>
      <c r="N45" s="109" t="s">
        <v>2453</v>
      </c>
      <c r="O45" s="117" t="s">
        <v>2471</v>
      </c>
      <c r="P45" s="117"/>
      <c r="Q45" s="153">
        <v>44363.769444444442</v>
      </c>
    </row>
    <row r="46" spans="1:17" ht="18" x14ac:dyDescent="0.25">
      <c r="A46" s="117" t="str">
        <f>VLOOKUP(E46,'LISTADO ATM'!$A$2:$C$898,3,0)</f>
        <v>ESTE</v>
      </c>
      <c r="B46" s="143" t="s">
        <v>2612</v>
      </c>
      <c r="C46" s="110">
        <v>44363.724189814813</v>
      </c>
      <c r="D46" s="110" t="s">
        <v>2449</v>
      </c>
      <c r="E46" s="138">
        <v>824</v>
      </c>
      <c r="F46" s="117" t="str">
        <f>VLOOKUP(E46,VIP!$A$2:$O13823,2,0)</f>
        <v>DRBR824</v>
      </c>
      <c r="G46" s="117" t="str">
        <f>VLOOKUP(E46,'LISTADO ATM'!$A$2:$B$897,2,0)</f>
        <v xml:space="preserve">ATM Multiplaza (Higuey) </v>
      </c>
      <c r="H46" s="117" t="str">
        <f>VLOOKUP(E46,VIP!$A$2:$O18686,7,FALSE)</f>
        <v>Si</v>
      </c>
      <c r="I46" s="117" t="str">
        <f>VLOOKUP(E46,VIP!$A$2:$O10651,8,FALSE)</f>
        <v>Si</v>
      </c>
      <c r="J46" s="117" t="str">
        <f>VLOOKUP(E46,VIP!$A$2:$O10601,8,FALSE)</f>
        <v>Si</v>
      </c>
      <c r="K46" s="117" t="str">
        <f>VLOOKUP(E46,VIP!$A$2:$O14175,6,0)</f>
        <v>NO</v>
      </c>
      <c r="L46" s="152" t="s">
        <v>2418</v>
      </c>
      <c r="M46" s="154" t="s">
        <v>2551</v>
      </c>
      <c r="N46" s="109" t="s">
        <v>2453</v>
      </c>
      <c r="O46" s="117" t="s">
        <v>2454</v>
      </c>
      <c r="P46" s="117"/>
      <c r="Q46" s="153">
        <v>44364.608171296299</v>
      </c>
    </row>
    <row r="47" spans="1:17" ht="18" x14ac:dyDescent="0.25">
      <c r="A47" s="117" t="str">
        <f>VLOOKUP(E47,'LISTADO ATM'!$A$2:$C$898,3,0)</f>
        <v>NORTE</v>
      </c>
      <c r="B47" s="143" t="s">
        <v>2611</v>
      </c>
      <c r="C47" s="110">
        <v>44363.755844907406</v>
      </c>
      <c r="D47" s="110" t="s">
        <v>2576</v>
      </c>
      <c r="E47" s="138">
        <v>728</v>
      </c>
      <c r="F47" s="117" t="str">
        <f>VLOOKUP(E47,VIP!$A$2:$O13819,2,0)</f>
        <v>DRBR051</v>
      </c>
      <c r="G47" s="117" t="str">
        <f>VLOOKUP(E47,'LISTADO ATM'!$A$2:$B$897,2,0)</f>
        <v xml:space="preserve">ATM UNP La Vega Oficina Regional Norcentral </v>
      </c>
      <c r="H47" s="117" t="str">
        <f>VLOOKUP(E47,VIP!$A$2:$O18682,7,FALSE)</f>
        <v>Si</v>
      </c>
      <c r="I47" s="117" t="str">
        <f>VLOOKUP(E47,VIP!$A$2:$O10647,8,FALSE)</f>
        <v>Si</v>
      </c>
      <c r="J47" s="117" t="str">
        <f>VLOOKUP(E47,VIP!$A$2:$O10597,8,FALSE)</f>
        <v>Si</v>
      </c>
      <c r="K47" s="117" t="str">
        <f>VLOOKUP(E47,VIP!$A$2:$O14171,6,0)</f>
        <v>SI</v>
      </c>
      <c r="L47" s="152" t="s">
        <v>2567</v>
      </c>
      <c r="M47" s="154" t="s">
        <v>2551</v>
      </c>
      <c r="N47" s="109" t="s">
        <v>2453</v>
      </c>
      <c r="O47" s="117" t="s">
        <v>2577</v>
      </c>
      <c r="P47" s="117"/>
      <c r="Q47" s="153">
        <v>44364.433368055557</v>
      </c>
    </row>
    <row r="48" spans="1:17" ht="18" x14ac:dyDescent="0.25">
      <c r="A48" s="117" t="str">
        <f>VLOOKUP(E48,'LISTADO ATM'!$A$2:$C$898,3,0)</f>
        <v>DISTRITO NACIONAL</v>
      </c>
      <c r="B48" s="143" t="s">
        <v>2610</v>
      </c>
      <c r="C48" s="110">
        <v>44363.757152777776</v>
      </c>
      <c r="D48" s="110" t="s">
        <v>2180</v>
      </c>
      <c r="E48" s="138">
        <v>858</v>
      </c>
      <c r="F48" s="117" t="str">
        <f>VLOOKUP(E48,VIP!$A$2:$O13818,2,0)</f>
        <v>DRBR858</v>
      </c>
      <c r="G48" s="117" t="str">
        <f>VLOOKUP(E48,'LISTADO ATM'!$A$2:$B$897,2,0)</f>
        <v xml:space="preserve">ATM Cooperativa Maestros (COOPNAMA) </v>
      </c>
      <c r="H48" s="117" t="str">
        <f>VLOOKUP(E48,VIP!$A$2:$O18681,7,FALSE)</f>
        <v>Si</v>
      </c>
      <c r="I48" s="117" t="str">
        <f>VLOOKUP(E48,VIP!$A$2:$O10646,8,FALSE)</f>
        <v>No</v>
      </c>
      <c r="J48" s="117" t="str">
        <f>VLOOKUP(E48,VIP!$A$2:$O10596,8,FALSE)</f>
        <v>No</v>
      </c>
      <c r="K48" s="117" t="str">
        <f>VLOOKUP(E48,VIP!$A$2:$O14170,6,0)</f>
        <v>NO</v>
      </c>
      <c r="L48" s="152" t="s">
        <v>2245</v>
      </c>
      <c r="M48" s="154" t="s">
        <v>2551</v>
      </c>
      <c r="N48" s="109" t="s">
        <v>2453</v>
      </c>
      <c r="O48" s="117" t="s">
        <v>2455</v>
      </c>
      <c r="P48" s="117"/>
      <c r="Q48" s="153">
        <v>44364.608171296299</v>
      </c>
    </row>
    <row r="49" spans="1:17" ht="18" x14ac:dyDescent="0.25">
      <c r="A49" s="117" t="str">
        <f>VLOOKUP(E49,'LISTADO ATM'!$A$2:$C$898,3,0)</f>
        <v>DISTRITO NACIONAL</v>
      </c>
      <c r="B49" s="143" t="s">
        <v>2609</v>
      </c>
      <c r="C49" s="110">
        <v>44363.770601851851</v>
      </c>
      <c r="D49" s="110" t="s">
        <v>2449</v>
      </c>
      <c r="E49" s="138">
        <v>246</v>
      </c>
      <c r="F49" s="117" t="str">
        <f>VLOOKUP(E49,VIP!$A$2:$O13817,2,0)</f>
        <v>DRBR246</v>
      </c>
      <c r="G49" s="117" t="str">
        <f>VLOOKUP(E49,'LISTADO ATM'!$A$2:$B$897,2,0)</f>
        <v xml:space="preserve">ATM Oficina Torre BR (Lobby) </v>
      </c>
      <c r="H49" s="117" t="str">
        <f>VLOOKUP(E49,VIP!$A$2:$O18680,7,FALSE)</f>
        <v>Si</v>
      </c>
      <c r="I49" s="117" t="str">
        <f>VLOOKUP(E49,VIP!$A$2:$O10645,8,FALSE)</f>
        <v>Si</v>
      </c>
      <c r="J49" s="117" t="str">
        <f>VLOOKUP(E49,VIP!$A$2:$O10595,8,FALSE)</f>
        <v>Si</v>
      </c>
      <c r="K49" s="117" t="str">
        <f>VLOOKUP(E49,VIP!$A$2:$O14169,6,0)</f>
        <v>SI</v>
      </c>
      <c r="L49" s="152" t="s">
        <v>2418</v>
      </c>
      <c r="M49" s="154" t="s">
        <v>2551</v>
      </c>
      <c r="N49" s="109" t="s">
        <v>2453</v>
      </c>
      <c r="O49" s="117" t="s">
        <v>2454</v>
      </c>
      <c r="P49" s="117"/>
      <c r="Q49" s="153">
        <v>44364.433368055557</v>
      </c>
    </row>
    <row r="50" spans="1:17" ht="18" x14ac:dyDescent="0.25">
      <c r="A50" s="117" t="str">
        <f>VLOOKUP(E50,'LISTADO ATM'!$A$2:$C$898,3,0)</f>
        <v>ESTE</v>
      </c>
      <c r="B50" s="143" t="s">
        <v>2608</v>
      </c>
      <c r="C50" s="110">
        <v>44363.771909722222</v>
      </c>
      <c r="D50" s="110" t="s">
        <v>2449</v>
      </c>
      <c r="E50" s="138">
        <v>608</v>
      </c>
      <c r="F50" s="117" t="str">
        <f>VLOOKUP(E50,VIP!$A$2:$O13816,2,0)</f>
        <v>DRBR305</v>
      </c>
      <c r="G50" s="117" t="str">
        <f>VLOOKUP(E50,'LISTADO ATM'!$A$2:$B$897,2,0)</f>
        <v xml:space="preserve">ATM Oficina Jumbo (San Pedro) </v>
      </c>
      <c r="H50" s="117" t="str">
        <f>VLOOKUP(E50,VIP!$A$2:$O18679,7,FALSE)</f>
        <v>Si</v>
      </c>
      <c r="I50" s="117" t="str">
        <f>VLOOKUP(E50,VIP!$A$2:$O10644,8,FALSE)</f>
        <v>Si</v>
      </c>
      <c r="J50" s="117" t="str">
        <f>VLOOKUP(E50,VIP!$A$2:$O10594,8,FALSE)</f>
        <v>Si</v>
      </c>
      <c r="K50" s="117" t="str">
        <f>VLOOKUP(E50,VIP!$A$2:$O14168,6,0)</f>
        <v>SI</v>
      </c>
      <c r="L50" s="152" t="s">
        <v>2418</v>
      </c>
      <c r="M50" s="109" t="s">
        <v>2446</v>
      </c>
      <c r="N50" s="109" t="s">
        <v>2453</v>
      </c>
      <c r="O50" s="117" t="s">
        <v>2454</v>
      </c>
      <c r="P50" s="117"/>
      <c r="Q50" s="109" t="s">
        <v>2418</v>
      </c>
    </row>
    <row r="51" spans="1:17" ht="18" x14ac:dyDescent="0.25">
      <c r="A51" s="117" t="str">
        <f>VLOOKUP(E51,'LISTADO ATM'!$A$2:$C$898,3,0)</f>
        <v>DISTRITO NACIONAL</v>
      </c>
      <c r="B51" s="143" t="s">
        <v>2607</v>
      </c>
      <c r="C51" s="110">
        <v>44363.773125</v>
      </c>
      <c r="D51" s="110" t="s">
        <v>2449</v>
      </c>
      <c r="E51" s="138">
        <v>931</v>
      </c>
      <c r="F51" s="117" t="str">
        <f>VLOOKUP(E51,VIP!$A$2:$O13815,2,0)</f>
        <v>DRBR24N</v>
      </c>
      <c r="G51" s="117" t="str">
        <f>VLOOKUP(E51,'LISTADO ATM'!$A$2:$B$897,2,0)</f>
        <v xml:space="preserve">ATM Autobanco Luperón I </v>
      </c>
      <c r="H51" s="117" t="str">
        <f>VLOOKUP(E51,VIP!$A$2:$O18678,7,FALSE)</f>
        <v>Si</v>
      </c>
      <c r="I51" s="117" t="str">
        <f>VLOOKUP(E51,VIP!$A$2:$O10643,8,FALSE)</f>
        <v>Si</v>
      </c>
      <c r="J51" s="117" t="str">
        <f>VLOOKUP(E51,VIP!$A$2:$O10593,8,FALSE)</f>
        <v>Si</v>
      </c>
      <c r="K51" s="117" t="str">
        <f>VLOOKUP(E51,VIP!$A$2:$O14167,6,0)</f>
        <v>NO</v>
      </c>
      <c r="L51" s="152" t="s">
        <v>2442</v>
      </c>
      <c r="M51" s="154" t="s">
        <v>2551</v>
      </c>
      <c r="N51" s="109" t="s">
        <v>2453</v>
      </c>
      <c r="O51" s="117" t="s">
        <v>2454</v>
      </c>
      <c r="P51" s="117"/>
      <c r="Q51" s="153">
        <v>44364.433368055557</v>
      </c>
    </row>
    <row r="52" spans="1:17" ht="18" x14ac:dyDescent="0.25">
      <c r="A52" s="117" t="str">
        <f>VLOOKUP(E52,'LISTADO ATM'!$A$2:$C$898,3,0)</f>
        <v>ESTE</v>
      </c>
      <c r="B52" s="143" t="s">
        <v>2606</v>
      </c>
      <c r="C52" s="110">
        <v>44363.778078703705</v>
      </c>
      <c r="D52" s="110" t="s">
        <v>2449</v>
      </c>
      <c r="E52" s="138">
        <v>945</v>
      </c>
      <c r="F52" s="117" t="str">
        <f>VLOOKUP(E52,VIP!$A$2:$O13814,2,0)</f>
        <v>DRBR945</v>
      </c>
      <c r="G52" s="117" t="str">
        <f>VLOOKUP(E52,'LISTADO ATM'!$A$2:$B$897,2,0)</f>
        <v xml:space="preserve">ATM UNP El Valle (Hato Mayor) </v>
      </c>
      <c r="H52" s="117" t="str">
        <f>VLOOKUP(E52,VIP!$A$2:$O18677,7,FALSE)</f>
        <v>Si</v>
      </c>
      <c r="I52" s="117" t="str">
        <f>VLOOKUP(E52,VIP!$A$2:$O10642,8,FALSE)</f>
        <v>Si</v>
      </c>
      <c r="J52" s="117" t="str">
        <f>VLOOKUP(E52,VIP!$A$2:$O10592,8,FALSE)</f>
        <v>Si</v>
      </c>
      <c r="K52" s="117" t="str">
        <f>VLOOKUP(E52,VIP!$A$2:$O14166,6,0)</f>
        <v>NO</v>
      </c>
      <c r="L52" s="152" t="s">
        <v>2442</v>
      </c>
      <c r="M52" s="154" t="s">
        <v>2748</v>
      </c>
      <c r="N52" s="109" t="s">
        <v>2453</v>
      </c>
      <c r="O52" s="117" t="s">
        <v>2454</v>
      </c>
      <c r="P52" s="117"/>
      <c r="Q52" s="153">
        <v>44363.770138888889</v>
      </c>
    </row>
    <row r="53" spans="1:17" ht="18" x14ac:dyDescent="0.25">
      <c r="A53" s="117" t="str">
        <f>VLOOKUP(E53,'LISTADO ATM'!$A$2:$C$898,3,0)</f>
        <v>DISTRITO NACIONAL</v>
      </c>
      <c r="B53" s="143" t="s">
        <v>2634</v>
      </c>
      <c r="C53" s="110">
        <v>44363.821585648147</v>
      </c>
      <c r="D53" s="110" t="s">
        <v>2180</v>
      </c>
      <c r="E53" s="138">
        <v>516</v>
      </c>
      <c r="F53" s="117" t="str">
        <f>VLOOKUP(E53,VIP!$A$2:$O13825,2,0)</f>
        <v>DRBR516</v>
      </c>
      <c r="G53" s="117" t="str">
        <f>VLOOKUP(E53,'LISTADO ATM'!$A$2:$B$897,2,0)</f>
        <v xml:space="preserve">ATM Oficina Gascue </v>
      </c>
      <c r="H53" s="117" t="str">
        <f>VLOOKUP(E53,VIP!$A$2:$O18688,7,FALSE)</f>
        <v>Si</v>
      </c>
      <c r="I53" s="117" t="str">
        <f>VLOOKUP(E53,VIP!$A$2:$O10653,8,FALSE)</f>
        <v>Si</v>
      </c>
      <c r="J53" s="117" t="str">
        <f>VLOOKUP(E53,VIP!$A$2:$O10603,8,FALSE)</f>
        <v>Si</v>
      </c>
      <c r="K53" s="117" t="str">
        <f>VLOOKUP(E53,VIP!$A$2:$O14177,6,0)</f>
        <v>SI</v>
      </c>
      <c r="L53" s="152" t="s">
        <v>2219</v>
      </c>
      <c r="M53" s="109" t="s">
        <v>2446</v>
      </c>
      <c r="N53" s="109" t="s">
        <v>2453</v>
      </c>
      <c r="O53" s="117" t="s">
        <v>2455</v>
      </c>
      <c r="P53" s="117"/>
      <c r="Q53" s="109" t="s">
        <v>2219</v>
      </c>
    </row>
    <row r="54" spans="1:17" ht="18" x14ac:dyDescent="0.25">
      <c r="A54" s="117" t="str">
        <f>VLOOKUP(E54,'LISTADO ATM'!$A$2:$C$898,3,0)</f>
        <v>ESTE</v>
      </c>
      <c r="B54" s="143" t="s">
        <v>2633</v>
      </c>
      <c r="C54" s="110">
        <v>44363.843912037039</v>
      </c>
      <c r="D54" s="110" t="s">
        <v>2180</v>
      </c>
      <c r="E54" s="138">
        <v>776</v>
      </c>
      <c r="F54" s="117" t="str">
        <f>VLOOKUP(E54,VIP!$A$2:$O13824,2,0)</f>
        <v>DRBR03D</v>
      </c>
      <c r="G54" s="117" t="str">
        <f>VLOOKUP(E54,'LISTADO ATM'!$A$2:$B$897,2,0)</f>
        <v xml:space="preserve">ATM Oficina Monte Plata </v>
      </c>
      <c r="H54" s="117" t="str">
        <f>VLOOKUP(E54,VIP!$A$2:$O18687,7,FALSE)</f>
        <v>Si</v>
      </c>
      <c r="I54" s="117" t="str">
        <f>VLOOKUP(E54,VIP!$A$2:$O10652,8,FALSE)</f>
        <v>Si</v>
      </c>
      <c r="J54" s="117" t="str">
        <f>VLOOKUP(E54,VIP!$A$2:$O10602,8,FALSE)</f>
        <v>Si</v>
      </c>
      <c r="K54" s="117" t="str">
        <f>VLOOKUP(E54,VIP!$A$2:$O14176,6,0)</f>
        <v>SI</v>
      </c>
      <c r="L54" s="152" t="s">
        <v>2466</v>
      </c>
      <c r="M54" s="154" t="s">
        <v>2551</v>
      </c>
      <c r="N54" s="109" t="s">
        <v>2453</v>
      </c>
      <c r="O54" s="117" t="s">
        <v>2455</v>
      </c>
      <c r="P54" s="117"/>
      <c r="Q54" s="153">
        <v>44364.433368055557</v>
      </c>
    </row>
    <row r="55" spans="1:17" ht="18" x14ac:dyDescent="0.25">
      <c r="A55" s="117" t="str">
        <f>VLOOKUP(E55,'LISTADO ATM'!$A$2:$C$898,3,0)</f>
        <v>DISTRITO NACIONAL</v>
      </c>
      <c r="B55" s="143" t="s">
        <v>2632</v>
      </c>
      <c r="C55" s="110">
        <v>44363.845439814817</v>
      </c>
      <c r="D55" s="110" t="s">
        <v>2470</v>
      </c>
      <c r="E55" s="138">
        <v>722</v>
      </c>
      <c r="F55" s="117" t="str">
        <f>VLOOKUP(E55,VIP!$A$2:$O13823,2,0)</f>
        <v>DRBR393</v>
      </c>
      <c r="G55" s="117" t="str">
        <f>VLOOKUP(E55,'LISTADO ATM'!$A$2:$B$897,2,0)</f>
        <v xml:space="preserve">ATM Oficina Charles de Gaulle III </v>
      </c>
      <c r="H55" s="117" t="str">
        <f>VLOOKUP(E55,VIP!$A$2:$O18686,7,FALSE)</f>
        <v>Si</v>
      </c>
      <c r="I55" s="117" t="str">
        <f>VLOOKUP(E55,VIP!$A$2:$O10651,8,FALSE)</f>
        <v>Si</v>
      </c>
      <c r="J55" s="117" t="str">
        <f>VLOOKUP(E55,VIP!$A$2:$O10601,8,FALSE)</f>
        <v>Si</v>
      </c>
      <c r="K55" s="117" t="str">
        <f>VLOOKUP(E55,VIP!$A$2:$O14175,6,0)</f>
        <v>SI</v>
      </c>
      <c r="L55" s="152" t="s">
        <v>2418</v>
      </c>
      <c r="M55" s="154" t="s">
        <v>2551</v>
      </c>
      <c r="N55" s="109" t="s">
        <v>2453</v>
      </c>
      <c r="O55" s="117" t="s">
        <v>2572</v>
      </c>
      <c r="P55" s="117"/>
      <c r="Q55" s="153">
        <v>44364.608171296299</v>
      </c>
    </row>
    <row r="56" spans="1:17" ht="18" x14ac:dyDescent="0.25">
      <c r="A56" s="117" t="str">
        <f>VLOOKUP(E56,'LISTADO ATM'!$A$2:$C$898,3,0)</f>
        <v>DISTRITO NACIONAL</v>
      </c>
      <c r="B56" s="143" t="s">
        <v>2631</v>
      </c>
      <c r="C56" s="110">
        <v>44363.84652777778</v>
      </c>
      <c r="D56" s="110" t="s">
        <v>2470</v>
      </c>
      <c r="E56" s="138">
        <v>410</v>
      </c>
      <c r="F56" s="117" t="str">
        <f>VLOOKUP(E56,VIP!$A$2:$O13821,2,0)</f>
        <v>DRBR410</v>
      </c>
      <c r="G56" s="117" t="str">
        <f>VLOOKUP(E56,'LISTADO ATM'!$A$2:$B$897,2,0)</f>
        <v xml:space="preserve">ATM Oficina Las Palmas de Herrera II </v>
      </c>
      <c r="H56" s="117" t="str">
        <f>VLOOKUP(E56,VIP!$A$2:$O18684,7,FALSE)</f>
        <v>Si</v>
      </c>
      <c r="I56" s="117" t="str">
        <f>VLOOKUP(E56,VIP!$A$2:$O10649,8,FALSE)</f>
        <v>Si</v>
      </c>
      <c r="J56" s="117" t="str">
        <f>VLOOKUP(E56,VIP!$A$2:$O10599,8,FALSE)</f>
        <v>Si</v>
      </c>
      <c r="K56" s="117" t="str">
        <f>VLOOKUP(E56,VIP!$A$2:$O14173,6,0)</f>
        <v>NO</v>
      </c>
      <c r="L56" s="152" t="s">
        <v>2418</v>
      </c>
      <c r="M56" s="154" t="s">
        <v>2551</v>
      </c>
      <c r="N56" s="109" t="s">
        <v>2453</v>
      </c>
      <c r="O56" s="117" t="s">
        <v>2572</v>
      </c>
      <c r="P56" s="117"/>
      <c r="Q56" s="153">
        <v>44364.608171296299</v>
      </c>
    </row>
    <row r="57" spans="1:17" ht="18" x14ac:dyDescent="0.25">
      <c r="A57" s="117" t="str">
        <f>VLOOKUP(E57,'LISTADO ATM'!$A$2:$C$898,3,0)</f>
        <v>DISTRITO NACIONAL</v>
      </c>
      <c r="B57" s="143" t="s">
        <v>2630</v>
      </c>
      <c r="C57" s="110">
        <v>44363.84778935185</v>
      </c>
      <c r="D57" s="110" t="s">
        <v>2449</v>
      </c>
      <c r="E57" s="138">
        <v>979</v>
      </c>
      <c r="F57" s="117" t="str">
        <f>VLOOKUP(E57,VIP!$A$2:$O13820,2,0)</f>
        <v>DRBR979</v>
      </c>
      <c r="G57" s="117" t="str">
        <f>VLOOKUP(E57,'LISTADO ATM'!$A$2:$B$897,2,0)</f>
        <v xml:space="preserve">ATM Oficina Luperón I </v>
      </c>
      <c r="H57" s="117" t="str">
        <f>VLOOKUP(E57,VIP!$A$2:$O18683,7,FALSE)</f>
        <v>Si</v>
      </c>
      <c r="I57" s="117" t="str">
        <f>VLOOKUP(E57,VIP!$A$2:$O10648,8,FALSE)</f>
        <v>Si</v>
      </c>
      <c r="J57" s="117" t="str">
        <f>VLOOKUP(E57,VIP!$A$2:$O10598,8,FALSE)</f>
        <v>Si</v>
      </c>
      <c r="K57" s="117" t="str">
        <f>VLOOKUP(E57,VIP!$A$2:$O14172,6,0)</f>
        <v>NO</v>
      </c>
      <c r="L57" s="152" t="s">
        <v>2418</v>
      </c>
      <c r="M57" s="154" t="s">
        <v>2551</v>
      </c>
      <c r="N57" s="109" t="s">
        <v>2453</v>
      </c>
      <c r="O57" s="117" t="s">
        <v>2454</v>
      </c>
      <c r="P57" s="117"/>
      <c r="Q57" s="153">
        <v>44363.770833333336</v>
      </c>
    </row>
    <row r="58" spans="1:17" ht="18" x14ac:dyDescent="0.25">
      <c r="A58" s="117" t="str">
        <f>VLOOKUP(E58,'LISTADO ATM'!$A$2:$C$898,3,0)</f>
        <v>ESTE</v>
      </c>
      <c r="B58" s="143" t="s">
        <v>2629</v>
      </c>
      <c r="C58" s="110">
        <v>44363.848854166667</v>
      </c>
      <c r="D58" s="110" t="s">
        <v>2449</v>
      </c>
      <c r="E58" s="138">
        <v>912</v>
      </c>
      <c r="F58" s="117" t="str">
        <f>VLOOKUP(E58,VIP!$A$2:$O13819,2,0)</f>
        <v>DRBR973</v>
      </c>
      <c r="G58" s="117" t="str">
        <f>VLOOKUP(E58,'LISTADO ATM'!$A$2:$B$897,2,0)</f>
        <v xml:space="preserve">ATM Oficina San Pedro II </v>
      </c>
      <c r="H58" s="117" t="str">
        <f>VLOOKUP(E58,VIP!$A$2:$O18682,7,FALSE)</f>
        <v>Si</v>
      </c>
      <c r="I58" s="117" t="str">
        <f>VLOOKUP(E58,VIP!$A$2:$O10647,8,FALSE)</f>
        <v>Si</v>
      </c>
      <c r="J58" s="117" t="str">
        <f>VLOOKUP(E58,VIP!$A$2:$O10597,8,FALSE)</f>
        <v>Si</v>
      </c>
      <c r="K58" s="117" t="str">
        <f>VLOOKUP(E58,VIP!$A$2:$O14171,6,0)</f>
        <v>SI</v>
      </c>
      <c r="L58" s="152" t="s">
        <v>2442</v>
      </c>
      <c r="M58" s="154" t="s">
        <v>2551</v>
      </c>
      <c r="N58" s="109" t="s">
        <v>2453</v>
      </c>
      <c r="O58" s="117" t="s">
        <v>2454</v>
      </c>
      <c r="P58" s="117"/>
      <c r="Q58" s="153">
        <v>44364.433368055557</v>
      </c>
    </row>
    <row r="59" spans="1:17" ht="18" x14ac:dyDescent="0.25">
      <c r="A59" s="117" t="str">
        <f>VLOOKUP(E59,'LISTADO ATM'!$A$2:$C$898,3,0)</f>
        <v>NORTE</v>
      </c>
      <c r="B59" s="143" t="s">
        <v>2628</v>
      </c>
      <c r="C59" s="110">
        <v>44363.851365740738</v>
      </c>
      <c r="D59" s="110" t="s">
        <v>2470</v>
      </c>
      <c r="E59" s="138">
        <v>333</v>
      </c>
      <c r="F59" s="117" t="str">
        <f>VLOOKUP(E59,VIP!$A$2:$O13818,2,0)</f>
        <v>DRBR333</v>
      </c>
      <c r="G59" s="117" t="str">
        <f>VLOOKUP(E59,'LISTADO ATM'!$A$2:$B$897,2,0)</f>
        <v>ATM Oficina Turey Maimón</v>
      </c>
      <c r="H59" s="117" t="str">
        <f>VLOOKUP(E59,VIP!$A$2:$O18681,7,FALSE)</f>
        <v>Si</v>
      </c>
      <c r="I59" s="117" t="str">
        <f>VLOOKUP(E59,VIP!$A$2:$O10646,8,FALSE)</f>
        <v>Si</v>
      </c>
      <c r="J59" s="117" t="str">
        <f>VLOOKUP(E59,VIP!$A$2:$O10596,8,FALSE)</f>
        <v>Si</v>
      </c>
      <c r="K59" s="117" t="str">
        <f>VLOOKUP(E59,VIP!$A$2:$O14170,6,0)</f>
        <v>NO</v>
      </c>
      <c r="L59" s="152" t="s">
        <v>2442</v>
      </c>
      <c r="M59" s="154" t="s">
        <v>2551</v>
      </c>
      <c r="N59" s="109" t="s">
        <v>2453</v>
      </c>
      <c r="O59" s="117" t="s">
        <v>2572</v>
      </c>
      <c r="P59" s="117"/>
      <c r="Q59" s="153">
        <v>44364.608171296299</v>
      </c>
    </row>
    <row r="60" spans="1:17" ht="18" x14ac:dyDescent="0.25">
      <c r="A60" s="117" t="str">
        <f>VLOOKUP(E60,'LISTADO ATM'!$A$2:$C$898,3,0)</f>
        <v>ESTE</v>
      </c>
      <c r="B60" s="143" t="s">
        <v>2627</v>
      </c>
      <c r="C60" s="110">
        <v>44363.900578703702</v>
      </c>
      <c r="D60" s="110" t="s">
        <v>2180</v>
      </c>
      <c r="E60" s="138">
        <v>822</v>
      </c>
      <c r="F60" s="117" t="str">
        <f>VLOOKUP(E60,VIP!$A$2:$O13817,2,0)</f>
        <v>DRBR822</v>
      </c>
      <c r="G60" s="117" t="str">
        <f>VLOOKUP(E60,'LISTADO ATM'!$A$2:$B$897,2,0)</f>
        <v xml:space="preserve">ATM INDUSPALMA </v>
      </c>
      <c r="H60" s="117" t="str">
        <f>VLOOKUP(E60,VIP!$A$2:$O18680,7,FALSE)</f>
        <v>Si</v>
      </c>
      <c r="I60" s="117" t="str">
        <f>VLOOKUP(E60,VIP!$A$2:$O10645,8,FALSE)</f>
        <v>Si</v>
      </c>
      <c r="J60" s="117" t="str">
        <f>VLOOKUP(E60,VIP!$A$2:$O10595,8,FALSE)</f>
        <v>Si</v>
      </c>
      <c r="K60" s="117" t="str">
        <f>VLOOKUP(E60,VIP!$A$2:$O14169,6,0)</f>
        <v>NO</v>
      </c>
      <c r="L60" s="152" t="s">
        <v>2245</v>
      </c>
      <c r="M60" s="154" t="s">
        <v>2551</v>
      </c>
      <c r="N60" s="109" t="s">
        <v>2453</v>
      </c>
      <c r="O60" s="117" t="s">
        <v>2455</v>
      </c>
      <c r="P60" s="117"/>
      <c r="Q60" s="153">
        <v>44363.710416666669</v>
      </c>
    </row>
    <row r="61" spans="1:17" ht="18" x14ac:dyDescent="0.25">
      <c r="A61" s="117" t="str">
        <f>VLOOKUP(E61,'LISTADO ATM'!$A$2:$C$898,3,0)</f>
        <v>NORTE</v>
      </c>
      <c r="B61" s="143" t="s">
        <v>2626</v>
      </c>
      <c r="C61" s="110">
        <v>44363.919074074074</v>
      </c>
      <c r="D61" s="110" t="s">
        <v>2470</v>
      </c>
      <c r="E61" s="138">
        <v>888</v>
      </c>
      <c r="F61" s="117" t="str">
        <f>VLOOKUP(E61,VIP!$A$2:$O13816,2,0)</f>
        <v>DRBR888</v>
      </c>
      <c r="G61" s="117" t="str">
        <f>VLOOKUP(E61,'LISTADO ATM'!$A$2:$B$897,2,0)</f>
        <v>ATM Oficina galeria 56 II (SFM)</v>
      </c>
      <c r="H61" s="117" t="str">
        <f>VLOOKUP(E61,VIP!$A$2:$O18679,7,FALSE)</f>
        <v>Si</v>
      </c>
      <c r="I61" s="117" t="str">
        <f>VLOOKUP(E61,VIP!$A$2:$O10644,8,FALSE)</f>
        <v>Si</v>
      </c>
      <c r="J61" s="117" t="str">
        <f>VLOOKUP(E61,VIP!$A$2:$O10594,8,FALSE)</f>
        <v>Si</v>
      </c>
      <c r="K61" s="117" t="str">
        <f>VLOOKUP(E61,VIP!$A$2:$O14168,6,0)</f>
        <v>SI</v>
      </c>
      <c r="L61" s="152" t="s">
        <v>2442</v>
      </c>
      <c r="M61" s="154" t="s">
        <v>2551</v>
      </c>
      <c r="N61" s="109" t="s">
        <v>2453</v>
      </c>
      <c r="O61" s="117" t="s">
        <v>2572</v>
      </c>
      <c r="P61" s="117"/>
      <c r="Q61" s="153">
        <v>44364.433368055557</v>
      </c>
    </row>
    <row r="62" spans="1:17" ht="18" x14ac:dyDescent="0.25">
      <c r="A62" s="117" t="str">
        <f>VLOOKUP(E62,'LISTADO ATM'!$A$2:$C$898,3,0)</f>
        <v>DISTRITO NACIONAL</v>
      </c>
      <c r="B62" s="143" t="s">
        <v>2625</v>
      </c>
      <c r="C62" s="110">
        <v>44363.933229166665</v>
      </c>
      <c r="D62" s="110" t="s">
        <v>2449</v>
      </c>
      <c r="E62" s="138">
        <v>708</v>
      </c>
      <c r="F62" s="117" t="str">
        <f>VLOOKUP(E62,VIP!$A$2:$O13815,2,0)</f>
        <v>DRBR505</v>
      </c>
      <c r="G62" s="117" t="str">
        <f>VLOOKUP(E62,'LISTADO ATM'!$A$2:$B$897,2,0)</f>
        <v xml:space="preserve">ATM El Vestir De Hoy </v>
      </c>
      <c r="H62" s="117" t="str">
        <f>VLOOKUP(E62,VIP!$A$2:$O18678,7,FALSE)</f>
        <v>Si</v>
      </c>
      <c r="I62" s="117" t="str">
        <f>VLOOKUP(E62,VIP!$A$2:$O10643,8,FALSE)</f>
        <v>Si</v>
      </c>
      <c r="J62" s="117" t="str">
        <f>VLOOKUP(E62,VIP!$A$2:$O10593,8,FALSE)</f>
        <v>Si</v>
      </c>
      <c r="K62" s="117" t="str">
        <f>VLOOKUP(E62,VIP!$A$2:$O14167,6,0)</f>
        <v>NO</v>
      </c>
      <c r="L62" s="152" t="s">
        <v>2418</v>
      </c>
      <c r="M62" s="154" t="s">
        <v>2551</v>
      </c>
      <c r="N62" s="109" t="s">
        <v>2453</v>
      </c>
      <c r="O62" s="117" t="s">
        <v>2454</v>
      </c>
      <c r="P62" s="117"/>
      <c r="Q62" s="153">
        <v>44364.608171296299</v>
      </c>
    </row>
    <row r="63" spans="1:17" ht="18" x14ac:dyDescent="0.25">
      <c r="A63" s="117" t="str">
        <f>VLOOKUP(E63,'LISTADO ATM'!$A$2:$C$898,3,0)</f>
        <v>NORTE</v>
      </c>
      <c r="B63" s="143" t="s">
        <v>2641</v>
      </c>
      <c r="C63" s="110">
        <v>44363.945752314816</v>
      </c>
      <c r="D63" s="110" t="s">
        <v>2470</v>
      </c>
      <c r="E63" s="138">
        <v>643</v>
      </c>
      <c r="F63" s="117" t="str">
        <f>VLOOKUP(E63,VIP!$A$2:$O13822,2,0)</f>
        <v>DRBR127</v>
      </c>
      <c r="G63" s="117" t="str">
        <f>VLOOKUP(E63,'LISTADO ATM'!$A$2:$B$897,2,0)</f>
        <v xml:space="preserve">ATM Oficina Valerio </v>
      </c>
      <c r="H63" s="117" t="str">
        <f>VLOOKUP(E63,VIP!$A$2:$O18685,7,FALSE)</f>
        <v>Si</v>
      </c>
      <c r="I63" s="117" t="str">
        <f>VLOOKUP(E63,VIP!$A$2:$O10650,8,FALSE)</f>
        <v>No</v>
      </c>
      <c r="J63" s="117" t="str">
        <f>VLOOKUP(E63,VIP!$A$2:$O10600,8,FALSE)</f>
        <v>No</v>
      </c>
      <c r="K63" s="117" t="str">
        <f>VLOOKUP(E63,VIP!$A$2:$O14174,6,0)</f>
        <v>NO</v>
      </c>
      <c r="L63" s="152" t="s">
        <v>2418</v>
      </c>
      <c r="M63" s="154" t="s">
        <v>2551</v>
      </c>
      <c r="N63" s="109" t="s">
        <v>2453</v>
      </c>
      <c r="O63" s="117" t="s">
        <v>2572</v>
      </c>
      <c r="P63" s="117"/>
      <c r="Q63" s="153">
        <v>44364.433368055557</v>
      </c>
    </row>
    <row r="64" spans="1:17" ht="18" x14ac:dyDescent="0.25">
      <c r="A64" s="117" t="str">
        <f>VLOOKUP(E64,'LISTADO ATM'!$A$2:$C$898,3,0)</f>
        <v>NORTE</v>
      </c>
      <c r="B64" s="143" t="s">
        <v>2640</v>
      </c>
      <c r="C64" s="110">
        <v>44364.024641203701</v>
      </c>
      <c r="D64" s="110" t="s">
        <v>2180</v>
      </c>
      <c r="E64" s="138">
        <v>75</v>
      </c>
      <c r="F64" s="117" t="str">
        <f>VLOOKUP(E64,VIP!$A$2:$O13821,2,0)</f>
        <v>DRBR075</v>
      </c>
      <c r="G64" s="117" t="str">
        <f>VLOOKUP(E64,'LISTADO ATM'!$A$2:$B$897,2,0)</f>
        <v xml:space="preserve">ATM Oficina Gaspar Hernández </v>
      </c>
      <c r="H64" s="117" t="str">
        <f>VLOOKUP(E64,VIP!$A$2:$O18684,7,FALSE)</f>
        <v>Si</v>
      </c>
      <c r="I64" s="117" t="str">
        <f>VLOOKUP(E64,VIP!$A$2:$O10649,8,FALSE)</f>
        <v>Si</v>
      </c>
      <c r="J64" s="117" t="str">
        <f>VLOOKUP(E64,VIP!$A$2:$O10599,8,FALSE)</f>
        <v>Si</v>
      </c>
      <c r="K64" s="117" t="str">
        <f>VLOOKUP(E64,VIP!$A$2:$O14173,6,0)</f>
        <v>NO</v>
      </c>
      <c r="L64" s="152" t="s">
        <v>2219</v>
      </c>
      <c r="M64" s="154" t="s">
        <v>2551</v>
      </c>
      <c r="N64" s="109" t="s">
        <v>2453</v>
      </c>
      <c r="O64" s="117" t="s">
        <v>2455</v>
      </c>
      <c r="P64" s="117"/>
      <c r="Q64" s="153">
        <v>44364.433368055557</v>
      </c>
    </row>
    <row r="65" spans="1:17" ht="18" x14ac:dyDescent="0.25">
      <c r="A65" s="117" t="str">
        <f>VLOOKUP(E65,'LISTADO ATM'!$A$2:$C$898,3,0)</f>
        <v>NORTE</v>
      </c>
      <c r="B65" s="143" t="s">
        <v>2639</v>
      </c>
      <c r="C65" s="110">
        <v>44364.032696759263</v>
      </c>
      <c r="D65" s="110" t="s">
        <v>2181</v>
      </c>
      <c r="E65" s="138">
        <v>411</v>
      </c>
      <c r="F65" s="117" t="str">
        <f>VLOOKUP(E65,VIP!$A$2:$O13820,2,0)</f>
        <v>DRBR411</v>
      </c>
      <c r="G65" s="117" t="str">
        <f>VLOOKUP(E65,'LISTADO ATM'!$A$2:$B$897,2,0)</f>
        <v xml:space="preserve">ATM UNP Piedra Blanca </v>
      </c>
      <c r="H65" s="117" t="str">
        <f>VLOOKUP(E65,VIP!$A$2:$O18683,7,FALSE)</f>
        <v>Si</v>
      </c>
      <c r="I65" s="117" t="str">
        <f>VLOOKUP(E65,VIP!$A$2:$O10648,8,FALSE)</f>
        <v>Si</v>
      </c>
      <c r="J65" s="117" t="str">
        <f>VLOOKUP(E65,VIP!$A$2:$O10598,8,FALSE)</f>
        <v>Si</v>
      </c>
      <c r="K65" s="117" t="str">
        <f>VLOOKUP(E65,VIP!$A$2:$O14172,6,0)</f>
        <v>NO</v>
      </c>
      <c r="L65" s="152" t="s">
        <v>2219</v>
      </c>
      <c r="M65" s="154" t="s">
        <v>2551</v>
      </c>
      <c r="N65" s="109" t="s">
        <v>2453</v>
      </c>
      <c r="O65" s="117" t="s">
        <v>2548</v>
      </c>
      <c r="P65" s="117"/>
      <c r="Q65" s="153">
        <v>44364.608171296299</v>
      </c>
    </row>
    <row r="66" spans="1:17" ht="18" x14ac:dyDescent="0.25">
      <c r="A66" s="117" t="str">
        <f>VLOOKUP(E66,'LISTADO ATM'!$A$2:$C$898,3,0)</f>
        <v>DISTRITO NACIONAL</v>
      </c>
      <c r="B66" s="143" t="s">
        <v>2638</v>
      </c>
      <c r="C66" s="110">
        <v>44364.039502314816</v>
      </c>
      <c r="D66" s="110" t="s">
        <v>2449</v>
      </c>
      <c r="E66" s="138">
        <v>577</v>
      </c>
      <c r="F66" s="117" t="str">
        <f>VLOOKUP(E66,VIP!$A$2:$O13819,2,0)</f>
        <v>DRBR173</v>
      </c>
      <c r="G66" s="117" t="str">
        <f>VLOOKUP(E66,'LISTADO ATM'!$A$2:$B$897,2,0)</f>
        <v xml:space="preserve">ATM Olé Ave. Duarte </v>
      </c>
      <c r="H66" s="117" t="str">
        <f>VLOOKUP(E66,VIP!$A$2:$O18682,7,FALSE)</f>
        <v>Si</v>
      </c>
      <c r="I66" s="117" t="str">
        <f>VLOOKUP(E66,VIP!$A$2:$O10647,8,FALSE)</f>
        <v>Si</v>
      </c>
      <c r="J66" s="117" t="str">
        <f>VLOOKUP(E66,VIP!$A$2:$O10597,8,FALSE)</f>
        <v>Si</v>
      </c>
      <c r="K66" s="117" t="str">
        <f>VLOOKUP(E66,VIP!$A$2:$O14171,6,0)</f>
        <v>SI</v>
      </c>
      <c r="L66" s="152" t="s">
        <v>2442</v>
      </c>
      <c r="M66" s="109" t="s">
        <v>2446</v>
      </c>
      <c r="N66" s="109" t="s">
        <v>2453</v>
      </c>
      <c r="O66" s="117" t="s">
        <v>2454</v>
      </c>
      <c r="P66" s="117"/>
      <c r="Q66" s="109" t="s">
        <v>2442</v>
      </c>
    </row>
    <row r="67" spans="1:17" ht="18" x14ac:dyDescent="0.25">
      <c r="A67" s="117" t="str">
        <f>VLOOKUP(E67,'LISTADO ATM'!$A$2:$C$898,3,0)</f>
        <v>DISTRITO NACIONAL</v>
      </c>
      <c r="B67" s="143" t="s">
        <v>2637</v>
      </c>
      <c r="C67" s="110">
        <v>44364.06349537037</v>
      </c>
      <c r="D67" s="110" t="s">
        <v>2470</v>
      </c>
      <c r="E67" s="138">
        <v>735</v>
      </c>
      <c r="F67" s="117" t="str">
        <f>VLOOKUP(E67,VIP!$A$2:$O13818,2,0)</f>
        <v>DRBR179</v>
      </c>
      <c r="G67" s="117" t="str">
        <f>VLOOKUP(E67,'LISTADO ATM'!$A$2:$B$897,2,0)</f>
        <v xml:space="preserve">ATM Oficina Independencia II  </v>
      </c>
      <c r="H67" s="117" t="str">
        <f>VLOOKUP(E67,VIP!$A$2:$O18681,7,FALSE)</f>
        <v>Si</v>
      </c>
      <c r="I67" s="117" t="str">
        <f>VLOOKUP(E67,VIP!$A$2:$O10646,8,FALSE)</f>
        <v>Si</v>
      </c>
      <c r="J67" s="117" t="str">
        <f>VLOOKUP(E67,VIP!$A$2:$O10596,8,FALSE)</f>
        <v>Si</v>
      </c>
      <c r="K67" s="117" t="str">
        <f>VLOOKUP(E67,VIP!$A$2:$O14170,6,0)</f>
        <v>NO</v>
      </c>
      <c r="L67" s="152" t="s">
        <v>2442</v>
      </c>
      <c r="M67" s="154" t="s">
        <v>2551</v>
      </c>
      <c r="N67" s="109" t="s">
        <v>2453</v>
      </c>
      <c r="O67" s="117" t="s">
        <v>2471</v>
      </c>
      <c r="P67" s="117"/>
      <c r="Q67" s="153">
        <v>44364.433368055557</v>
      </c>
    </row>
    <row r="68" spans="1:17" ht="18" x14ac:dyDescent="0.25">
      <c r="A68" s="117" t="str">
        <f>VLOOKUP(E68,'LISTADO ATM'!$A$2:$C$898,3,0)</f>
        <v>NORTE</v>
      </c>
      <c r="B68" s="143" t="s">
        <v>2636</v>
      </c>
      <c r="C68" s="110">
        <v>44364.069861111115</v>
      </c>
      <c r="D68" s="110" t="s">
        <v>2470</v>
      </c>
      <c r="E68" s="138">
        <v>910</v>
      </c>
      <c r="F68" s="117" t="str">
        <f>VLOOKUP(E68,VIP!$A$2:$O13817,2,0)</f>
        <v>DRBR12A</v>
      </c>
      <c r="G68" s="117" t="str">
        <f>VLOOKUP(E68,'LISTADO ATM'!$A$2:$B$897,2,0)</f>
        <v xml:space="preserve">ATM Oficina El Sol II (Santiago) </v>
      </c>
      <c r="H68" s="117" t="str">
        <f>VLOOKUP(E68,VIP!$A$2:$O18680,7,FALSE)</f>
        <v>Si</v>
      </c>
      <c r="I68" s="117" t="str">
        <f>VLOOKUP(E68,VIP!$A$2:$O10645,8,FALSE)</f>
        <v>Si</v>
      </c>
      <c r="J68" s="117" t="str">
        <f>VLOOKUP(E68,VIP!$A$2:$O10595,8,FALSE)</f>
        <v>Si</v>
      </c>
      <c r="K68" s="117" t="str">
        <f>VLOOKUP(E68,VIP!$A$2:$O14169,6,0)</f>
        <v>SI</v>
      </c>
      <c r="L68" s="152" t="s">
        <v>2442</v>
      </c>
      <c r="M68" s="154" t="s">
        <v>2551</v>
      </c>
      <c r="N68" s="109" t="s">
        <v>2453</v>
      </c>
      <c r="O68" s="117" t="s">
        <v>2471</v>
      </c>
      <c r="P68" s="117"/>
      <c r="Q68" s="153">
        <v>44364.433368055557</v>
      </c>
    </row>
    <row r="69" spans="1:17" ht="18" x14ac:dyDescent="0.25">
      <c r="A69" s="117" t="str">
        <f>VLOOKUP(E69,'LISTADO ATM'!$A$2:$C$898,3,0)</f>
        <v>DISTRITO NACIONAL</v>
      </c>
      <c r="B69" s="143" t="s">
        <v>2635</v>
      </c>
      <c r="C69" s="110">
        <v>44364.099930555552</v>
      </c>
      <c r="D69" s="110" t="s">
        <v>2180</v>
      </c>
      <c r="E69" s="138">
        <v>39</v>
      </c>
      <c r="F69" s="117" t="str">
        <f>VLOOKUP(E69,VIP!$A$2:$O13816,2,0)</f>
        <v>DRBR039</v>
      </c>
      <c r="G69" s="117" t="str">
        <f>VLOOKUP(E69,'LISTADO ATM'!$A$2:$B$897,2,0)</f>
        <v xml:space="preserve">ATM Oficina Ovando </v>
      </c>
      <c r="H69" s="117" t="str">
        <f>VLOOKUP(E69,VIP!$A$2:$O18679,7,FALSE)</f>
        <v>Si</v>
      </c>
      <c r="I69" s="117" t="str">
        <f>VLOOKUP(E69,VIP!$A$2:$O10644,8,FALSE)</f>
        <v>No</v>
      </c>
      <c r="J69" s="117" t="str">
        <f>VLOOKUP(E69,VIP!$A$2:$O10594,8,FALSE)</f>
        <v>No</v>
      </c>
      <c r="K69" s="117" t="str">
        <f>VLOOKUP(E69,VIP!$A$2:$O14168,6,0)</f>
        <v>NO</v>
      </c>
      <c r="L69" s="152" t="s">
        <v>2245</v>
      </c>
      <c r="M69" s="154" t="s">
        <v>2551</v>
      </c>
      <c r="N69" s="109" t="s">
        <v>2453</v>
      </c>
      <c r="O69" s="117" t="s">
        <v>2455</v>
      </c>
      <c r="P69" s="117"/>
      <c r="Q69" s="153">
        <v>44364.433368055557</v>
      </c>
    </row>
    <row r="70" spans="1:17" ht="18" x14ac:dyDescent="0.25">
      <c r="A70" s="117" t="str">
        <f>VLOOKUP(E70,'LISTADO ATM'!$A$2:$C$898,3,0)</f>
        <v>ESTE</v>
      </c>
      <c r="B70" s="143" t="s">
        <v>2659</v>
      </c>
      <c r="C70" s="110">
        <v>44364.312777777777</v>
      </c>
      <c r="D70" s="110" t="s">
        <v>2449</v>
      </c>
      <c r="E70" s="138">
        <v>211</v>
      </c>
      <c r="F70" s="117" t="str">
        <f>VLOOKUP(E70,VIP!$A$2:$O13829,2,0)</f>
        <v>DRBR211</v>
      </c>
      <c r="G70" s="117" t="str">
        <f>VLOOKUP(E70,'LISTADO ATM'!$A$2:$B$897,2,0)</f>
        <v xml:space="preserve">ATM Oficina La Romana I </v>
      </c>
      <c r="H70" s="117" t="str">
        <f>VLOOKUP(E70,VIP!$A$2:$O18692,7,FALSE)</f>
        <v>Si</v>
      </c>
      <c r="I70" s="117" t="str">
        <f>VLOOKUP(E70,VIP!$A$2:$O10657,8,FALSE)</f>
        <v>Si</v>
      </c>
      <c r="J70" s="117" t="str">
        <f>VLOOKUP(E70,VIP!$A$2:$O10607,8,FALSE)</f>
        <v>Si</v>
      </c>
      <c r="K70" s="117" t="str">
        <f>VLOOKUP(E70,VIP!$A$2:$O14181,6,0)</f>
        <v>NO</v>
      </c>
      <c r="L70" s="152" t="s">
        <v>2567</v>
      </c>
      <c r="M70" s="109" t="s">
        <v>2446</v>
      </c>
      <c r="N70" s="109" t="s">
        <v>2453</v>
      </c>
      <c r="O70" s="117" t="s">
        <v>2454</v>
      </c>
      <c r="P70" s="117"/>
      <c r="Q70" s="109" t="s">
        <v>2567</v>
      </c>
    </row>
    <row r="71" spans="1:17" ht="18" x14ac:dyDescent="0.25">
      <c r="A71" s="117" t="str">
        <f>VLOOKUP(E71,'LISTADO ATM'!$A$2:$C$898,3,0)</f>
        <v>ESTE</v>
      </c>
      <c r="B71" s="143" t="s">
        <v>2658</v>
      </c>
      <c r="C71" s="110">
        <v>44364.325937499998</v>
      </c>
      <c r="D71" s="110" t="s">
        <v>2470</v>
      </c>
      <c r="E71" s="138">
        <v>121</v>
      </c>
      <c r="F71" s="117" t="str">
        <f>VLOOKUP(E71,VIP!$A$2:$O13828,2,0)</f>
        <v>DRBR121</v>
      </c>
      <c r="G71" s="117" t="str">
        <f>VLOOKUP(E71,'LISTADO ATM'!$A$2:$B$897,2,0)</f>
        <v xml:space="preserve">ATM Oficina Bayaguana </v>
      </c>
      <c r="H71" s="117" t="str">
        <f>VLOOKUP(E71,VIP!$A$2:$O18691,7,FALSE)</f>
        <v>Si</v>
      </c>
      <c r="I71" s="117" t="str">
        <f>VLOOKUP(E71,VIP!$A$2:$O10656,8,FALSE)</f>
        <v>Si</v>
      </c>
      <c r="J71" s="117" t="str">
        <f>VLOOKUP(E71,VIP!$A$2:$O10606,8,FALSE)</f>
        <v>Si</v>
      </c>
      <c r="K71" s="117" t="str">
        <f>VLOOKUP(E71,VIP!$A$2:$O14180,6,0)</f>
        <v>SI</v>
      </c>
      <c r="L71" s="152" t="s">
        <v>2418</v>
      </c>
      <c r="M71" s="154" t="s">
        <v>2551</v>
      </c>
      <c r="N71" s="109" t="s">
        <v>2453</v>
      </c>
      <c r="O71" s="117" t="s">
        <v>2471</v>
      </c>
      <c r="P71" s="117"/>
      <c r="Q71" s="153">
        <v>44364.608171296299</v>
      </c>
    </row>
    <row r="72" spans="1:17" s="118" customFormat="1" ht="18" x14ac:dyDescent="0.25">
      <c r="A72" s="117" t="str">
        <f>VLOOKUP(E72,'LISTADO ATM'!$A$2:$C$898,3,0)</f>
        <v>ESTE</v>
      </c>
      <c r="B72" s="143" t="s">
        <v>2657</v>
      </c>
      <c r="C72" s="110">
        <v>44364.335787037038</v>
      </c>
      <c r="D72" s="110" t="s">
        <v>2180</v>
      </c>
      <c r="E72" s="138">
        <v>519</v>
      </c>
      <c r="F72" s="117" t="str">
        <f>VLOOKUP(E72,VIP!$A$2:$O13827,2,0)</f>
        <v>DRBR519</v>
      </c>
      <c r="G72" s="117" t="str">
        <f>VLOOKUP(E72,'LISTADO ATM'!$A$2:$B$897,2,0)</f>
        <v xml:space="preserve">ATM Plaza Estrella (Bávaro) </v>
      </c>
      <c r="H72" s="117" t="str">
        <f>VLOOKUP(E72,VIP!$A$2:$O18690,7,FALSE)</f>
        <v>Si</v>
      </c>
      <c r="I72" s="117" t="str">
        <f>VLOOKUP(E72,VIP!$A$2:$O10655,8,FALSE)</f>
        <v>Si</v>
      </c>
      <c r="J72" s="117" t="str">
        <f>VLOOKUP(E72,VIP!$A$2:$O10605,8,FALSE)</f>
        <v>Si</v>
      </c>
      <c r="K72" s="117" t="str">
        <f>VLOOKUP(E72,VIP!$A$2:$O14179,6,0)</f>
        <v>NO</v>
      </c>
      <c r="L72" s="152" t="s">
        <v>2219</v>
      </c>
      <c r="M72" s="154" t="s">
        <v>2551</v>
      </c>
      <c r="N72" s="109" t="s">
        <v>2559</v>
      </c>
      <c r="O72" s="117" t="s">
        <v>2455</v>
      </c>
      <c r="P72" s="117"/>
      <c r="Q72" s="153">
        <v>44364.608171296299</v>
      </c>
    </row>
    <row r="73" spans="1:17" s="118" customFormat="1" ht="18" x14ac:dyDescent="0.25">
      <c r="A73" s="117" t="str">
        <f>VLOOKUP(E73,'LISTADO ATM'!$A$2:$C$898,3,0)</f>
        <v>DISTRITO NACIONAL</v>
      </c>
      <c r="B73" s="143" t="s">
        <v>2656</v>
      </c>
      <c r="C73" s="110">
        <v>44364.337650462963</v>
      </c>
      <c r="D73" s="110" t="s">
        <v>2180</v>
      </c>
      <c r="E73" s="138">
        <v>953</v>
      </c>
      <c r="F73" s="117" t="str">
        <f>VLOOKUP(E73,VIP!$A$2:$O13826,2,0)</f>
        <v>DRBR01I</v>
      </c>
      <c r="G73" s="117" t="str">
        <f>VLOOKUP(E73,'LISTADO ATM'!$A$2:$B$897,2,0)</f>
        <v xml:space="preserve">ATM Estafeta Dirección General de Pasaportes/Migración </v>
      </c>
      <c r="H73" s="117" t="str">
        <f>VLOOKUP(E73,VIP!$A$2:$O18689,7,FALSE)</f>
        <v>Si</v>
      </c>
      <c r="I73" s="117" t="str">
        <f>VLOOKUP(E73,VIP!$A$2:$O10654,8,FALSE)</f>
        <v>Si</v>
      </c>
      <c r="J73" s="117" t="str">
        <f>VLOOKUP(E73,VIP!$A$2:$O10604,8,FALSE)</f>
        <v>Si</v>
      </c>
      <c r="K73" s="117" t="str">
        <f>VLOOKUP(E73,VIP!$A$2:$O14178,6,0)</f>
        <v>No</v>
      </c>
      <c r="L73" s="152" t="s">
        <v>2219</v>
      </c>
      <c r="M73" s="109" t="s">
        <v>2446</v>
      </c>
      <c r="N73" s="109" t="s">
        <v>2559</v>
      </c>
      <c r="O73" s="117" t="s">
        <v>2455</v>
      </c>
      <c r="P73" s="117"/>
      <c r="Q73" s="109" t="s">
        <v>2219</v>
      </c>
    </row>
    <row r="74" spans="1:17" s="118" customFormat="1" ht="18" x14ac:dyDescent="0.25">
      <c r="A74" s="117" t="str">
        <f>VLOOKUP(E74,'LISTADO ATM'!$A$2:$C$898,3,0)</f>
        <v>DISTRITO NACIONAL</v>
      </c>
      <c r="B74" s="143" t="s">
        <v>2655</v>
      </c>
      <c r="C74" s="110">
        <v>44364.339907407404</v>
      </c>
      <c r="D74" s="110" t="s">
        <v>2180</v>
      </c>
      <c r="E74" s="138">
        <v>902</v>
      </c>
      <c r="F74" s="117" t="str">
        <f>VLOOKUP(E74,VIP!$A$2:$O13825,2,0)</f>
        <v>DRBR16A</v>
      </c>
      <c r="G74" s="117" t="str">
        <f>VLOOKUP(E74,'LISTADO ATM'!$A$2:$B$897,2,0)</f>
        <v xml:space="preserve">ATM Oficina Plaza Florida </v>
      </c>
      <c r="H74" s="117" t="str">
        <f>VLOOKUP(E74,VIP!$A$2:$O18688,7,FALSE)</f>
        <v>Si</v>
      </c>
      <c r="I74" s="117" t="str">
        <f>VLOOKUP(E74,VIP!$A$2:$O10653,8,FALSE)</f>
        <v>Si</v>
      </c>
      <c r="J74" s="117" t="str">
        <f>VLOOKUP(E74,VIP!$A$2:$O10603,8,FALSE)</f>
        <v>Si</v>
      </c>
      <c r="K74" s="117" t="str">
        <f>VLOOKUP(E74,VIP!$A$2:$O14177,6,0)</f>
        <v>NO</v>
      </c>
      <c r="L74" s="152" t="s">
        <v>2219</v>
      </c>
      <c r="M74" s="154" t="s">
        <v>2551</v>
      </c>
      <c r="N74" s="109" t="s">
        <v>2559</v>
      </c>
      <c r="O74" s="117" t="s">
        <v>2455</v>
      </c>
      <c r="P74" s="117"/>
      <c r="Q74" s="153">
        <v>44364.433368055557</v>
      </c>
    </row>
    <row r="75" spans="1:17" s="118" customFormat="1" ht="18" x14ac:dyDescent="0.25">
      <c r="A75" s="117" t="str">
        <f>VLOOKUP(E75,'LISTADO ATM'!$A$2:$C$898,3,0)</f>
        <v>SUR</v>
      </c>
      <c r="B75" s="143" t="s">
        <v>2654</v>
      </c>
      <c r="C75" s="110">
        <v>44364.343680555554</v>
      </c>
      <c r="D75" s="110" t="s">
        <v>2180</v>
      </c>
      <c r="E75" s="138">
        <v>455</v>
      </c>
      <c r="F75" s="117" t="str">
        <f>VLOOKUP(E75,VIP!$A$2:$O13824,2,0)</f>
        <v>DRBR455</v>
      </c>
      <c r="G75" s="117" t="str">
        <f>VLOOKUP(E75,'LISTADO ATM'!$A$2:$B$897,2,0)</f>
        <v xml:space="preserve">ATM Oficina Baní II </v>
      </c>
      <c r="H75" s="117" t="str">
        <f>VLOOKUP(E75,VIP!$A$2:$O18687,7,FALSE)</f>
        <v>Si</v>
      </c>
      <c r="I75" s="117" t="str">
        <f>VLOOKUP(E75,VIP!$A$2:$O10652,8,FALSE)</f>
        <v>Si</v>
      </c>
      <c r="J75" s="117" t="str">
        <f>VLOOKUP(E75,VIP!$A$2:$O10602,8,FALSE)</f>
        <v>Si</v>
      </c>
      <c r="K75" s="117" t="str">
        <f>VLOOKUP(E75,VIP!$A$2:$O14176,6,0)</f>
        <v>NO</v>
      </c>
      <c r="L75" s="152" t="s">
        <v>2219</v>
      </c>
      <c r="M75" s="154" t="s">
        <v>2551</v>
      </c>
      <c r="N75" s="109" t="s">
        <v>2559</v>
      </c>
      <c r="O75" s="117" t="s">
        <v>2455</v>
      </c>
      <c r="P75" s="117"/>
      <c r="Q75" s="153">
        <v>44363.75277777778</v>
      </c>
    </row>
    <row r="76" spans="1:17" s="118" customFormat="1" ht="18" x14ac:dyDescent="0.25">
      <c r="A76" s="117" t="str">
        <f>VLOOKUP(E76,'LISTADO ATM'!$A$2:$C$898,3,0)</f>
        <v>DISTRITO NACIONAL</v>
      </c>
      <c r="B76" s="143" t="s">
        <v>2653</v>
      </c>
      <c r="C76" s="110">
        <v>44364.347210648149</v>
      </c>
      <c r="D76" s="110" t="s">
        <v>2180</v>
      </c>
      <c r="E76" s="138">
        <v>237</v>
      </c>
      <c r="F76" s="117" t="str">
        <f>VLOOKUP(E76,VIP!$A$2:$O13823,2,0)</f>
        <v>DRBR237</v>
      </c>
      <c r="G76" s="117" t="str">
        <f>VLOOKUP(E76,'LISTADO ATM'!$A$2:$B$897,2,0)</f>
        <v xml:space="preserve">ATM UNP Plaza Vásquez </v>
      </c>
      <c r="H76" s="117" t="str">
        <f>VLOOKUP(E76,VIP!$A$2:$O18686,7,FALSE)</f>
        <v>Si</v>
      </c>
      <c r="I76" s="117" t="str">
        <f>VLOOKUP(E76,VIP!$A$2:$O10651,8,FALSE)</f>
        <v>Si</v>
      </c>
      <c r="J76" s="117" t="str">
        <f>VLOOKUP(E76,VIP!$A$2:$O10601,8,FALSE)</f>
        <v>Si</v>
      </c>
      <c r="K76" s="117" t="str">
        <f>VLOOKUP(E76,VIP!$A$2:$O14175,6,0)</f>
        <v>SI</v>
      </c>
      <c r="L76" s="152" t="s">
        <v>2219</v>
      </c>
      <c r="M76" s="154" t="s">
        <v>2551</v>
      </c>
      <c r="N76" s="109" t="s">
        <v>2559</v>
      </c>
      <c r="O76" s="117" t="s">
        <v>2455</v>
      </c>
      <c r="P76" s="117"/>
      <c r="Q76" s="153">
        <v>44364.433368055557</v>
      </c>
    </row>
    <row r="77" spans="1:17" s="118" customFormat="1" ht="18" x14ac:dyDescent="0.25">
      <c r="A77" s="117" t="str">
        <f>VLOOKUP(E77,'LISTADO ATM'!$A$2:$C$898,3,0)</f>
        <v>NORTE</v>
      </c>
      <c r="B77" s="143" t="s">
        <v>2652</v>
      </c>
      <c r="C77" s="110">
        <v>44364.347974537035</v>
      </c>
      <c r="D77" s="110" t="s">
        <v>2470</v>
      </c>
      <c r="E77" s="138">
        <v>262</v>
      </c>
      <c r="F77" s="117" t="str">
        <f>VLOOKUP(E77,VIP!$A$2:$O13822,2,0)</f>
        <v>DRBR262</v>
      </c>
      <c r="G77" s="117" t="str">
        <f>VLOOKUP(E77,'LISTADO ATM'!$A$2:$B$897,2,0)</f>
        <v xml:space="preserve">ATM Oficina Obras Públicas (Santiago) </v>
      </c>
      <c r="H77" s="117" t="str">
        <f>VLOOKUP(E77,VIP!$A$2:$O18685,7,FALSE)</f>
        <v>Si</v>
      </c>
      <c r="I77" s="117" t="str">
        <f>VLOOKUP(E77,VIP!$A$2:$O10650,8,FALSE)</f>
        <v>Si</v>
      </c>
      <c r="J77" s="117" t="str">
        <f>VLOOKUP(E77,VIP!$A$2:$O10600,8,FALSE)</f>
        <v>Si</v>
      </c>
      <c r="K77" s="117" t="str">
        <f>VLOOKUP(E77,VIP!$A$2:$O14174,6,0)</f>
        <v>SI</v>
      </c>
      <c r="L77" s="152" t="s">
        <v>2442</v>
      </c>
      <c r="M77" s="154" t="s">
        <v>2551</v>
      </c>
      <c r="N77" s="109" t="s">
        <v>2453</v>
      </c>
      <c r="O77" s="117" t="s">
        <v>2471</v>
      </c>
      <c r="P77" s="117"/>
      <c r="Q77" s="153">
        <v>44363.69027777778</v>
      </c>
    </row>
    <row r="78" spans="1:17" s="118" customFormat="1" ht="18" x14ac:dyDescent="0.25">
      <c r="A78" s="117" t="str">
        <f>VLOOKUP(E78,'LISTADO ATM'!$A$2:$C$898,3,0)</f>
        <v>DISTRITO NACIONAL</v>
      </c>
      <c r="B78" s="143" t="s">
        <v>2651</v>
      </c>
      <c r="C78" s="110">
        <v>44364.348437499997</v>
      </c>
      <c r="D78" s="110" t="s">
        <v>2180</v>
      </c>
      <c r="E78" s="138">
        <v>146</v>
      </c>
      <c r="F78" s="117" t="str">
        <f>VLOOKUP(E78,VIP!$A$2:$O13821,2,0)</f>
        <v>DRBR146</v>
      </c>
      <c r="G78" s="117" t="str">
        <f>VLOOKUP(E78,'LISTADO ATM'!$A$2:$B$897,2,0)</f>
        <v xml:space="preserve">ATM Tribunal Superior Constitucional </v>
      </c>
      <c r="H78" s="117" t="str">
        <f>VLOOKUP(E78,VIP!$A$2:$O18684,7,FALSE)</f>
        <v>Si</v>
      </c>
      <c r="I78" s="117" t="str">
        <f>VLOOKUP(E78,VIP!$A$2:$O10649,8,FALSE)</f>
        <v>Si</v>
      </c>
      <c r="J78" s="117" t="str">
        <f>VLOOKUP(E78,VIP!$A$2:$O10599,8,FALSE)</f>
        <v>Si</v>
      </c>
      <c r="K78" s="117" t="str">
        <f>VLOOKUP(E78,VIP!$A$2:$O14173,6,0)</f>
        <v>NO</v>
      </c>
      <c r="L78" s="152" t="s">
        <v>2219</v>
      </c>
      <c r="M78" s="154" t="s">
        <v>2551</v>
      </c>
      <c r="N78" s="109" t="s">
        <v>2559</v>
      </c>
      <c r="O78" s="117" t="s">
        <v>2455</v>
      </c>
      <c r="P78" s="117"/>
      <c r="Q78" s="153">
        <v>44364.608171296299</v>
      </c>
    </row>
    <row r="79" spans="1:17" s="118" customFormat="1" ht="18" x14ac:dyDescent="0.25">
      <c r="A79" s="117" t="str">
        <f>VLOOKUP(E79,'LISTADO ATM'!$A$2:$C$898,3,0)</f>
        <v>SUR</v>
      </c>
      <c r="B79" s="143" t="s">
        <v>2650</v>
      </c>
      <c r="C79" s="110">
        <v>44364.358518518522</v>
      </c>
      <c r="D79" s="110" t="s">
        <v>2180</v>
      </c>
      <c r="E79" s="138">
        <v>44</v>
      </c>
      <c r="F79" s="117" t="str">
        <f>VLOOKUP(E79,VIP!$A$2:$O13819,2,0)</f>
        <v>DRBR044</v>
      </c>
      <c r="G79" s="117" t="str">
        <f>VLOOKUP(E79,'LISTADO ATM'!$A$2:$B$897,2,0)</f>
        <v xml:space="preserve">ATM Oficina Pedernales </v>
      </c>
      <c r="H79" s="117" t="str">
        <f>VLOOKUP(E79,VIP!$A$2:$O18682,7,FALSE)</f>
        <v>Si</v>
      </c>
      <c r="I79" s="117" t="str">
        <f>VLOOKUP(E79,VIP!$A$2:$O10647,8,FALSE)</f>
        <v>Si</v>
      </c>
      <c r="J79" s="117" t="str">
        <f>VLOOKUP(E79,VIP!$A$2:$O10597,8,FALSE)</f>
        <v>Si</v>
      </c>
      <c r="K79" s="117" t="str">
        <f>VLOOKUP(E79,VIP!$A$2:$O14171,6,0)</f>
        <v>SI</v>
      </c>
      <c r="L79" s="152" t="s">
        <v>2245</v>
      </c>
      <c r="M79" s="109" t="s">
        <v>2446</v>
      </c>
      <c r="N79" s="109" t="s">
        <v>2453</v>
      </c>
      <c r="O79" s="117" t="s">
        <v>2455</v>
      </c>
      <c r="P79" s="117"/>
      <c r="Q79" s="109" t="s">
        <v>2245</v>
      </c>
    </row>
    <row r="80" spans="1:17" s="118" customFormat="1" ht="18" x14ac:dyDescent="0.25">
      <c r="A80" s="117" t="str">
        <f>VLOOKUP(E80,'LISTADO ATM'!$A$2:$C$898,3,0)</f>
        <v>DISTRITO NACIONAL</v>
      </c>
      <c r="B80" s="143" t="s">
        <v>2649</v>
      </c>
      <c r="C80" s="110">
        <v>44364.358807870369</v>
      </c>
      <c r="D80" s="110" t="s">
        <v>2449</v>
      </c>
      <c r="E80" s="138">
        <v>887</v>
      </c>
      <c r="F80" s="117" t="str">
        <f>VLOOKUP(E80,VIP!$A$2:$O13818,2,0)</f>
        <v>DRBR887</v>
      </c>
      <c r="G80" s="117" t="str">
        <f>VLOOKUP(E80,'LISTADO ATM'!$A$2:$B$897,2,0)</f>
        <v>ATM S/M Bravo Los Proceres</v>
      </c>
      <c r="H80" s="117" t="str">
        <f>VLOOKUP(E80,VIP!$A$2:$O18681,7,FALSE)</f>
        <v>Si</v>
      </c>
      <c r="I80" s="117" t="str">
        <f>VLOOKUP(E80,VIP!$A$2:$O10646,8,FALSE)</f>
        <v>Si</v>
      </c>
      <c r="J80" s="117" t="str">
        <f>VLOOKUP(E80,VIP!$A$2:$O10596,8,FALSE)</f>
        <v>Si</v>
      </c>
      <c r="K80" s="117" t="str">
        <f>VLOOKUP(E80,VIP!$A$2:$O14170,6,0)</f>
        <v>NO</v>
      </c>
      <c r="L80" s="152" t="s">
        <v>2418</v>
      </c>
      <c r="M80" s="154" t="s">
        <v>2551</v>
      </c>
      <c r="N80" s="109" t="s">
        <v>2453</v>
      </c>
      <c r="O80" s="117" t="s">
        <v>2454</v>
      </c>
      <c r="P80" s="117"/>
      <c r="Q80" s="153">
        <v>44364.608171296299</v>
      </c>
    </row>
    <row r="81" spans="1:17" s="118" customFormat="1" ht="18" x14ac:dyDescent="0.25">
      <c r="A81" s="117" t="str">
        <f>VLOOKUP(E81,'LISTADO ATM'!$A$2:$C$898,3,0)</f>
        <v>DISTRITO NACIONAL</v>
      </c>
      <c r="B81" s="143" t="s">
        <v>2648</v>
      </c>
      <c r="C81" s="110">
        <v>44364.359675925924</v>
      </c>
      <c r="D81" s="110" t="s">
        <v>2180</v>
      </c>
      <c r="E81" s="138">
        <v>235</v>
      </c>
      <c r="F81" s="117" t="str">
        <f>VLOOKUP(E81,VIP!$A$2:$O13817,2,0)</f>
        <v>DRBR235</v>
      </c>
      <c r="G81" s="117" t="str">
        <f>VLOOKUP(E81,'LISTADO ATM'!$A$2:$B$897,2,0)</f>
        <v xml:space="preserve">ATM Oficina Multicentro La Sirena San Isidro </v>
      </c>
      <c r="H81" s="117" t="str">
        <f>VLOOKUP(E81,VIP!$A$2:$O18680,7,FALSE)</f>
        <v>Si</v>
      </c>
      <c r="I81" s="117" t="str">
        <f>VLOOKUP(E81,VIP!$A$2:$O10645,8,FALSE)</f>
        <v>Si</v>
      </c>
      <c r="J81" s="117" t="str">
        <f>VLOOKUP(E81,VIP!$A$2:$O10595,8,FALSE)</f>
        <v>Si</v>
      </c>
      <c r="K81" s="117" t="str">
        <f>VLOOKUP(E81,VIP!$A$2:$O14169,6,0)</f>
        <v>SI</v>
      </c>
      <c r="L81" s="152" t="s">
        <v>2245</v>
      </c>
      <c r="M81" s="109" t="s">
        <v>2446</v>
      </c>
      <c r="N81" s="109" t="s">
        <v>2453</v>
      </c>
      <c r="O81" s="117" t="s">
        <v>2455</v>
      </c>
      <c r="P81" s="117"/>
      <c r="Q81" s="109" t="s">
        <v>2245</v>
      </c>
    </row>
    <row r="82" spans="1:17" s="118" customFormat="1" ht="18" x14ac:dyDescent="0.25">
      <c r="A82" s="117" t="str">
        <f>VLOOKUP(E82,'LISTADO ATM'!$A$2:$C$898,3,0)</f>
        <v>ESTE</v>
      </c>
      <c r="B82" s="143" t="s">
        <v>2675</v>
      </c>
      <c r="C82" s="110">
        <v>44364.363622685189</v>
      </c>
      <c r="D82" s="110" t="s">
        <v>2449</v>
      </c>
      <c r="E82" s="138">
        <v>843</v>
      </c>
      <c r="F82" s="117" t="str">
        <f>VLOOKUP(E82,VIP!$A$2:$O13833,2,0)</f>
        <v>DRBR843</v>
      </c>
      <c r="G82" s="117" t="str">
        <f>VLOOKUP(E82,'LISTADO ATM'!$A$2:$B$897,2,0)</f>
        <v xml:space="preserve">ATM Oficina Romana Centro </v>
      </c>
      <c r="H82" s="117" t="str">
        <f>VLOOKUP(E82,VIP!$A$2:$O18696,7,FALSE)</f>
        <v>Si</v>
      </c>
      <c r="I82" s="117" t="str">
        <f>VLOOKUP(E82,VIP!$A$2:$O10661,8,FALSE)</f>
        <v>Si</v>
      </c>
      <c r="J82" s="117" t="str">
        <f>VLOOKUP(E82,VIP!$A$2:$O10611,8,FALSE)</f>
        <v>Si</v>
      </c>
      <c r="K82" s="117" t="str">
        <f>VLOOKUP(E82,VIP!$A$2:$O14185,6,0)</f>
        <v>NO</v>
      </c>
      <c r="L82" s="152" t="s">
        <v>2418</v>
      </c>
      <c r="M82" s="154" t="s">
        <v>2551</v>
      </c>
      <c r="N82" s="109" t="s">
        <v>2453</v>
      </c>
      <c r="O82" s="117" t="s">
        <v>2454</v>
      </c>
      <c r="P82" s="117"/>
      <c r="Q82" s="153">
        <v>44364.608171296299</v>
      </c>
    </row>
    <row r="83" spans="1:17" s="118" customFormat="1" ht="18" x14ac:dyDescent="0.25">
      <c r="A83" s="117" t="str">
        <f>VLOOKUP(E83,'LISTADO ATM'!$A$2:$C$898,3,0)</f>
        <v>ESTE</v>
      </c>
      <c r="B83" s="143" t="s">
        <v>2674</v>
      </c>
      <c r="C83" s="110">
        <v>44364.365590277775</v>
      </c>
      <c r="D83" s="110" t="s">
        <v>2449</v>
      </c>
      <c r="E83" s="138">
        <v>385</v>
      </c>
      <c r="F83" s="117" t="str">
        <f>VLOOKUP(E83,VIP!$A$2:$O13832,2,0)</f>
        <v>DRBR385</v>
      </c>
      <c r="G83" s="117" t="str">
        <f>VLOOKUP(E83,'LISTADO ATM'!$A$2:$B$897,2,0)</f>
        <v xml:space="preserve">ATM Plaza Verón I </v>
      </c>
      <c r="H83" s="117" t="str">
        <f>VLOOKUP(E83,VIP!$A$2:$O18695,7,FALSE)</f>
        <v>Si</v>
      </c>
      <c r="I83" s="117" t="str">
        <f>VLOOKUP(E83,VIP!$A$2:$O10660,8,FALSE)</f>
        <v>Si</v>
      </c>
      <c r="J83" s="117" t="str">
        <f>VLOOKUP(E83,VIP!$A$2:$O10610,8,FALSE)</f>
        <v>Si</v>
      </c>
      <c r="K83" s="117" t="str">
        <f>VLOOKUP(E83,VIP!$A$2:$O14184,6,0)</f>
        <v>NO</v>
      </c>
      <c r="L83" s="152" t="s">
        <v>2442</v>
      </c>
      <c r="M83" s="154" t="s">
        <v>2551</v>
      </c>
      <c r="N83" s="109" t="s">
        <v>2453</v>
      </c>
      <c r="O83" s="117" t="s">
        <v>2454</v>
      </c>
      <c r="P83" s="117"/>
      <c r="Q83" s="153">
        <v>44364.608171296299</v>
      </c>
    </row>
    <row r="84" spans="1:17" s="118" customFormat="1" ht="18" x14ac:dyDescent="0.25">
      <c r="A84" s="117" t="str">
        <f>VLOOKUP(E84,'LISTADO ATM'!$A$2:$C$898,3,0)</f>
        <v>ESTE</v>
      </c>
      <c r="B84" s="143" t="s">
        <v>2673</v>
      </c>
      <c r="C84" s="110">
        <v>44364.370092592595</v>
      </c>
      <c r="D84" s="110" t="s">
        <v>2449</v>
      </c>
      <c r="E84" s="138">
        <v>612</v>
      </c>
      <c r="F84" s="117" t="str">
        <f>VLOOKUP(E84,VIP!$A$2:$O13831,2,0)</f>
        <v>DRBR220</v>
      </c>
      <c r="G84" s="117" t="str">
        <f>VLOOKUP(E84,'LISTADO ATM'!$A$2:$B$897,2,0)</f>
        <v xml:space="preserve">ATM Plaza Orense (La Romana) </v>
      </c>
      <c r="H84" s="117" t="str">
        <f>VLOOKUP(E84,VIP!$A$2:$O18694,7,FALSE)</f>
        <v>Si</v>
      </c>
      <c r="I84" s="117" t="str">
        <f>VLOOKUP(E84,VIP!$A$2:$O10659,8,FALSE)</f>
        <v>Si</v>
      </c>
      <c r="J84" s="117" t="str">
        <f>VLOOKUP(E84,VIP!$A$2:$O10609,8,FALSE)</f>
        <v>Si</v>
      </c>
      <c r="K84" s="117" t="str">
        <f>VLOOKUP(E84,VIP!$A$2:$O14183,6,0)</f>
        <v>NO</v>
      </c>
      <c r="L84" s="152" t="s">
        <v>2418</v>
      </c>
      <c r="M84" s="154" t="s">
        <v>2551</v>
      </c>
      <c r="N84" s="109" t="s">
        <v>2453</v>
      </c>
      <c r="O84" s="117" t="s">
        <v>2454</v>
      </c>
      <c r="P84" s="117"/>
      <c r="Q84" s="153">
        <v>44364.608171296299</v>
      </c>
    </row>
    <row r="85" spans="1:17" s="118" customFormat="1" ht="18" x14ac:dyDescent="0.25">
      <c r="A85" s="117" t="str">
        <f>VLOOKUP(E85,'LISTADO ATM'!$A$2:$C$898,3,0)</f>
        <v>DISTRITO NACIONAL</v>
      </c>
      <c r="B85" s="143" t="s">
        <v>2672</v>
      </c>
      <c r="C85" s="110">
        <v>44364.383587962962</v>
      </c>
      <c r="D85" s="110" t="s">
        <v>2180</v>
      </c>
      <c r="E85" s="138">
        <v>39</v>
      </c>
      <c r="F85" s="117" t="str">
        <f>VLOOKUP(E85,VIP!$A$2:$O13830,2,0)</f>
        <v>DRBR039</v>
      </c>
      <c r="G85" s="117" t="str">
        <f>VLOOKUP(E85,'LISTADO ATM'!$A$2:$B$897,2,0)</f>
        <v xml:space="preserve">ATM Oficina Ovando </v>
      </c>
      <c r="H85" s="117" t="str">
        <f>VLOOKUP(E85,VIP!$A$2:$O18693,7,FALSE)</f>
        <v>Si</v>
      </c>
      <c r="I85" s="117" t="str">
        <f>VLOOKUP(E85,VIP!$A$2:$O10658,8,FALSE)</f>
        <v>No</v>
      </c>
      <c r="J85" s="117" t="str">
        <f>VLOOKUP(E85,VIP!$A$2:$O10608,8,FALSE)</f>
        <v>No</v>
      </c>
      <c r="K85" s="117" t="str">
        <f>VLOOKUP(E85,VIP!$A$2:$O14182,6,0)</f>
        <v>NO</v>
      </c>
      <c r="L85" s="152" t="s">
        <v>2245</v>
      </c>
      <c r="M85" s="154" t="s">
        <v>2551</v>
      </c>
      <c r="N85" s="109" t="s">
        <v>2453</v>
      </c>
      <c r="O85" s="117" t="s">
        <v>2455</v>
      </c>
      <c r="P85" s="117"/>
      <c r="Q85" s="153">
        <v>44364.608171296299</v>
      </c>
    </row>
    <row r="86" spans="1:17" s="118" customFormat="1" ht="18" x14ac:dyDescent="0.25">
      <c r="A86" s="117" t="str">
        <f>VLOOKUP(E86,'LISTADO ATM'!$A$2:$C$898,3,0)</f>
        <v>DISTRITO NACIONAL</v>
      </c>
      <c r="B86" s="143" t="s">
        <v>2671</v>
      </c>
      <c r="C86" s="110">
        <v>44364.395879629628</v>
      </c>
      <c r="D86" s="110" t="s">
        <v>2449</v>
      </c>
      <c r="E86" s="138">
        <v>884</v>
      </c>
      <c r="F86" s="117" t="str">
        <f>VLOOKUP(E86,VIP!$A$2:$O13829,2,0)</f>
        <v>DRBR884</v>
      </c>
      <c r="G86" s="117" t="str">
        <f>VLOOKUP(E86,'LISTADO ATM'!$A$2:$B$897,2,0)</f>
        <v xml:space="preserve">ATM UNP Olé Sabana Perdida </v>
      </c>
      <c r="H86" s="117" t="str">
        <f>VLOOKUP(E86,VIP!$A$2:$O18692,7,FALSE)</f>
        <v>Si</v>
      </c>
      <c r="I86" s="117" t="str">
        <f>VLOOKUP(E86,VIP!$A$2:$O10657,8,FALSE)</f>
        <v>Si</v>
      </c>
      <c r="J86" s="117" t="str">
        <f>VLOOKUP(E86,VIP!$A$2:$O10607,8,FALSE)</f>
        <v>Si</v>
      </c>
      <c r="K86" s="117" t="str">
        <f>VLOOKUP(E86,VIP!$A$2:$O14181,6,0)</f>
        <v>NO</v>
      </c>
      <c r="L86" s="152" t="s">
        <v>2442</v>
      </c>
      <c r="M86" s="154" t="s">
        <v>2551</v>
      </c>
      <c r="N86" s="109" t="s">
        <v>2453</v>
      </c>
      <c r="O86" s="117" t="s">
        <v>2454</v>
      </c>
      <c r="P86" s="117"/>
      <c r="Q86" s="153">
        <v>44364.608171296299</v>
      </c>
    </row>
    <row r="87" spans="1:17" s="118" customFormat="1" ht="18" x14ac:dyDescent="0.25">
      <c r="A87" s="117" t="str">
        <f>VLOOKUP(E87,'LISTADO ATM'!$A$2:$C$898,3,0)</f>
        <v>DISTRITO NACIONAL</v>
      </c>
      <c r="B87" s="143" t="s">
        <v>2670</v>
      </c>
      <c r="C87" s="110">
        <v>44364.397534722222</v>
      </c>
      <c r="D87" s="110" t="s">
        <v>2470</v>
      </c>
      <c r="E87" s="138">
        <v>755</v>
      </c>
      <c r="F87" s="117" t="str">
        <f>VLOOKUP(E87,VIP!$A$2:$O13828,2,0)</f>
        <v>DRBR755</v>
      </c>
      <c r="G87" s="117" t="str">
        <f>VLOOKUP(E87,'LISTADO ATM'!$A$2:$B$897,2,0)</f>
        <v xml:space="preserve">ATM Oficina Galería del Este (Plaza) </v>
      </c>
      <c r="H87" s="117" t="str">
        <f>VLOOKUP(E87,VIP!$A$2:$O18691,7,FALSE)</f>
        <v>Si</v>
      </c>
      <c r="I87" s="117" t="str">
        <f>VLOOKUP(E87,VIP!$A$2:$O10656,8,FALSE)</f>
        <v>Si</v>
      </c>
      <c r="J87" s="117" t="str">
        <f>VLOOKUP(E87,VIP!$A$2:$O10606,8,FALSE)</f>
        <v>Si</v>
      </c>
      <c r="K87" s="117" t="str">
        <f>VLOOKUP(E87,VIP!$A$2:$O14180,6,0)</f>
        <v>NO</v>
      </c>
      <c r="L87" s="152" t="s">
        <v>2418</v>
      </c>
      <c r="M87" s="154" t="s">
        <v>2551</v>
      </c>
      <c r="N87" s="109" t="s">
        <v>2453</v>
      </c>
      <c r="O87" s="117" t="s">
        <v>2471</v>
      </c>
      <c r="P87" s="117"/>
      <c r="Q87" s="153">
        <v>44364.608171296299</v>
      </c>
    </row>
    <row r="88" spans="1:17" s="118" customFormat="1" ht="18" x14ac:dyDescent="0.25">
      <c r="A88" s="117" t="str">
        <f>VLOOKUP(E88,'LISTADO ATM'!$A$2:$C$898,3,0)</f>
        <v>DISTRITO NACIONAL</v>
      </c>
      <c r="B88" s="143" t="s">
        <v>2669</v>
      </c>
      <c r="C88" s="110">
        <v>44364.398182870369</v>
      </c>
      <c r="D88" s="110" t="s">
        <v>2180</v>
      </c>
      <c r="E88" s="138">
        <v>13</v>
      </c>
      <c r="F88" s="117" t="str">
        <f>VLOOKUP(E88,VIP!$A$2:$O13827,2,0)</f>
        <v>DRBR013</v>
      </c>
      <c r="G88" s="117" t="str">
        <f>VLOOKUP(E88,'LISTADO ATM'!$A$2:$B$897,2,0)</f>
        <v xml:space="preserve">ATM CDEEE </v>
      </c>
      <c r="H88" s="117" t="str">
        <f>VLOOKUP(E88,VIP!$A$2:$O18690,7,FALSE)</f>
        <v>Si</v>
      </c>
      <c r="I88" s="117" t="str">
        <f>VLOOKUP(E88,VIP!$A$2:$O10655,8,FALSE)</f>
        <v>Si</v>
      </c>
      <c r="J88" s="117" t="str">
        <f>VLOOKUP(E88,VIP!$A$2:$O10605,8,FALSE)</f>
        <v>Si</v>
      </c>
      <c r="K88" s="117" t="str">
        <f>VLOOKUP(E88,VIP!$A$2:$O14179,6,0)</f>
        <v>NO</v>
      </c>
      <c r="L88" s="152" t="s">
        <v>2245</v>
      </c>
      <c r="M88" s="154" t="s">
        <v>2551</v>
      </c>
      <c r="N88" s="109" t="s">
        <v>2453</v>
      </c>
      <c r="O88" s="117" t="s">
        <v>2455</v>
      </c>
      <c r="P88" s="117"/>
      <c r="Q88" s="153">
        <v>44364.608171296299</v>
      </c>
    </row>
    <row r="89" spans="1:17" s="118" customFormat="1" ht="18" x14ac:dyDescent="0.25">
      <c r="A89" s="117" t="str">
        <f>VLOOKUP(E89,'LISTADO ATM'!$A$2:$C$898,3,0)</f>
        <v>DISTRITO NACIONAL</v>
      </c>
      <c r="B89" s="143" t="s">
        <v>2681</v>
      </c>
      <c r="C89" s="110">
        <v>44364.405671296299</v>
      </c>
      <c r="D89" s="110" t="s">
        <v>2470</v>
      </c>
      <c r="E89" s="138">
        <v>670</v>
      </c>
      <c r="F89" s="117" t="str">
        <f>VLOOKUP(E89,VIP!$A$2:$O13839,2,0)</f>
        <v>DRBR670</v>
      </c>
      <c r="G89" s="117" t="str">
        <f>VLOOKUP(E89,'LISTADO ATM'!$A$2:$B$897,2,0)</f>
        <v>ATM Estación Texaco Algodón</v>
      </c>
      <c r="H89" s="117" t="str">
        <f>VLOOKUP(E89,VIP!$A$2:$O18702,7,FALSE)</f>
        <v>Si</v>
      </c>
      <c r="I89" s="117" t="str">
        <f>VLOOKUP(E89,VIP!$A$2:$O10667,8,FALSE)</f>
        <v>Si</v>
      </c>
      <c r="J89" s="117" t="str">
        <f>VLOOKUP(E89,VIP!$A$2:$O10617,8,FALSE)</f>
        <v>Si</v>
      </c>
      <c r="K89" s="117" t="str">
        <f>VLOOKUP(E89,VIP!$A$2:$O14191,6,0)</f>
        <v>NO</v>
      </c>
      <c r="L89" s="152" t="s">
        <v>2687</v>
      </c>
      <c r="M89" s="154" t="s">
        <v>2551</v>
      </c>
      <c r="N89" s="109" t="s">
        <v>2683</v>
      </c>
      <c r="O89" s="117" t="s">
        <v>2684</v>
      </c>
      <c r="P89" s="117" t="s">
        <v>2689</v>
      </c>
      <c r="Q89" s="154" t="s">
        <v>2687</v>
      </c>
    </row>
    <row r="90" spans="1:17" s="118" customFormat="1" ht="18" x14ac:dyDescent="0.25">
      <c r="A90" s="117" t="str">
        <f>VLOOKUP(E90,'LISTADO ATM'!$A$2:$C$898,3,0)</f>
        <v>NORTE</v>
      </c>
      <c r="B90" s="143" t="s">
        <v>2668</v>
      </c>
      <c r="C90" s="110">
        <v>44364.406747685185</v>
      </c>
      <c r="D90" s="110" t="s">
        <v>2181</v>
      </c>
      <c r="E90" s="138">
        <v>77</v>
      </c>
      <c r="F90" s="117" t="str">
        <f>VLOOKUP(E90,VIP!$A$2:$O13826,2,0)</f>
        <v>DRBR077</v>
      </c>
      <c r="G90" s="117" t="str">
        <f>VLOOKUP(E90,'LISTADO ATM'!$A$2:$B$897,2,0)</f>
        <v xml:space="preserve">ATM Oficina Cruce de Imbert </v>
      </c>
      <c r="H90" s="117" t="str">
        <f>VLOOKUP(E90,VIP!$A$2:$O18689,7,FALSE)</f>
        <v>Si</v>
      </c>
      <c r="I90" s="117" t="str">
        <f>VLOOKUP(E90,VIP!$A$2:$O10654,8,FALSE)</f>
        <v>Si</v>
      </c>
      <c r="J90" s="117" t="str">
        <f>VLOOKUP(E90,VIP!$A$2:$O10604,8,FALSE)</f>
        <v>Si</v>
      </c>
      <c r="K90" s="117" t="str">
        <f>VLOOKUP(E90,VIP!$A$2:$O14178,6,0)</f>
        <v>SI</v>
      </c>
      <c r="L90" s="152" t="s">
        <v>2219</v>
      </c>
      <c r="M90" s="154" t="s">
        <v>2551</v>
      </c>
      <c r="N90" s="109" t="s">
        <v>2453</v>
      </c>
      <c r="O90" s="117" t="s">
        <v>2568</v>
      </c>
      <c r="P90" s="117"/>
      <c r="Q90" s="153">
        <v>44364.608171296299</v>
      </c>
    </row>
    <row r="91" spans="1:17" s="118" customFormat="1" ht="18" x14ac:dyDescent="0.25">
      <c r="A91" s="117" t="str">
        <f>VLOOKUP(E91,'LISTADO ATM'!$A$2:$C$898,3,0)</f>
        <v>ESTE</v>
      </c>
      <c r="B91" s="143" t="s">
        <v>2667</v>
      </c>
      <c r="C91" s="110">
        <v>44364.417187500003</v>
      </c>
      <c r="D91" s="110" t="s">
        <v>2180</v>
      </c>
      <c r="E91" s="138">
        <v>661</v>
      </c>
      <c r="F91" s="117" t="str">
        <f>VLOOKUP(E91,VIP!$A$2:$O13825,2,0)</f>
        <v>DRBR661</v>
      </c>
      <c r="G91" s="117" t="str">
        <f>VLOOKUP(E91,'LISTADO ATM'!$A$2:$B$897,2,0)</f>
        <v xml:space="preserve">ATM Almacenes Iberia (San Pedro) </v>
      </c>
      <c r="H91" s="117" t="str">
        <f>VLOOKUP(E91,VIP!$A$2:$O18688,7,FALSE)</f>
        <v>N/A</v>
      </c>
      <c r="I91" s="117" t="str">
        <f>VLOOKUP(E91,VIP!$A$2:$O10653,8,FALSE)</f>
        <v>N/A</v>
      </c>
      <c r="J91" s="117" t="str">
        <f>VLOOKUP(E91,VIP!$A$2:$O10603,8,FALSE)</f>
        <v>N/A</v>
      </c>
      <c r="K91" s="117" t="str">
        <f>VLOOKUP(E91,VIP!$A$2:$O14177,6,0)</f>
        <v>N/A</v>
      </c>
      <c r="L91" s="152" t="s">
        <v>2219</v>
      </c>
      <c r="M91" s="154" t="s">
        <v>2551</v>
      </c>
      <c r="N91" s="109" t="s">
        <v>2453</v>
      </c>
      <c r="O91" s="117" t="s">
        <v>2455</v>
      </c>
      <c r="P91" s="117"/>
      <c r="Q91" s="153">
        <v>44364.608171296299</v>
      </c>
    </row>
    <row r="92" spans="1:17" s="118" customFormat="1" ht="18" x14ac:dyDescent="0.25">
      <c r="A92" s="117" t="str">
        <f>VLOOKUP(E92,'LISTADO ATM'!$A$2:$C$898,3,0)</f>
        <v>DISTRITO NACIONAL</v>
      </c>
      <c r="B92" s="143" t="s">
        <v>2666</v>
      </c>
      <c r="C92" s="110">
        <v>44364.419189814813</v>
      </c>
      <c r="D92" s="110" t="s">
        <v>2180</v>
      </c>
      <c r="E92" s="138">
        <v>623</v>
      </c>
      <c r="F92" s="117" t="str">
        <f>VLOOKUP(E92,VIP!$A$2:$O13824,2,0)</f>
        <v>DRBR623</v>
      </c>
      <c r="G92" s="117" t="str">
        <f>VLOOKUP(E92,'LISTADO ATM'!$A$2:$B$897,2,0)</f>
        <v xml:space="preserve">ATM Operaciones Especiales (Manoguayabo) </v>
      </c>
      <c r="H92" s="117" t="str">
        <f>VLOOKUP(E92,VIP!$A$2:$O18687,7,FALSE)</f>
        <v>Si</v>
      </c>
      <c r="I92" s="117" t="str">
        <f>VLOOKUP(E92,VIP!$A$2:$O10652,8,FALSE)</f>
        <v>Si</v>
      </c>
      <c r="J92" s="117" t="str">
        <f>VLOOKUP(E92,VIP!$A$2:$O10602,8,FALSE)</f>
        <v>Si</v>
      </c>
      <c r="K92" s="117" t="str">
        <f>VLOOKUP(E92,VIP!$A$2:$O14176,6,0)</f>
        <v>No</v>
      </c>
      <c r="L92" s="152" t="s">
        <v>2219</v>
      </c>
      <c r="M92" s="154" t="s">
        <v>2551</v>
      </c>
      <c r="N92" s="109" t="s">
        <v>2453</v>
      </c>
      <c r="O92" s="117" t="s">
        <v>2455</v>
      </c>
      <c r="P92" s="117"/>
      <c r="Q92" s="153">
        <v>44364.608171296299</v>
      </c>
    </row>
    <row r="93" spans="1:17" s="118" customFormat="1" ht="18" x14ac:dyDescent="0.25">
      <c r="A93" s="117" t="str">
        <f>VLOOKUP(E93,'LISTADO ATM'!$A$2:$C$898,3,0)</f>
        <v>DISTRITO NACIONAL</v>
      </c>
      <c r="B93" s="143" t="s">
        <v>2665</v>
      </c>
      <c r="C93" s="110">
        <v>44364.427430555559</v>
      </c>
      <c r="D93" s="110" t="s">
        <v>2180</v>
      </c>
      <c r="E93" s="138">
        <v>517</v>
      </c>
      <c r="F93" s="117" t="str">
        <f>VLOOKUP(E93,VIP!$A$2:$O13823,2,0)</f>
        <v>DRBR517</v>
      </c>
      <c r="G93" s="117" t="str">
        <f>VLOOKUP(E93,'LISTADO ATM'!$A$2:$B$897,2,0)</f>
        <v xml:space="preserve">ATM Autobanco Oficina Sans Soucí </v>
      </c>
      <c r="H93" s="117" t="str">
        <f>VLOOKUP(E93,VIP!$A$2:$O18686,7,FALSE)</f>
        <v>Si</v>
      </c>
      <c r="I93" s="117" t="str">
        <f>VLOOKUP(E93,VIP!$A$2:$O10651,8,FALSE)</f>
        <v>Si</v>
      </c>
      <c r="J93" s="117" t="str">
        <f>VLOOKUP(E93,VIP!$A$2:$O10601,8,FALSE)</f>
        <v>Si</v>
      </c>
      <c r="K93" s="117" t="str">
        <f>VLOOKUP(E93,VIP!$A$2:$O14175,6,0)</f>
        <v>SI</v>
      </c>
      <c r="L93" s="152" t="s">
        <v>2219</v>
      </c>
      <c r="M93" s="154" t="s">
        <v>2551</v>
      </c>
      <c r="N93" s="109" t="s">
        <v>2453</v>
      </c>
      <c r="O93" s="117" t="s">
        <v>2455</v>
      </c>
      <c r="P93" s="117"/>
      <c r="Q93" s="153">
        <v>44364.608171296299</v>
      </c>
    </row>
    <row r="94" spans="1:17" s="118" customFormat="1" ht="18" x14ac:dyDescent="0.25">
      <c r="A94" s="117" t="str">
        <f>VLOOKUP(E94,'LISTADO ATM'!$A$2:$C$898,3,0)</f>
        <v>ESTE</v>
      </c>
      <c r="B94" s="143" t="s">
        <v>2664</v>
      </c>
      <c r="C94" s="110">
        <v>44364.432326388887</v>
      </c>
      <c r="D94" s="110" t="s">
        <v>2449</v>
      </c>
      <c r="E94" s="138">
        <v>104</v>
      </c>
      <c r="F94" s="117" t="str">
        <f>VLOOKUP(E94,VIP!$A$2:$O13822,2,0)</f>
        <v>DRBR104</v>
      </c>
      <c r="G94" s="117" t="str">
        <f>VLOOKUP(E94,'LISTADO ATM'!$A$2:$B$897,2,0)</f>
        <v xml:space="preserve">ATM Jumbo Higuey </v>
      </c>
      <c r="H94" s="117" t="str">
        <f>VLOOKUP(E94,VIP!$A$2:$O18685,7,FALSE)</f>
        <v>Si</v>
      </c>
      <c r="I94" s="117" t="str">
        <f>VLOOKUP(E94,VIP!$A$2:$O10650,8,FALSE)</f>
        <v>Si</v>
      </c>
      <c r="J94" s="117" t="str">
        <f>VLOOKUP(E94,VIP!$A$2:$O10600,8,FALSE)</f>
        <v>Si</v>
      </c>
      <c r="K94" s="117" t="str">
        <f>VLOOKUP(E94,VIP!$A$2:$O14174,6,0)</f>
        <v>NO</v>
      </c>
      <c r="L94" s="152" t="s">
        <v>2567</v>
      </c>
      <c r="M94" s="154" t="s">
        <v>2551</v>
      </c>
      <c r="N94" s="109" t="s">
        <v>2453</v>
      </c>
      <c r="O94" s="117" t="s">
        <v>2454</v>
      </c>
      <c r="P94" s="117"/>
      <c r="Q94" s="153">
        <v>44364.608171296299</v>
      </c>
    </row>
    <row r="95" spans="1:17" s="118" customFormat="1" ht="18" x14ac:dyDescent="0.25">
      <c r="A95" s="117" t="str">
        <f>VLOOKUP(E95,'LISTADO ATM'!$A$2:$C$898,3,0)</f>
        <v>DISTRITO NACIONAL</v>
      </c>
      <c r="B95" s="143" t="s">
        <v>2663</v>
      </c>
      <c r="C95" s="110">
        <v>44364.433715277781</v>
      </c>
      <c r="D95" s="110" t="s">
        <v>2449</v>
      </c>
      <c r="E95" s="138">
        <v>327</v>
      </c>
      <c r="F95" s="117" t="str">
        <f>VLOOKUP(E95,VIP!$A$2:$O13821,2,0)</f>
        <v>DRBR327</v>
      </c>
      <c r="G95" s="117" t="str">
        <f>VLOOKUP(E95,'LISTADO ATM'!$A$2:$B$897,2,0)</f>
        <v xml:space="preserve">ATM UNP CCN (Nacional 27 de Febrero) </v>
      </c>
      <c r="H95" s="117" t="str">
        <f>VLOOKUP(E95,VIP!$A$2:$O18684,7,FALSE)</f>
        <v>Si</v>
      </c>
      <c r="I95" s="117" t="str">
        <f>VLOOKUP(E95,VIP!$A$2:$O10649,8,FALSE)</f>
        <v>Si</v>
      </c>
      <c r="J95" s="117" t="str">
        <f>VLOOKUP(E95,VIP!$A$2:$O10599,8,FALSE)</f>
        <v>Si</v>
      </c>
      <c r="K95" s="117" t="str">
        <f>VLOOKUP(E95,VIP!$A$2:$O14173,6,0)</f>
        <v>NO</v>
      </c>
      <c r="L95" s="152" t="s">
        <v>2442</v>
      </c>
      <c r="M95" s="109" t="s">
        <v>2446</v>
      </c>
      <c r="N95" s="109" t="s">
        <v>2453</v>
      </c>
      <c r="O95" s="117" t="s">
        <v>2454</v>
      </c>
      <c r="P95" s="117"/>
      <c r="Q95" s="109" t="s">
        <v>2442</v>
      </c>
    </row>
    <row r="96" spans="1:17" s="118" customFormat="1" ht="18" x14ac:dyDescent="0.25">
      <c r="A96" s="117" t="str">
        <f>VLOOKUP(E96,'LISTADO ATM'!$A$2:$C$898,3,0)</f>
        <v>DISTRITO NACIONAL</v>
      </c>
      <c r="B96" s="143" t="s">
        <v>2680</v>
      </c>
      <c r="C96" s="110">
        <v>44364.437291666669</v>
      </c>
      <c r="D96" s="110" t="s">
        <v>2470</v>
      </c>
      <c r="E96" s="138">
        <v>724</v>
      </c>
      <c r="F96" s="117" t="str">
        <f>VLOOKUP(E96,VIP!$A$2:$O13838,2,0)</f>
        <v>DRBR997</v>
      </c>
      <c r="G96" s="117" t="str">
        <f>VLOOKUP(E96,'LISTADO ATM'!$A$2:$B$897,2,0)</f>
        <v xml:space="preserve">ATM El Huacal I </v>
      </c>
      <c r="H96" s="117" t="str">
        <f>VLOOKUP(E96,VIP!$A$2:$O18701,7,FALSE)</f>
        <v>Si</v>
      </c>
      <c r="I96" s="117" t="str">
        <f>VLOOKUP(E96,VIP!$A$2:$O10666,8,FALSE)</f>
        <v>Si</v>
      </c>
      <c r="J96" s="117" t="str">
        <f>VLOOKUP(E96,VIP!$A$2:$O10616,8,FALSE)</f>
        <v>Si</v>
      </c>
      <c r="K96" s="117" t="str">
        <f>VLOOKUP(E96,VIP!$A$2:$O14190,6,0)</f>
        <v>NO</v>
      </c>
      <c r="L96" s="152" t="s">
        <v>2686</v>
      </c>
      <c r="M96" s="154" t="s">
        <v>2551</v>
      </c>
      <c r="N96" s="109" t="s">
        <v>2683</v>
      </c>
      <c r="O96" s="117" t="s">
        <v>2685</v>
      </c>
      <c r="P96" s="117" t="s">
        <v>2689</v>
      </c>
      <c r="Q96" s="154" t="s">
        <v>2686</v>
      </c>
    </row>
    <row r="97" spans="1:17" s="118" customFormat="1" ht="18" x14ac:dyDescent="0.25">
      <c r="A97" s="117" t="str">
        <f>VLOOKUP(E97,'LISTADO ATM'!$A$2:$C$898,3,0)</f>
        <v>NORTE</v>
      </c>
      <c r="B97" s="143" t="s">
        <v>2662</v>
      </c>
      <c r="C97" s="110">
        <v>44364.438437500001</v>
      </c>
      <c r="D97" s="110" t="s">
        <v>2181</v>
      </c>
      <c r="E97" s="138">
        <v>99</v>
      </c>
      <c r="F97" s="117" t="str">
        <f>VLOOKUP(E97,VIP!$A$2:$O13820,2,0)</f>
        <v>DRBR099</v>
      </c>
      <c r="G97" s="117" t="str">
        <f>VLOOKUP(E97,'LISTADO ATM'!$A$2:$B$897,2,0)</f>
        <v xml:space="preserve">ATM Multicentro La Sirena S.F.M. </v>
      </c>
      <c r="H97" s="117" t="str">
        <f>VLOOKUP(E97,VIP!$A$2:$O18683,7,FALSE)</f>
        <v>Si</v>
      </c>
      <c r="I97" s="117" t="str">
        <f>VLOOKUP(E97,VIP!$A$2:$O10648,8,FALSE)</f>
        <v>Si</v>
      </c>
      <c r="J97" s="117" t="str">
        <f>VLOOKUP(E97,VIP!$A$2:$O10598,8,FALSE)</f>
        <v>Si</v>
      </c>
      <c r="K97" s="117" t="str">
        <f>VLOOKUP(E97,VIP!$A$2:$O14172,6,0)</f>
        <v>NO</v>
      </c>
      <c r="L97" s="152" t="s">
        <v>2219</v>
      </c>
      <c r="M97" s="154" t="s">
        <v>2551</v>
      </c>
      <c r="N97" s="109" t="s">
        <v>2453</v>
      </c>
      <c r="O97" s="117" t="s">
        <v>2568</v>
      </c>
      <c r="P97" s="117"/>
      <c r="Q97" s="153">
        <v>44364.608171296299</v>
      </c>
    </row>
    <row r="98" spans="1:17" s="118" customFormat="1" ht="18" x14ac:dyDescent="0.25">
      <c r="A98" s="117" t="str">
        <f>VLOOKUP(E98,'LISTADO ATM'!$A$2:$C$898,3,0)</f>
        <v>NORTE</v>
      </c>
      <c r="B98" s="143" t="s">
        <v>2661</v>
      </c>
      <c r="C98" s="110">
        <v>44364.44017361111</v>
      </c>
      <c r="D98" s="110" t="s">
        <v>2576</v>
      </c>
      <c r="E98" s="138">
        <v>645</v>
      </c>
      <c r="F98" s="117" t="str">
        <f>VLOOKUP(E98,VIP!$A$2:$O13819,2,0)</f>
        <v>DRBR329</v>
      </c>
      <c r="G98" s="117" t="str">
        <f>VLOOKUP(E98,'LISTADO ATM'!$A$2:$B$897,2,0)</f>
        <v xml:space="preserve">ATM UNP Cabrera </v>
      </c>
      <c r="H98" s="117" t="str">
        <f>VLOOKUP(E98,VIP!$A$2:$O18682,7,FALSE)</f>
        <v>Si</v>
      </c>
      <c r="I98" s="117" t="str">
        <f>VLOOKUP(E98,VIP!$A$2:$O10647,8,FALSE)</f>
        <v>Si</v>
      </c>
      <c r="J98" s="117" t="str">
        <f>VLOOKUP(E98,VIP!$A$2:$O10597,8,FALSE)</f>
        <v>Si</v>
      </c>
      <c r="K98" s="117" t="str">
        <f>VLOOKUP(E98,VIP!$A$2:$O14171,6,0)</f>
        <v>NO</v>
      </c>
      <c r="L98" s="152" t="s">
        <v>2442</v>
      </c>
      <c r="M98" s="154" t="s">
        <v>2551</v>
      </c>
      <c r="N98" s="109" t="s">
        <v>2453</v>
      </c>
      <c r="O98" s="117" t="s">
        <v>2579</v>
      </c>
      <c r="P98" s="117"/>
      <c r="Q98" s="153">
        <v>44363.75</v>
      </c>
    </row>
    <row r="99" spans="1:17" s="118" customFormat="1" ht="18" x14ac:dyDescent="0.25">
      <c r="A99" s="117" t="str">
        <f>VLOOKUP(E99,'LISTADO ATM'!$A$2:$C$898,3,0)</f>
        <v>DISTRITO NACIONAL</v>
      </c>
      <c r="B99" s="143" t="s">
        <v>2679</v>
      </c>
      <c r="C99" s="110">
        <v>44364.440358796295</v>
      </c>
      <c r="D99" s="110" t="s">
        <v>2470</v>
      </c>
      <c r="E99" s="138">
        <v>671</v>
      </c>
      <c r="F99" s="117" t="str">
        <f>VLOOKUP(E99,VIP!$A$2:$O13837,2,0)</f>
        <v>DRBR671</v>
      </c>
      <c r="G99" s="117" t="str">
        <f>VLOOKUP(E99,'LISTADO ATM'!$A$2:$B$897,2,0)</f>
        <v>ATM Ayuntamiento Sto. Dgo. Norte</v>
      </c>
      <c r="H99" s="117" t="str">
        <f>VLOOKUP(E99,VIP!$A$2:$O18700,7,FALSE)</f>
        <v>Si</v>
      </c>
      <c r="I99" s="117" t="str">
        <f>VLOOKUP(E99,VIP!$A$2:$O10665,8,FALSE)</f>
        <v>Si</v>
      </c>
      <c r="J99" s="117" t="str">
        <f>VLOOKUP(E99,VIP!$A$2:$O10615,8,FALSE)</f>
        <v>Si</v>
      </c>
      <c r="K99" s="117" t="str">
        <f>VLOOKUP(E99,VIP!$A$2:$O14189,6,0)</f>
        <v>NO</v>
      </c>
      <c r="L99" s="152" t="s">
        <v>2682</v>
      </c>
      <c r="M99" s="154" t="s">
        <v>2551</v>
      </c>
      <c r="N99" s="109" t="s">
        <v>2683</v>
      </c>
      <c r="O99" s="117" t="s">
        <v>2685</v>
      </c>
      <c r="P99" s="117" t="s">
        <v>2688</v>
      </c>
      <c r="Q99" s="154" t="s">
        <v>2682</v>
      </c>
    </row>
    <row r="100" spans="1:17" s="118" customFormat="1" ht="18" x14ac:dyDescent="0.25">
      <c r="A100" s="117" t="str">
        <f>VLOOKUP(E100,'LISTADO ATM'!$A$2:$C$898,3,0)</f>
        <v>SUR</v>
      </c>
      <c r="B100" s="143" t="s">
        <v>2678</v>
      </c>
      <c r="C100" s="110">
        <v>44364.440798611111</v>
      </c>
      <c r="D100" s="110" t="s">
        <v>2470</v>
      </c>
      <c r="E100" s="138">
        <v>873</v>
      </c>
      <c r="F100" s="117" t="str">
        <f>VLOOKUP(E100,VIP!$A$2:$O13836,2,0)</f>
        <v>DRBR873</v>
      </c>
      <c r="G100" s="117" t="str">
        <f>VLOOKUP(E100,'LISTADO ATM'!$A$2:$B$897,2,0)</f>
        <v xml:space="preserve">ATM Centro de Caja San Cristóbal II </v>
      </c>
      <c r="H100" s="117" t="str">
        <f>VLOOKUP(E100,VIP!$A$2:$O18699,7,FALSE)</f>
        <v>Si</v>
      </c>
      <c r="I100" s="117" t="str">
        <f>VLOOKUP(E100,VIP!$A$2:$O10664,8,FALSE)</f>
        <v>Si</v>
      </c>
      <c r="J100" s="117" t="str">
        <f>VLOOKUP(E100,VIP!$A$2:$O10614,8,FALSE)</f>
        <v>Si</v>
      </c>
      <c r="K100" s="117" t="str">
        <f>VLOOKUP(E100,VIP!$A$2:$O14188,6,0)</f>
        <v>SI</v>
      </c>
      <c r="L100" s="152" t="s">
        <v>2686</v>
      </c>
      <c r="M100" s="154" t="s">
        <v>2551</v>
      </c>
      <c r="N100" s="109" t="s">
        <v>2683</v>
      </c>
      <c r="O100" s="117" t="s">
        <v>2684</v>
      </c>
      <c r="P100" s="117" t="s">
        <v>2689</v>
      </c>
      <c r="Q100" s="154" t="s">
        <v>2686</v>
      </c>
    </row>
    <row r="101" spans="1:17" s="118" customFormat="1" ht="18" x14ac:dyDescent="0.25">
      <c r="A101" s="117" t="str">
        <f>VLOOKUP(E101,'LISTADO ATM'!$A$2:$C$898,3,0)</f>
        <v>DISTRITO NACIONAL</v>
      </c>
      <c r="B101" s="143" t="s">
        <v>2677</v>
      </c>
      <c r="C101" s="110">
        <v>44364.441458333335</v>
      </c>
      <c r="D101" s="110" t="s">
        <v>2470</v>
      </c>
      <c r="E101" s="138">
        <v>10</v>
      </c>
      <c r="F101" s="117" t="str">
        <f>VLOOKUP(E101,VIP!$A$2:$O13835,2,0)</f>
        <v>DRBR010</v>
      </c>
      <c r="G101" s="117" t="str">
        <f>VLOOKUP(E101,'LISTADO ATM'!$A$2:$B$897,2,0)</f>
        <v xml:space="preserve">ATM Ministerio Salud Pública </v>
      </c>
      <c r="H101" s="117" t="str">
        <f>VLOOKUP(E101,VIP!$A$2:$O18698,7,FALSE)</f>
        <v>Si</v>
      </c>
      <c r="I101" s="117" t="str">
        <f>VLOOKUP(E101,VIP!$A$2:$O10663,8,FALSE)</f>
        <v>Si</v>
      </c>
      <c r="J101" s="117" t="str">
        <f>VLOOKUP(E101,VIP!$A$2:$O10613,8,FALSE)</f>
        <v>Si</v>
      </c>
      <c r="K101" s="117" t="str">
        <f>VLOOKUP(E101,VIP!$A$2:$O14187,6,0)</f>
        <v>NO</v>
      </c>
      <c r="L101" s="152" t="s">
        <v>2682</v>
      </c>
      <c r="M101" s="154" t="s">
        <v>2551</v>
      </c>
      <c r="N101" s="109" t="s">
        <v>2683</v>
      </c>
      <c r="O101" s="117" t="s">
        <v>2685</v>
      </c>
      <c r="P101" s="117" t="s">
        <v>2688</v>
      </c>
      <c r="Q101" s="154" t="s">
        <v>2682</v>
      </c>
    </row>
    <row r="102" spans="1:17" s="118" customFormat="1" ht="18" x14ac:dyDescent="0.25">
      <c r="A102" s="117" t="str">
        <f>VLOOKUP(E102,'LISTADO ATM'!$A$2:$C$898,3,0)</f>
        <v>NORTE</v>
      </c>
      <c r="B102" s="143" t="s">
        <v>2660</v>
      </c>
      <c r="C102" s="110">
        <v>44364.444050925929</v>
      </c>
      <c r="D102" s="110" t="s">
        <v>2576</v>
      </c>
      <c r="E102" s="138">
        <v>632</v>
      </c>
      <c r="F102" s="117" t="str">
        <f>VLOOKUP(E102,VIP!$A$2:$O13818,2,0)</f>
        <v>DRBR263</v>
      </c>
      <c r="G102" s="117" t="str">
        <f>VLOOKUP(E102,'LISTADO ATM'!$A$2:$B$897,2,0)</f>
        <v xml:space="preserve">ATM Autobanco Gurabo </v>
      </c>
      <c r="H102" s="117" t="str">
        <f>VLOOKUP(E102,VIP!$A$2:$O18681,7,FALSE)</f>
        <v>Si</v>
      </c>
      <c r="I102" s="117" t="str">
        <f>VLOOKUP(E102,VIP!$A$2:$O10646,8,FALSE)</f>
        <v>Si</v>
      </c>
      <c r="J102" s="117" t="str">
        <f>VLOOKUP(E102,VIP!$A$2:$O10596,8,FALSE)</f>
        <v>Si</v>
      </c>
      <c r="K102" s="117" t="str">
        <f>VLOOKUP(E102,VIP!$A$2:$O14170,6,0)</f>
        <v>NO</v>
      </c>
      <c r="L102" s="152" t="s">
        <v>2418</v>
      </c>
      <c r="M102" s="154" t="s">
        <v>2551</v>
      </c>
      <c r="N102" s="109" t="s">
        <v>2453</v>
      </c>
      <c r="O102" s="117" t="s">
        <v>2579</v>
      </c>
      <c r="P102" s="117"/>
      <c r="Q102" s="153">
        <v>44363.768055555556</v>
      </c>
    </row>
    <row r="103" spans="1:17" s="118" customFormat="1" ht="18" x14ac:dyDescent="0.25">
      <c r="A103" s="117" t="str">
        <f>VLOOKUP(E103,'LISTADO ATM'!$A$2:$C$898,3,0)</f>
        <v>NORTE</v>
      </c>
      <c r="B103" s="143" t="s">
        <v>2676</v>
      </c>
      <c r="C103" s="110">
        <v>44364.444895833331</v>
      </c>
      <c r="D103" s="110" t="s">
        <v>2470</v>
      </c>
      <c r="E103" s="138">
        <v>637</v>
      </c>
      <c r="F103" s="117" t="str">
        <f>VLOOKUP(E103,VIP!$A$2:$O13834,2,0)</f>
        <v>DRBR637</v>
      </c>
      <c r="G103" s="117" t="str">
        <f>VLOOKUP(E103,'LISTADO ATM'!$A$2:$B$897,2,0)</f>
        <v xml:space="preserve">ATM UNP Monción </v>
      </c>
      <c r="H103" s="117" t="str">
        <f>VLOOKUP(E103,VIP!$A$2:$O18697,7,FALSE)</f>
        <v>Si</v>
      </c>
      <c r="I103" s="117" t="str">
        <f>VLOOKUP(E103,VIP!$A$2:$O10662,8,FALSE)</f>
        <v>Si</v>
      </c>
      <c r="J103" s="117" t="str">
        <f>VLOOKUP(E103,VIP!$A$2:$O10612,8,FALSE)</f>
        <v>Si</v>
      </c>
      <c r="K103" s="117" t="str">
        <f>VLOOKUP(E103,VIP!$A$2:$O14186,6,0)</f>
        <v>NO</v>
      </c>
      <c r="L103" s="152" t="s">
        <v>2682</v>
      </c>
      <c r="M103" s="154" t="s">
        <v>2551</v>
      </c>
      <c r="N103" s="109" t="s">
        <v>2683</v>
      </c>
      <c r="O103" s="117" t="s">
        <v>2684</v>
      </c>
      <c r="P103" s="117" t="s">
        <v>2688</v>
      </c>
      <c r="Q103" s="154" t="s">
        <v>2682</v>
      </c>
    </row>
    <row r="104" spans="1:17" s="118" customFormat="1" ht="18" x14ac:dyDescent="0.25">
      <c r="A104" s="117" t="str">
        <f>VLOOKUP(E104,'LISTADO ATM'!$A$2:$C$898,3,0)</f>
        <v>ESTE</v>
      </c>
      <c r="B104" s="143" t="s">
        <v>2717</v>
      </c>
      <c r="C104" s="110">
        <v>44364.454699074071</v>
      </c>
      <c r="D104" s="110" t="s">
        <v>2180</v>
      </c>
      <c r="E104" s="138">
        <v>480</v>
      </c>
      <c r="F104" s="117" t="str">
        <f>VLOOKUP(E104,VIP!$A$2:$O13851,2,0)</f>
        <v>DRBR480</v>
      </c>
      <c r="G104" s="117" t="str">
        <f>VLOOKUP(E104,'LISTADO ATM'!$A$2:$B$897,2,0)</f>
        <v>ATM UNP Farmaconal Higuey</v>
      </c>
      <c r="H104" s="117" t="str">
        <f>VLOOKUP(E104,VIP!$A$2:$O18714,7,FALSE)</f>
        <v>N/A</v>
      </c>
      <c r="I104" s="117" t="str">
        <f>VLOOKUP(E104,VIP!$A$2:$O10679,8,FALSE)</f>
        <v>N/A</v>
      </c>
      <c r="J104" s="117" t="str">
        <f>VLOOKUP(E104,VIP!$A$2:$O10629,8,FALSE)</f>
        <v>N/A</v>
      </c>
      <c r="K104" s="117" t="str">
        <f>VLOOKUP(E104,VIP!$A$2:$O14203,6,0)</f>
        <v>N/A</v>
      </c>
      <c r="L104" s="152" t="s">
        <v>2219</v>
      </c>
      <c r="M104" s="154" t="s">
        <v>2551</v>
      </c>
      <c r="N104" s="109" t="s">
        <v>2559</v>
      </c>
      <c r="O104" s="117" t="s">
        <v>2455</v>
      </c>
      <c r="P104" s="117"/>
      <c r="Q104" s="153">
        <v>44364.608171296299</v>
      </c>
    </row>
    <row r="105" spans="1:17" s="118" customFormat="1" ht="18" x14ac:dyDescent="0.25">
      <c r="A105" s="117" t="str">
        <f>VLOOKUP(E105,'LISTADO ATM'!$A$2:$C$898,3,0)</f>
        <v>DISTRITO NACIONAL</v>
      </c>
      <c r="B105" s="143" t="s">
        <v>2731</v>
      </c>
      <c r="C105" s="110">
        <v>44364.455567129633</v>
      </c>
      <c r="D105" s="110" t="s">
        <v>2180</v>
      </c>
      <c r="E105" s="138">
        <v>709</v>
      </c>
      <c r="F105" s="117" t="str">
        <f>VLOOKUP(E105,VIP!$A$2:$O13849,2,0)</f>
        <v>DRBR01N</v>
      </c>
      <c r="G105" s="117" t="str">
        <f>VLOOKUP(E105,'LISTADO ATM'!$A$2:$B$897,2,0)</f>
        <v xml:space="preserve">ATM Seguros Maestro SEMMA  </v>
      </c>
      <c r="H105" s="117" t="str">
        <f>VLOOKUP(E105,VIP!$A$2:$O18712,7,FALSE)</f>
        <v>Si</v>
      </c>
      <c r="I105" s="117" t="str">
        <f>VLOOKUP(E105,VIP!$A$2:$O10677,8,FALSE)</f>
        <v>Si</v>
      </c>
      <c r="J105" s="117" t="str">
        <f>VLOOKUP(E105,VIP!$A$2:$O10627,8,FALSE)</f>
        <v>Si</v>
      </c>
      <c r="K105" s="117" t="str">
        <f>VLOOKUP(E105,VIP!$A$2:$O14201,6,0)</f>
        <v>NO</v>
      </c>
      <c r="L105" s="152" t="s">
        <v>2245</v>
      </c>
      <c r="M105" s="154" t="s">
        <v>2551</v>
      </c>
      <c r="N105" s="109" t="s">
        <v>2683</v>
      </c>
      <c r="O105" s="117" t="s">
        <v>2455</v>
      </c>
      <c r="P105" s="117"/>
      <c r="Q105" s="153" t="s">
        <v>2245</v>
      </c>
    </row>
    <row r="106" spans="1:17" s="118" customFormat="1" ht="18" x14ac:dyDescent="0.25">
      <c r="A106" s="117" t="str">
        <f>VLOOKUP(E106,'LISTADO ATM'!$A$2:$C$898,3,0)</f>
        <v>DISTRITO NACIONAL</v>
      </c>
      <c r="B106" s="143" t="s">
        <v>2716</v>
      </c>
      <c r="C106" s="110">
        <v>44364.482638888891</v>
      </c>
      <c r="D106" s="110" t="s">
        <v>2449</v>
      </c>
      <c r="E106" s="138">
        <v>993</v>
      </c>
      <c r="F106" s="117" t="str">
        <f>VLOOKUP(E106,VIP!$A$2:$O13850,2,0)</f>
        <v>DRBR993</v>
      </c>
      <c r="G106" s="117" t="str">
        <f>VLOOKUP(E106,'LISTADO ATM'!$A$2:$B$897,2,0)</f>
        <v xml:space="preserve">ATM Centro Medico Integral II </v>
      </c>
      <c r="H106" s="117" t="str">
        <f>VLOOKUP(E106,VIP!$A$2:$O18713,7,FALSE)</f>
        <v>Si</v>
      </c>
      <c r="I106" s="117" t="str">
        <f>VLOOKUP(E106,VIP!$A$2:$O10678,8,FALSE)</f>
        <v>Si</v>
      </c>
      <c r="J106" s="117" t="str">
        <f>VLOOKUP(E106,VIP!$A$2:$O10628,8,FALSE)</f>
        <v>Si</v>
      </c>
      <c r="K106" s="117" t="str">
        <f>VLOOKUP(E106,VIP!$A$2:$O14202,6,0)</f>
        <v>NO</v>
      </c>
      <c r="L106" s="152" t="s">
        <v>2418</v>
      </c>
      <c r="M106" s="154" t="s">
        <v>2551</v>
      </c>
      <c r="N106" s="109" t="s">
        <v>2453</v>
      </c>
      <c r="O106" s="117" t="s">
        <v>2454</v>
      </c>
      <c r="P106" s="117"/>
      <c r="Q106" s="153">
        <v>44364.608171296299</v>
      </c>
    </row>
    <row r="107" spans="1:17" s="118" customFormat="1" ht="18" x14ac:dyDescent="0.25">
      <c r="A107" s="117" t="str">
        <f>VLOOKUP(E107,'LISTADO ATM'!$A$2:$C$898,3,0)</f>
        <v>DISTRITO NACIONAL</v>
      </c>
      <c r="B107" s="143" t="s">
        <v>2715</v>
      </c>
      <c r="C107" s="110">
        <v>44364.484444444446</v>
      </c>
      <c r="D107" s="110" t="s">
        <v>2180</v>
      </c>
      <c r="E107" s="138">
        <v>911</v>
      </c>
      <c r="F107" s="117" t="str">
        <f>VLOOKUP(E107,VIP!$A$2:$O13849,2,0)</f>
        <v>DRBR911</v>
      </c>
      <c r="G107" s="117" t="str">
        <f>VLOOKUP(E107,'LISTADO ATM'!$A$2:$B$897,2,0)</f>
        <v xml:space="preserve">ATM Oficina Venezuela II </v>
      </c>
      <c r="H107" s="117" t="str">
        <f>VLOOKUP(E107,VIP!$A$2:$O18712,7,FALSE)</f>
        <v>Si</v>
      </c>
      <c r="I107" s="117" t="str">
        <f>VLOOKUP(E107,VIP!$A$2:$O10677,8,FALSE)</f>
        <v>Si</v>
      </c>
      <c r="J107" s="117" t="str">
        <f>VLOOKUP(E107,VIP!$A$2:$O10627,8,FALSE)</f>
        <v>Si</v>
      </c>
      <c r="K107" s="117" t="str">
        <f>VLOOKUP(E107,VIP!$A$2:$O14201,6,0)</f>
        <v>SI</v>
      </c>
      <c r="L107" s="152" t="s">
        <v>2219</v>
      </c>
      <c r="M107" s="154" t="s">
        <v>2551</v>
      </c>
      <c r="N107" s="109" t="s">
        <v>2559</v>
      </c>
      <c r="O107" s="117" t="s">
        <v>2455</v>
      </c>
      <c r="P107" s="117"/>
      <c r="Q107" s="153">
        <v>44363.754861111112</v>
      </c>
    </row>
    <row r="108" spans="1:17" s="118" customFormat="1" ht="18" x14ac:dyDescent="0.25">
      <c r="A108" s="117" t="str">
        <f>VLOOKUP(E108,'LISTADO ATM'!$A$2:$C$898,3,0)</f>
        <v>ESTE</v>
      </c>
      <c r="B108" s="143" t="s">
        <v>2714</v>
      </c>
      <c r="C108" s="110">
        <v>44364.484444444446</v>
      </c>
      <c r="D108" s="110" t="s">
        <v>2449</v>
      </c>
      <c r="E108" s="138">
        <v>480</v>
      </c>
      <c r="F108" s="117" t="str">
        <f>VLOOKUP(E108,VIP!$A$2:$O13848,2,0)</f>
        <v>DRBR480</v>
      </c>
      <c r="G108" s="117" t="str">
        <f>VLOOKUP(E108,'LISTADO ATM'!$A$2:$B$897,2,0)</f>
        <v>ATM UNP Farmaconal Higuey</v>
      </c>
      <c r="H108" s="117" t="str">
        <f>VLOOKUP(E108,VIP!$A$2:$O18711,7,FALSE)</f>
        <v>N/A</v>
      </c>
      <c r="I108" s="117" t="str">
        <f>VLOOKUP(E108,VIP!$A$2:$O10676,8,FALSE)</f>
        <v>N/A</v>
      </c>
      <c r="J108" s="117" t="str">
        <f>VLOOKUP(E108,VIP!$A$2:$O10626,8,FALSE)</f>
        <v>N/A</v>
      </c>
      <c r="K108" s="117" t="str">
        <f>VLOOKUP(E108,VIP!$A$2:$O14200,6,0)</f>
        <v>N/A</v>
      </c>
      <c r="L108" s="152" t="s">
        <v>2418</v>
      </c>
      <c r="M108" s="154" t="s">
        <v>2551</v>
      </c>
      <c r="N108" s="109" t="s">
        <v>2453</v>
      </c>
      <c r="O108" s="117" t="s">
        <v>2454</v>
      </c>
      <c r="P108" s="117"/>
      <c r="Q108" s="153">
        <v>44364.608171296299</v>
      </c>
    </row>
    <row r="109" spans="1:17" s="118" customFormat="1" ht="18" x14ac:dyDescent="0.25">
      <c r="A109" s="117" t="str">
        <f>VLOOKUP(E109,'LISTADO ATM'!$A$2:$C$898,3,0)</f>
        <v>DISTRITO NACIONAL</v>
      </c>
      <c r="B109" s="143" t="s">
        <v>2713</v>
      </c>
      <c r="C109" s="110">
        <v>44364.486226851855</v>
      </c>
      <c r="D109" s="110" t="s">
        <v>2470</v>
      </c>
      <c r="E109" s="138">
        <v>354</v>
      </c>
      <c r="F109" s="117" t="str">
        <f>VLOOKUP(E109,VIP!$A$2:$O13847,2,0)</f>
        <v>DRBR354</v>
      </c>
      <c r="G109" s="117" t="str">
        <f>VLOOKUP(E109,'LISTADO ATM'!$A$2:$B$897,2,0)</f>
        <v xml:space="preserve">ATM Oficina Núñez de Cáceres II </v>
      </c>
      <c r="H109" s="117" t="str">
        <f>VLOOKUP(E109,VIP!$A$2:$O18710,7,FALSE)</f>
        <v>Si</v>
      </c>
      <c r="I109" s="117" t="str">
        <f>VLOOKUP(E109,VIP!$A$2:$O10675,8,FALSE)</f>
        <v>Si</v>
      </c>
      <c r="J109" s="117" t="str">
        <f>VLOOKUP(E109,VIP!$A$2:$O10625,8,FALSE)</f>
        <v>Si</v>
      </c>
      <c r="K109" s="117" t="str">
        <f>VLOOKUP(E109,VIP!$A$2:$O14199,6,0)</f>
        <v>NO</v>
      </c>
      <c r="L109" s="152" t="s">
        <v>2418</v>
      </c>
      <c r="M109" s="154" t="s">
        <v>2551</v>
      </c>
      <c r="N109" s="109" t="s">
        <v>2453</v>
      </c>
      <c r="O109" s="117" t="s">
        <v>2471</v>
      </c>
      <c r="P109" s="117"/>
      <c r="Q109" s="153">
        <v>44363.775694444441</v>
      </c>
    </row>
    <row r="110" spans="1:17" s="118" customFormat="1" ht="18" x14ac:dyDescent="0.25">
      <c r="A110" s="117" t="str">
        <f>VLOOKUP(E110,'LISTADO ATM'!$A$2:$C$898,3,0)</f>
        <v>DISTRITO NACIONAL</v>
      </c>
      <c r="B110" s="143" t="s">
        <v>2730</v>
      </c>
      <c r="C110" s="110">
        <v>44364.486562500002</v>
      </c>
      <c r="D110" s="110" t="s">
        <v>2180</v>
      </c>
      <c r="E110" s="138">
        <v>302</v>
      </c>
      <c r="F110" s="117" t="str">
        <f>VLOOKUP(E110,VIP!$A$2:$O13848,2,0)</f>
        <v>DRBR302</v>
      </c>
      <c r="G110" s="117" t="str">
        <f>VLOOKUP(E110,'LISTADO ATM'!$A$2:$B$897,2,0)</f>
        <v xml:space="preserve">ATM S/M Aprezio Los Mameyes  </v>
      </c>
      <c r="H110" s="117" t="str">
        <f>VLOOKUP(E110,VIP!$A$2:$O18711,7,FALSE)</f>
        <v>Si</v>
      </c>
      <c r="I110" s="117" t="str">
        <f>VLOOKUP(E110,VIP!$A$2:$O10676,8,FALSE)</f>
        <v>Si</v>
      </c>
      <c r="J110" s="117" t="str">
        <f>VLOOKUP(E110,VIP!$A$2:$O10626,8,FALSE)</f>
        <v>Si</v>
      </c>
      <c r="K110" s="117" t="str">
        <f>VLOOKUP(E110,VIP!$A$2:$O14200,6,0)</f>
        <v>NO</v>
      </c>
      <c r="L110" s="152" t="s">
        <v>2466</v>
      </c>
      <c r="M110" s="154" t="s">
        <v>2551</v>
      </c>
      <c r="N110" s="109" t="s">
        <v>2683</v>
      </c>
      <c r="O110" s="117" t="s">
        <v>2455</v>
      </c>
      <c r="P110" s="117"/>
      <c r="Q110" s="153" t="s">
        <v>2466</v>
      </c>
    </row>
    <row r="111" spans="1:17" s="118" customFormat="1" ht="18" x14ac:dyDescent="0.25">
      <c r="A111" s="117" t="str">
        <f>VLOOKUP(E111,'LISTADO ATM'!$A$2:$C$898,3,0)</f>
        <v>NORTE</v>
      </c>
      <c r="B111" s="143" t="s">
        <v>2712</v>
      </c>
      <c r="C111" s="110">
        <v>44364.488344907404</v>
      </c>
      <c r="D111" s="110" t="s">
        <v>2470</v>
      </c>
      <c r="E111" s="138">
        <v>350</v>
      </c>
      <c r="F111" s="117" t="str">
        <f>VLOOKUP(E111,VIP!$A$2:$O13846,2,0)</f>
        <v>DRBR350</v>
      </c>
      <c r="G111" s="117" t="str">
        <f>VLOOKUP(E111,'LISTADO ATM'!$A$2:$B$897,2,0)</f>
        <v xml:space="preserve">ATM Oficina Villa Tapia </v>
      </c>
      <c r="H111" s="117" t="str">
        <f>VLOOKUP(E111,VIP!$A$2:$O18709,7,FALSE)</f>
        <v>Si</v>
      </c>
      <c r="I111" s="117" t="str">
        <f>VLOOKUP(E111,VIP!$A$2:$O10674,8,FALSE)</f>
        <v>Si</v>
      </c>
      <c r="J111" s="117" t="str">
        <f>VLOOKUP(E111,VIP!$A$2:$O10624,8,FALSE)</f>
        <v>Si</v>
      </c>
      <c r="K111" s="117" t="str">
        <f>VLOOKUP(E111,VIP!$A$2:$O14198,6,0)</f>
        <v>NO</v>
      </c>
      <c r="L111" s="152" t="s">
        <v>2418</v>
      </c>
      <c r="M111" s="154" t="s">
        <v>2551</v>
      </c>
      <c r="N111" s="109" t="s">
        <v>2453</v>
      </c>
      <c r="O111" s="117" t="s">
        <v>2471</v>
      </c>
      <c r="P111" s="117"/>
      <c r="Q111" s="153">
        <v>44363.772916666669</v>
      </c>
    </row>
    <row r="112" spans="1:17" s="118" customFormat="1" ht="18" x14ac:dyDescent="0.25">
      <c r="A112" s="117" t="str">
        <f>VLOOKUP(E112,'LISTADO ATM'!$A$2:$C$898,3,0)</f>
        <v>DISTRITO NACIONAL</v>
      </c>
      <c r="B112" s="143" t="s">
        <v>2711</v>
      </c>
      <c r="C112" s="110">
        <v>44364.491608796299</v>
      </c>
      <c r="D112" s="110" t="s">
        <v>2181</v>
      </c>
      <c r="E112" s="138">
        <v>459</v>
      </c>
      <c r="F112" s="117" t="str">
        <f>VLOOKUP(E112,VIP!$A$2:$O13845,2,0)</f>
        <v>DRBR459</v>
      </c>
      <c r="G112" s="117" t="str">
        <f>VLOOKUP(E112,'LISTADO ATM'!$A$2:$B$897,2,0)</f>
        <v>ATM Estación Jima Bonao</v>
      </c>
      <c r="H112" s="117" t="str">
        <f>VLOOKUP(E112,VIP!$A$2:$O18708,7,FALSE)</f>
        <v>Si</v>
      </c>
      <c r="I112" s="117" t="str">
        <f>VLOOKUP(E112,VIP!$A$2:$O10673,8,FALSE)</f>
        <v>Si</v>
      </c>
      <c r="J112" s="117" t="str">
        <f>VLOOKUP(E112,VIP!$A$2:$O10623,8,FALSE)</f>
        <v>Si</v>
      </c>
      <c r="K112" s="117" t="str">
        <f>VLOOKUP(E112,VIP!$A$2:$O14197,6,0)</f>
        <v>NO</v>
      </c>
      <c r="L112" s="152" t="s">
        <v>2466</v>
      </c>
      <c r="M112" s="154" t="s">
        <v>2551</v>
      </c>
      <c r="N112" s="109" t="s">
        <v>2453</v>
      </c>
      <c r="O112" s="117" t="s">
        <v>2568</v>
      </c>
      <c r="P112" s="117"/>
      <c r="Q112" s="153">
        <v>44363.740972222222</v>
      </c>
    </row>
    <row r="113" spans="1:17" s="118" customFormat="1" ht="18" x14ac:dyDescent="0.25">
      <c r="A113" s="117" t="str">
        <f>VLOOKUP(E113,'LISTADO ATM'!$A$2:$C$898,3,0)</f>
        <v>NORTE</v>
      </c>
      <c r="B113" s="143" t="s">
        <v>2710</v>
      </c>
      <c r="C113" s="110">
        <v>44364.496365740742</v>
      </c>
      <c r="D113" s="110" t="s">
        <v>2181</v>
      </c>
      <c r="E113" s="138">
        <v>76</v>
      </c>
      <c r="F113" s="117" t="str">
        <f>VLOOKUP(E113,VIP!$A$2:$O13844,2,0)</f>
        <v>DRBR076</v>
      </c>
      <c r="G113" s="117" t="str">
        <f>VLOOKUP(E113,'LISTADO ATM'!$A$2:$B$897,2,0)</f>
        <v xml:space="preserve">ATM Casa Nelson (Puerto Plata) </v>
      </c>
      <c r="H113" s="117" t="str">
        <f>VLOOKUP(E113,VIP!$A$2:$O18707,7,FALSE)</f>
        <v>Si</v>
      </c>
      <c r="I113" s="117" t="str">
        <f>VLOOKUP(E113,VIP!$A$2:$O10672,8,FALSE)</f>
        <v>Si</v>
      </c>
      <c r="J113" s="117" t="str">
        <f>VLOOKUP(E113,VIP!$A$2:$O10622,8,FALSE)</f>
        <v>Si</v>
      </c>
      <c r="K113" s="117" t="str">
        <f>VLOOKUP(E113,VIP!$A$2:$O14196,6,0)</f>
        <v>NO</v>
      </c>
      <c r="L113" s="152" t="s">
        <v>2219</v>
      </c>
      <c r="M113" s="154" t="s">
        <v>2551</v>
      </c>
      <c r="N113" s="109" t="s">
        <v>2453</v>
      </c>
      <c r="O113" s="117" t="s">
        <v>2568</v>
      </c>
      <c r="P113" s="117"/>
      <c r="Q113" s="153">
        <v>44363.746527777781</v>
      </c>
    </row>
    <row r="114" spans="1:17" s="118" customFormat="1" ht="18" x14ac:dyDescent="0.25">
      <c r="A114" s="117" t="str">
        <f>VLOOKUP(E114,'LISTADO ATM'!$A$2:$C$898,3,0)</f>
        <v>DISTRITO NACIONAL</v>
      </c>
      <c r="B114" s="143" t="s">
        <v>2729</v>
      </c>
      <c r="C114" s="110">
        <v>44364.496921296297</v>
      </c>
      <c r="D114" s="110" t="s">
        <v>2180</v>
      </c>
      <c r="E114" s="138">
        <v>589</v>
      </c>
      <c r="F114" s="117" t="str">
        <f>VLOOKUP(E114,VIP!$A$2:$O13847,2,0)</f>
        <v>DRBR23E</v>
      </c>
      <c r="G114" s="117" t="str">
        <f>VLOOKUP(E114,'LISTADO ATM'!$A$2:$B$897,2,0)</f>
        <v xml:space="preserve">ATM S/M Bravo San Vicente de Paul </v>
      </c>
      <c r="H114" s="117" t="str">
        <f>VLOOKUP(E114,VIP!$A$2:$O18710,7,FALSE)</f>
        <v>Si</v>
      </c>
      <c r="I114" s="117" t="str">
        <f>VLOOKUP(E114,VIP!$A$2:$O10675,8,FALSE)</f>
        <v>No</v>
      </c>
      <c r="J114" s="117" t="str">
        <f>VLOOKUP(E114,VIP!$A$2:$O10625,8,FALSE)</f>
        <v>No</v>
      </c>
      <c r="K114" s="117" t="str">
        <f>VLOOKUP(E114,VIP!$A$2:$O14199,6,0)</f>
        <v>NO</v>
      </c>
      <c r="L114" s="152" t="s">
        <v>2219</v>
      </c>
      <c r="M114" s="154" t="s">
        <v>2551</v>
      </c>
      <c r="N114" s="109" t="s">
        <v>2683</v>
      </c>
      <c r="O114" s="117" t="s">
        <v>2455</v>
      </c>
      <c r="P114" s="117"/>
      <c r="Q114" s="153" t="s">
        <v>2219</v>
      </c>
    </row>
    <row r="115" spans="1:17" s="118" customFormat="1" ht="18" x14ac:dyDescent="0.25">
      <c r="A115" s="117" t="str">
        <f>VLOOKUP(E115,'LISTADO ATM'!$A$2:$C$898,3,0)</f>
        <v>NORTE</v>
      </c>
      <c r="B115" s="143" t="s">
        <v>2728</v>
      </c>
      <c r="C115" s="110">
        <v>44364.507164351853</v>
      </c>
      <c r="D115" s="110" t="s">
        <v>2470</v>
      </c>
      <c r="E115" s="138">
        <v>854</v>
      </c>
      <c r="F115" s="117" t="str">
        <f>VLOOKUP(E115,VIP!$A$2:$O13846,2,0)</f>
        <v>DRBR854</v>
      </c>
      <c r="G115" s="117" t="str">
        <f>VLOOKUP(E115,'LISTADO ATM'!$A$2:$B$897,2,0)</f>
        <v xml:space="preserve">ATM Centro Comercial Blanco Batista </v>
      </c>
      <c r="H115" s="117" t="str">
        <f>VLOOKUP(E115,VIP!$A$2:$O18709,7,FALSE)</f>
        <v>Si</v>
      </c>
      <c r="I115" s="117" t="str">
        <f>VLOOKUP(E115,VIP!$A$2:$O10674,8,FALSE)</f>
        <v>Si</v>
      </c>
      <c r="J115" s="117" t="str">
        <f>VLOOKUP(E115,VIP!$A$2:$O10624,8,FALSE)</f>
        <v>Si</v>
      </c>
      <c r="K115" s="117" t="str">
        <f>VLOOKUP(E115,VIP!$A$2:$O14198,6,0)</f>
        <v>NO</v>
      </c>
      <c r="L115" s="152" t="s">
        <v>2682</v>
      </c>
      <c r="M115" s="154" t="s">
        <v>2551</v>
      </c>
      <c r="N115" s="109" t="s">
        <v>2683</v>
      </c>
      <c r="O115" s="117" t="s">
        <v>2732</v>
      </c>
      <c r="P115" s="117" t="s">
        <v>2688</v>
      </c>
      <c r="Q115" s="153" t="s">
        <v>2682</v>
      </c>
    </row>
    <row r="116" spans="1:17" s="118" customFormat="1" ht="18" x14ac:dyDescent="0.25">
      <c r="A116" s="117" t="str">
        <f>VLOOKUP(E116,'LISTADO ATM'!$A$2:$C$898,3,0)</f>
        <v>NORTE</v>
      </c>
      <c r="B116" s="143" t="s">
        <v>2727</v>
      </c>
      <c r="C116" s="110">
        <v>44364.508703703701</v>
      </c>
      <c r="D116" s="110" t="s">
        <v>2470</v>
      </c>
      <c r="E116" s="138">
        <v>763</v>
      </c>
      <c r="F116" s="117" t="str">
        <f>VLOOKUP(E116,VIP!$A$2:$O13845,2,0)</f>
        <v>DRBR439</v>
      </c>
      <c r="G116" s="117" t="str">
        <f>VLOOKUP(E116,'LISTADO ATM'!$A$2:$B$897,2,0)</f>
        <v xml:space="preserve">ATM UNP Montellano </v>
      </c>
      <c r="H116" s="117" t="str">
        <f>VLOOKUP(E116,VIP!$A$2:$O18708,7,FALSE)</f>
        <v>Si</v>
      </c>
      <c r="I116" s="117" t="str">
        <f>VLOOKUP(E116,VIP!$A$2:$O10673,8,FALSE)</f>
        <v>Si</v>
      </c>
      <c r="J116" s="117" t="str">
        <f>VLOOKUP(E116,VIP!$A$2:$O10623,8,FALSE)</f>
        <v>Si</v>
      </c>
      <c r="K116" s="117" t="str">
        <f>VLOOKUP(E116,VIP!$A$2:$O14197,6,0)</f>
        <v>NO</v>
      </c>
      <c r="L116" s="152" t="s">
        <v>2682</v>
      </c>
      <c r="M116" s="154" t="s">
        <v>2551</v>
      </c>
      <c r="N116" s="109" t="s">
        <v>2683</v>
      </c>
      <c r="O116" s="117" t="s">
        <v>2732</v>
      </c>
      <c r="P116" s="117" t="s">
        <v>2688</v>
      </c>
      <c r="Q116" s="153" t="s">
        <v>2682</v>
      </c>
    </row>
    <row r="117" spans="1:17" s="118" customFormat="1" ht="18" x14ac:dyDescent="0.25">
      <c r="A117" s="117" t="str">
        <f>VLOOKUP(E117,'LISTADO ATM'!$A$2:$C$898,3,0)</f>
        <v>DISTRITO NACIONAL</v>
      </c>
      <c r="B117" s="143" t="s">
        <v>2709</v>
      </c>
      <c r="C117" s="110">
        <v>44364.519583333335</v>
      </c>
      <c r="D117" s="110" t="s">
        <v>2180</v>
      </c>
      <c r="E117" s="138">
        <v>717</v>
      </c>
      <c r="F117" s="117" t="str">
        <f>VLOOKUP(E117,VIP!$A$2:$O13843,2,0)</f>
        <v>DRBR24K</v>
      </c>
      <c r="G117" s="117" t="str">
        <f>VLOOKUP(E117,'LISTADO ATM'!$A$2:$B$897,2,0)</f>
        <v xml:space="preserve">ATM Oficina Los Alcarrizos </v>
      </c>
      <c r="H117" s="117" t="str">
        <f>VLOOKUP(E117,VIP!$A$2:$O18706,7,FALSE)</f>
        <v>Si</v>
      </c>
      <c r="I117" s="117" t="str">
        <f>VLOOKUP(E117,VIP!$A$2:$O10671,8,FALSE)</f>
        <v>Si</v>
      </c>
      <c r="J117" s="117" t="str">
        <f>VLOOKUP(E117,VIP!$A$2:$O10621,8,FALSE)</f>
        <v>Si</v>
      </c>
      <c r="K117" s="117" t="str">
        <f>VLOOKUP(E117,VIP!$A$2:$O14195,6,0)</f>
        <v>SI</v>
      </c>
      <c r="L117" s="152" t="s">
        <v>2245</v>
      </c>
      <c r="M117" s="154" t="s">
        <v>2551</v>
      </c>
      <c r="N117" s="109" t="s">
        <v>2559</v>
      </c>
      <c r="O117" s="117" t="s">
        <v>2455</v>
      </c>
      <c r="P117" s="117"/>
      <c r="Q117" s="153">
        <v>44364.608171296299</v>
      </c>
    </row>
    <row r="118" spans="1:17" s="118" customFormat="1" ht="18" x14ac:dyDescent="0.25">
      <c r="A118" s="117" t="str">
        <f>VLOOKUP(E118,'LISTADO ATM'!$A$2:$C$898,3,0)</f>
        <v>DISTRITO NACIONAL</v>
      </c>
      <c r="B118" s="143" t="s">
        <v>2708</v>
      </c>
      <c r="C118" s="110">
        <v>44364.526261574072</v>
      </c>
      <c r="D118" s="110" t="s">
        <v>2180</v>
      </c>
      <c r="E118" s="138">
        <v>589</v>
      </c>
      <c r="F118" s="117" t="str">
        <f>VLOOKUP(E118,VIP!$A$2:$O13842,2,0)</f>
        <v>DRBR23E</v>
      </c>
      <c r="G118" s="117" t="str">
        <f>VLOOKUP(E118,'LISTADO ATM'!$A$2:$B$897,2,0)</f>
        <v xml:space="preserve">ATM S/M Bravo San Vicente de Paul </v>
      </c>
      <c r="H118" s="117" t="str">
        <f>VLOOKUP(E118,VIP!$A$2:$O18705,7,FALSE)</f>
        <v>Si</v>
      </c>
      <c r="I118" s="117" t="str">
        <f>VLOOKUP(E118,VIP!$A$2:$O10670,8,FALSE)</f>
        <v>No</v>
      </c>
      <c r="J118" s="117" t="str">
        <f>VLOOKUP(E118,VIP!$A$2:$O10620,8,FALSE)</f>
        <v>No</v>
      </c>
      <c r="K118" s="117" t="str">
        <f>VLOOKUP(E118,VIP!$A$2:$O14194,6,0)</f>
        <v>NO</v>
      </c>
      <c r="L118" s="152" t="s">
        <v>2718</v>
      </c>
      <c r="M118" s="109" t="s">
        <v>2446</v>
      </c>
      <c r="N118" s="109" t="s">
        <v>2559</v>
      </c>
      <c r="O118" s="117" t="s">
        <v>2455</v>
      </c>
      <c r="P118" s="117"/>
      <c r="Q118" s="109" t="s">
        <v>2718</v>
      </c>
    </row>
    <row r="119" spans="1:17" s="118" customFormat="1" ht="18" x14ac:dyDescent="0.25">
      <c r="A119" s="117" t="str">
        <f>VLOOKUP(E119,'LISTADO ATM'!$A$2:$C$898,3,0)</f>
        <v>DISTRITO NACIONAL</v>
      </c>
      <c r="B119" s="143" t="s">
        <v>2726</v>
      </c>
      <c r="C119" s="110">
        <v>44364.526724537034</v>
      </c>
      <c r="D119" s="110" t="s">
        <v>2470</v>
      </c>
      <c r="E119" s="138">
        <v>957</v>
      </c>
      <c r="F119" s="117" t="str">
        <f>VLOOKUP(E119,VIP!$A$2:$O13844,2,0)</f>
        <v>DRBR23F</v>
      </c>
      <c r="G119" s="117" t="str">
        <f>VLOOKUP(E119,'LISTADO ATM'!$A$2:$B$897,2,0)</f>
        <v xml:space="preserve">ATM Oficina Venezuela </v>
      </c>
      <c r="H119" s="117" t="str">
        <f>VLOOKUP(E119,VIP!$A$2:$O18707,7,FALSE)</f>
        <v>Si</v>
      </c>
      <c r="I119" s="117" t="str">
        <f>VLOOKUP(E119,VIP!$A$2:$O10672,8,FALSE)</f>
        <v>Si</v>
      </c>
      <c r="J119" s="117" t="str">
        <f>VLOOKUP(E119,VIP!$A$2:$O10622,8,FALSE)</f>
        <v>Si</v>
      </c>
      <c r="K119" s="117" t="str">
        <f>VLOOKUP(E119,VIP!$A$2:$O14196,6,0)</f>
        <v>SI</v>
      </c>
      <c r="L119" s="152" t="s">
        <v>2687</v>
      </c>
      <c r="M119" s="154" t="s">
        <v>2551</v>
      </c>
      <c r="N119" s="109" t="s">
        <v>2683</v>
      </c>
      <c r="O119" s="117" t="s">
        <v>2684</v>
      </c>
      <c r="P119" s="117" t="s">
        <v>2689</v>
      </c>
      <c r="Q119" s="153" t="s">
        <v>2687</v>
      </c>
    </row>
    <row r="120" spans="1:17" s="118" customFormat="1" ht="18" x14ac:dyDescent="0.25">
      <c r="A120" s="117" t="str">
        <f>VLOOKUP(E120,'LISTADO ATM'!$A$2:$C$898,3,0)</f>
        <v>NORTE</v>
      </c>
      <c r="B120" s="143" t="s">
        <v>2725</v>
      </c>
      <c r="C120" s="110">
        <v>44364.527071759258</v>
      </c>
      <c r="D120" s="110" t="s">
        <v>2470</v>
      </c>
      <c r="E120" s="138">
        <v>604</v>
      </c>
      <c r="F120" s="117" t="str">
        <f>VLOOKUP(E120,VIP!$A$2:$O13843,2,0)</f>
        <v>DRBR401</v>
      </c>
      <c r="G120" s="117" t="str">
        <f>VLOOKUP(E120,'LISTADO ATM'!$A$2:$B$897,2,0)</f>
        <v xml:space="preserve">ATM Oficina Estancia Nueva (Moca) </v>
      </c>
      <c r="H120" s="117" t="str">
        <f>VLOOKUP(E120,VIP!$A$2:$O18706,7,FALSE)</f>
        <v>Si</v>
      </c>
      <c r="I120" s="117" t="str">
        <f>VLOOKUP(E120,VIP!$A$2:$O10671,8,FALSE)</f>
        <v>Si</v>
      </c>
      <c r="J120" s="117" t="str">
        <f>VLOOKUP(E120,VIP!$A$2:$O10621,8,FALSE)</f>
        <v>Si</v>
      </c>
      <c r="K120" s="117" t="str">
        <f>VLOOKUP(E120,VIP!$A$2:$O14195,6,0)</f>
        <v>NO</v>
      </c>
      <c r="L120" s="152" t="s">
        <v>2687</v>
      </c>
      <c r="M120" s="154" t="s">
        <v>2551</v>
      </c>
      <c r="N120" s="109" t="s">
        <v>2683</v>
      </c>
      <c r="O120" s="117" t="s">
        <v>2684</v>
      </c>
      <c r="P120" s="117" t="s">
        <v>2689</v>
      </c>
      <c r="Q120" s="153" t="s">
        <v>2687</v>
      </c>
    </row>
    <row r="121" spans="1:17" s="118" customFormat="1" ht="18" x14ac:dyDescent="0.25">
      <c r="A121" s="117" t="str">
        <f>VLOOKUP(E121,'LISTADO ATM'!$A$2:$C$898,3,0)</f>
        <v>SUR</v>
      </c>
      <c r="B121" s="143" t="s">
        <v>2724</v>
      </c>
      <c r="C121" s="110">
        <v>44364.527442129627</v>
      </c>
      <c r="D121" s="110" t="s">
        <v>2470</v>
      </c>
      <c r="E121" s="138">
        <v>765</v>
      </c>
      <c r="F121" s="117" t="str">
        <f>VLOOKUP(E121,VIP!$A$2:$O13842,2,0)</f>
        <v>DRBR191</v>
      </c>
      <c r="G121" s="117" t="str">
        <f>VLOOKUP(E121,'LISTADO ATM'!$A$2:$B$897,2,0)</f>
        <v xml:space="preserve">ATM Oficina Azua I </v>
      </c>
      <c r="H121" s="117" t="str">
        <f>VLOOKUP(E121,VIP!$A$2:$O18705,7,FALSE)</f>
        <v>Si</v>
      </c>
      <c r="I121" s="117" t="str">
        <f>VLOOKUP(E121,VIP!$A$2:$O10670,8,FALSE)</f>
        <v>Si</v>
      </c>
      <c r="J121" s="117" t="str">
        <f>VLOOKUP(E121,VIP!$A$2:$O10620,8,FALSE)</f>
        <v>Si</v>
      </c>
      <c r="K121" s="117" t="str">
        <f>VLOOKUP(E121,VIP!$A$2:$O14194,6,0)</f>
        <v>NO</v>
      </c>
      <c r="L121" s="152" t="s">
        <v>2687</v>
      </c>
      <c r="M121" s="154" t="s">
        <v>2551</v>
      </c>
      <c r="N121" s="109" t="s">
        <v>2683</v>
      </c>
      <c r="O121" s="117" t="s">
        <v>2684</v>
      </c>
      <c r="P121" s="117" t="s">
        <v>2689</v>
      </c>
      <c r="Q121" s="153" t="s">
        <v>2687</v>
      </c>
    </row>
    <row r="122" spans="1:17" s="118" customFormat="1" ht="18" x14ac:dyDescent="0.25">
      <c r="A122" s="117" t="str">
        <f>VLOOKUP(E122,'LISTADO ATM'!$A$2:$C$898,3,0)</f>
        <v>SUR</v>
      </c>
      <c r="B122" s="143" t="s">
        <v>2723</v>
      </c>
      <c r="C122" s="110">
        <v>44364.52789351852</v>
      </c>
      <c r="D122" s="110" t="s">
        <v>2470</v>
      </c>
      <c r="E122" s="138">
        <v>101</v>
      </c>
      <c r="F122" s="117" t="str">
        <f>VLOOKUP(E122,VIP!$A$2:$O13841,2,0)</f>
        <v>DRBR101</v>
      </c>
      <c r="G122" s="117" t="str">
        <f>VLOOKUP(E122,'LISTADO ATM'!$A$2:$B$897,2,0)</f>
        <v xml:space="preserve">ATM Oficina San Juan de la Maguana I </v>
      </c>
      <c r="H122" s="117" t="str">
        <f>VLOOKUP(E122,VIP!$A$2:$O18704,7,FALSE)</f>
        <v>Si</v>
      </c>
      <c r="I122" s="117" t="str">
        <f>VLOOKUP(E122,VIP!$A$2:$O10669,8,FALSE)</f>
        <v>Si</v>
      </c>
      <c r="J122" s="117" t="str">
        <f>VLOOKUP(E122,VIP!$A$2:$O10619,8,FALSE)</f>
        <v>Si</v>
      </c>
      <c r="K122" s="117" t="str">
        <f>VLOOKUP(E122,VIP!$A$2:$O14193,6,0)</f>
        <v>SI</v>
      </c>
      <c r="L122" s="152" t="s">
        <v>2687</v>
      </c>
      <c r="M122" s="154" t="s">
        <v>2551</v>
      </c>
      <c r="N122" s="109" t="s">
        <v>2683</v>
      </c>
      <c r="O122" s="117" t="s">
        <v>2684</v>
      </c>
      <c r="P122" s="117" t="s">
        <v>2689</v>
      </c>
      <c r="Q122" s="153" t="s">
        <v>2687</v>
      </c>
    </row>
    <row r="123" spans="1:17" s="118" customFormat="1" ht="18" x14ac:dyDescent="0.25">
      <c r="A123" s="117" t="str">
        <f>VLOOKUP(E123,'LISTADO ATM'!$A$2:$C$898,3,0)</f>
        <v>DISTRITO NACIONAL</v>
      </c>
      <c r="B123" s="143" t="s">
        <v>2722</v>
      </c>
      <c r="C123" s="110">
        <v>44364.528819444444</v>
      </c>
      <c r="D123" s="110" t="s">
        <v>2470</v>
      </c>
      <c r="E123" s="138">
        <v>300</v>
      </c>
      <c r="F123" s="117" t="str">
        <f>VLOOKUP(E123,VIP!$A$2:$O13840,2,0)</f>
        <v>DRBR300</v>
      </c>
      <c r="G123" s="117" t="str">
        <f>VLOOKUP(E123,'LISTADO ATM'!$A$2:$B$897,2,0)</f>
        <v xml:space="preserve">ATM S/M Aprezio Los Guaricanos </v>
      </c>
      <c r="H123" s="117" t="str">
        <f>VLOOKUP(E123,VIP!$A$2:$O18703,7,FALSE)</f>
        <v>Si</v>
      </c>
      <c r="I123" s="117" t="str">
        <f>VLOOKUP(E123,VIP!$A$2:$O10668,8,FALSE)</f>
        <v>Si</v>
      </c>
      <c r="J123" s="117" t="str">
        <f>VLOOKUP(E123,VIP!$A$2:$O10618,8,FALSE)</f>
        <v>Si</v>
      </c>
      <c r="K123" s="117" t="str">
        <f>VLOOKUP(E123,VIP!$A$2:$O14192,6,0)</f>
        <v>NO</v>
      </c>
      <c r="L123" s="152" t="s">
        <v>2687</v>
      </c>
      <c r="M123" s="154" t="s">
        <v>2551</v>
      </c>
      <c r="N123" s="109" t="s">
        <v>2683</v>
      </c>
      <c r="O123" s="117" t="s">
        <v>2684</v>
      </c>
      <c r="P123" s="117" t="s">
        <v>2689</v>
      </c>
      <c r="Q123" s="153" t="s">
        <v>2687</v>
      </c>
    </row>
    <row r="124" spans="1:17" s="118" customFormat="1" ht="18" x14ac:dyDescent="0.25">
      <c r="A124" s="117" t="str">
        <f>VLOOKUP(E124,'LISTADO ATM'!$A$2:$C$898,3,0)</f>
        <v>ESTE</v>
      </c>
      <c r="B124" s="143" t="s">
        <v>2721</v>
      </c>
      <c r="C124" s="110">
        <v>44364.529699074075</v>
      </c>
      <c r="D124" s="110" t="s">
        <v>2470</v>
      </c>
      <c r="E124" s="138">
        <v>219</v>
      </c>
      <c r="F124" s="117" t="str">
        <f>VLOOKUP(E124,VIP!$A$2:$O13839,2,0)</f>
        <v>DRBR219</v>
      </c>
      <c r="G124" s="117" t="str">
        <f>VLOOKUP(E124,'LISTADO ATM'!$A$2:$B$897,2,0)</f>
        <v xml:space="preserve">ATM Oficina La Altagracia (Higuey) </v>
      </c>
      <c r="H124" s="117" t="str">
        <f>VLOOKUP(E124,VIP!$A$2:$O18702,7,FALSE)</f>
        <v>Si</v>
      </c>
      <c r="I124" s="117" t="str">
        <f>VLOOKUP(E124,VIP!$A$2:$O10667,8,FALSE)</f>
        <v>Si</v>
      </c>
      <c r="J124" s="117" t="str">
        <f>VLOOKUP(E124,VIP!$A$2:$O10617,8,FALSE)</f>
        <v>Si</v>
      </c>
      <c r="K124" s="117" t="str">
        <f>VLOOKUP(E124,VIP!$A$2:$O14191,6,0)</f>
        <v>NO</v>
      </c>
      <c r="L124" s="152" t="s">
        <v>2687</v>
      </c>
      <c r="M124" s="154" t="s">
        <v>2551</v>
      </c>
      <c r="N124" s="109" t="s">
        <v>2683</v>
      </c>
      <c r="O124" s="117" t="s">
        <v>2684</v>
      </c>
      <c r="P124" s="117" t="s">
        <v>2689</v>
      </c>
      <c r="Q124" s="153" t="s">
        <v>2687</v>
      </c>
    </row>
    <row r="125" spans="1:17" s="118" customFormat="1" ht="18" x14ac:dyDescent="0.25">
      <c r="A125" s="117" t="str">
        <f>VLOOKUP(E125,'LISTADO ATM'!$A$2:$C$898,3,0)</f>
        <v>DISTRITO NACIONAL</v>
      </c>
      <c r="B125" s="143" t="s">
        <v>2720</v>
      </c>
      <c r="C125" s="110">
        <v>44364.531331018516</v>
      </c>
      <c r="D125" s="110" t="s">
        <v>2470</v>
      </c>
      <c r="E125" s="138">
        <v>580</v>
      </c>
      <c r="F125" s="117" t="str">
        <f>VLOOKUP(E125,VIP!$A$2:$O13838,2,0)</f>
        <v>DRBR523</v>
      </c>
      <c r="G125" s="117" t="str">
        <f>VLOOKUP(E125,'LISTADO ATM'!$A$2:$B$897,2,0)</f>
        <v xml:space="preserve">ATM Edificio Propagas </v>
      </c>
      <c r="H125" s="117" t="str">
        <f>VLOOKUP(E125,VIP!$A$2:$O18701,7,FALSE)</f>
        <v>Si</v>
      </c>
      <c r="I125" s="117" t="str">
        <f>VLOOKUP(E125,VIP!$A$2:$O10666,8,FALSE)</f>
        <v>Si</v>
      </c>
      <c r="J125" s="117" t="str">
        <f>VLOOKUP(E125,VIP!$A$2:$O10616,8,FALSE)</f>
        <v>Si</v>
      </c>
      <c r="K125" s="117" t="str">
        <f>VLOOKUP(E125,VIP!$A$2:$O14190,6,0)</f>
        <v>NO</v>
      </c>
      <c r="L125" s="152" t="s">
        <v>2682</v>
      </c>
      <c r="M125" s="154" t="s">
        <v>2551</v>
      </c>
      <c r="N125" s="109" t="s">
        <v>2683</v>
      </c>
      <c r="O125" s="117" t="s">
        <v>2684</v>
      </c>
      <c r="P125" s="117" t="s">
        <v>2688</v>
      </c>
      <c r="Q125" s="153" t="s">
        <v>2682</v>
      </c>
    </row>
    <row r="126" spans="1:17" s="118" customFormat="1" ht="18" x14ac:dyDescent="0.25">
      <c r="A126" s="117" t="str">
        <f>VLOOKUP(E126,'LISTADO ATM'!$A$2:$C$898,3,0)</f>
        <v>NORTE</v>
      </c>
      <c r="B126" s="143" t="s">
        <v>2719</v>
      </c>
      <c r="C126" s="110">
        <v>44364.541562500002</v>
      </c>
      <c r="D126" s="110" t="s">
        <v>2470</v>
      </c>
      <c r="E126" s="138">
        <v>105</v>
      </c>
      <c r="F126" s="117" t="str">
        <f>VLOOKUP(E126,VIP!$A$2:$O13837,2,0)</f>
        <v>DRBR105</v>
      </c>
      <c r="G126" s="117" t="str">
        <f>VLOOKUP(E126,'LISTADO ATM'!$A$2:$B$897,2,0)</f>
        <v xml:space="preserve">ATM Autobanco Estancia Nueva (Moca) </v>
      </c>
      <c r="H126" s="117" t="str">
        <f>VLOOKUP(E126,VIP!$A$2:$O18700,7,FALSE)</f>
        <v>Si</v>
      </c>
      <c r="I126" s="117" t="str">
        <f>VLOOKUP(E126,VIP!$A$2:$O10665,8,FALSE)</f>
        <v>Si</v>
      </c>
      <c r="J126" s="117" t="str">
        <f>VLOOKUP(E126,VIP!$A$2:$O10615,8,FALSE)</f>
        <v>Si</v>
      </c>
      <c r="K126" s="117" t="str">
        <f>VLOOKUP(E126,VIP!$A$2:$O14189,6,0)</f>
        <v>NO</v>
      </c>
      <c r="L126" s="152" t="s">
        <v>2686</v>
      </c>
      <c r="M126" s="154" t="s">
        <v>2551</v>
      </c>
      <c r="N126" s="109" t="s">
        <v>2683</v>
      </c>
      <c r="O126" s="117" t="s">
        <v>2685</v>
      </c>
      <c r="P126" s="117" t="s">
        <v>2689</v>
      </c>
      <c r="Q126" s="153" t="s">
        <v>2686</v>
      </c>
    </row>
    <row r="127" spans="1:17" s="118" customFormat="1" ht="18" x14ac:dyDescent="0.25">
      <c r="A127" s="117" t="str">
        <f>VLOOKUP(E127,'LISTADO ATM'!$A$2:$C$898,3,0)</f>
        <v>ESTE</v>
      </c>
      <c r="B127" s="143" t="s">
        <v>2707</v>
      </c>
      <c r="C127" s="110">
        <v>44364.551145833335</v>
      </c>
      <c r="D127" s="110" t="s">
        <v>2180</v>
      </c>
      <c r="E127" s="138">
        <v>293</v>
      </c>
      <c r="F127" s="117" t="str">
        <f>VLOOKUP(E127,VIP!$A$2:$O13841,2,0)</f>
        <v>DRBR293</v>
      </c>
      <c r="G127" s="117" t="str">
        <f>VLOOKUP(E127,'LISTADO ATM'!$A$2:$B$897,2,0)</f>
        <v xml:space="preserve">ATM S/M Nueva Visión (San Pedro) </v>
      </c>
      <c r="H127" s="117" t="str">
        <f>VLOOKUP(E127,VIP!$A$2:$O18704,7,FALSE)</f>
        <v>Si</v>
      </c>
      <c r="I127" s="117" t="str">
        <f>VLOOKUP(E127,VIP!$A$2:$O10669,8,FALSE)</f>
        <v>Si</v>
      </c>
      <c r="J127" s="117" t="str">
        <f>VLOOKUP(E127,VIP!$A$2:$O10619,8,FALSE)</f>
        <v>Si</v>
      </c>
      <c r="K127" s="117" t="str">
        <f>VLOOKUP(E127,VIP!$A$2:$O14193,6,0)</f>
        <v>NO</v>
      </c>
      <c r="L127" s="152" t="s">
        <v>2219</v>
      </c>
      <c r="M127" s="109" t="s">
        <v>2446</v>
      </c>
      <c r="N127" s="109" t="s">
        <v>2559</v>
      </c>
      <c r="O127" s="117" t="s">
        <v>2455</v>
      </c>
      <c r="P127" s="117"/>
      <c r="Q127" s="109" t="s">
        <v>2219</v>
      </c>
    </row>
    <row r="128" spans="1:17" s="118" customFormat="1" ht="18" x14ac:dyDescent="0.25">
      <c r="A128" s="117" t="str">
        <f>VLOOKUP(E128,'LISTADO ATM'!$A$2:$C$898,3,0)</f>
        <v>DISTRITO NACIONAL</v>
      </c>
      <c r="B128" s="143" t="s">
        <v>2706</v>
      </c>
      <c r="C128" s="110">
        <v>44364.565416666665</v>
      </c>
      <c r="D128" s="110" t="s">
        <v>2180</v>
      </c>
      <c r="E128" s="138">
        <v>952</v>
      </c>
      <c r="F128" s="117" t="str">
        <f>VLOOKUP(E128,VIP!$A$2:$O13840,2,0)</f>
        <v>DRBR16L</v>
      </c>
      <c r="G128" s="117" t="str">
        <f>VLOOKUP(E128,'LISTADO ATM'!$A$2:$B$897,2,0)</f>
        <v xml:space="preserve">ATM Alvarez Rivas </v>
      </c>
      <c r="H128" s="117" t="str">
        <f>VLOOKUP(E128,VIP!$A$2:$O18703,7,FALSE)</f>
        <v>Si</v>
      </c>
      <c r="I128" s="117" t="str">
        <f>VLOOKUP(E128,VIP!$A$2:$O10668,8,FALSE)</f>
        <v>Si</v>
      </c>
      <c r="J128" s="117" t="str">
        <f>VLOOKUP(E128,VIP!$A$2:$O10618,8,FALSE)</f>
        <v>Si</v>
      </c>
      <c r="K128" s="117" t="str">
        <f>VLOOKUP(E128,VIP!$A$2:$O14192,6,0)</f>
        <v>NO</v>
      </c>
      <c r="L128" s="152" t="s">
        <v>2219</v>
      </c>
      <c r="M128" s="109" t="s">
        <v>2446</v>
      </c>
      <c r="N128" s="109" t="s">
        <v>2559</v>
      </c>
      <c r="O128" s="117" t="s">
        <v>2455</v>
      </c>
      <c r="P128" s="117"/>
      <c r="Q128" s="109" t="s">
        <v>2219</v>
      </c>
    </row>
    <row r="129" spans="1:17" s="118" customFormat="1" ht="18" x14ac:dyDescent="0.25">
      <c r="A129" s="117" t="str">
        <f>VLOOKUP(E129,'LISTADO ATM'!$A$2:$C$898,3,0)</f>
        <v>DISTRITO NACIONAL</v>
      </c>
      <c r="B129" s="143" t="s">
        <v>2705</v>
      </c>
      <c r="C129" s="110">
        <v>44364.567604166667</v>
      </c>
      <c r="D129" s="110" t="s">
        <v>2180</v>
      </c>
      <c r="E129" s="138">
        <v>35</v>
      </c>
      <c r="F129" s="117" t="str">
        <f>VLOOKUP(E129,VIP!$A$2:$O13839,2,0)</f>
        <v>DRBR035</v>
      </c>
      <c r="G129" s="117" t="str">
        <f>VLOOKUP(E129,'LISTADO ATM'!$A$2:$B$897,2,0)</f>
        <v xml:space="preserve">ATM Dirección General de Aduanas I </v>
      </c>
      <c r="H129" s="117" t="str">
        <f>VLOOKUP(E129,VIP!$A$2:$O18702,7,FALSE)</f>
        <v>Si</v>
      </c>
      <c r="I129" s="117" t="str">
        <f>VLOOKUP(E129,VIP!$A$2:$O10667,8,FALSE)</f>
        <v>Si</v>
      </c>
      <c r="J129" s="117" t="str">
        <f>VLOOKUP(E129,VIP!$A$2:$O10617,8,FALSE)</f>
        <v>Si</v>
      </c>
      <c r="K129" s="117" t="str">
        <f>VLOOKUP(E129,VIP!$A$2:$O14191,6,0)</f>
        <v>NO</v>
      </c>
      <c r="L129" s="152" t="s">
        <v>2219</v>
      </c>
      <c r="M129" s="109" t="s">
        <v>2446</v>
      </c>
      <c r="N129" s="109" t="s">
        <v>2559</v>
      </c>
      <c r="O129" s="117" t="s">
        <v>2455</v>
      </c>
      <c r="P129" s="117"/>
      <c r="Q129" s="109" t="s">
        <v>2219</v>
      </c>
    </row>
    <row r="130" spans="1:17" s="118" customFormat="1" ht="18" x14ac:dyDescent="0.25">
      <c r="A130" s="117" t="str">
        <f>VLOOKUP(E130,'LISTADO ATM'!$A$2:$C$898,3,0)</f>
        <v>DISTRITO NACIONAL</v>
      </c>
      <c r="B130" s="143" t="s">
        <v>2704</v>
      </c>
      <c r="C130" s="110">
        <v>44364.573171296295</v>
      </c>
      <c r="D130" s="110" t="s">
        <v>2180</v>
      </c>
      <c r="E130" s="138">
        <v>237</v>
      </c>
      <c r="F130" s="117" t="str">
        <f>VLOOKUP(E130,VIP!$A$2:$O13838,2,0)</f>
        <v>DRBR237</v>
      </c>
      <c r="G130" s="117" t="str">
        <f>VLOOKUP(E130,'LISTADO ATM'!$A$2:$B$897,2,0)</f>
        <v xml:space="preserve">ATM UNP Plaza Vásquez </v>
      </c>
      <c r="H130" s="117" t="str">
        <f>VLOOKUP(E130,VIP!$A$2:$O18701,7,FALSE)</f>
        <v>Si</v>
      </c>
      <c r="I130" s="117" t="str">
        <f>VLOOKUP(E130,VIP!$A$2:$O10666,8,FALSE)</f>
        <v>Si</v>
      </c>
      <c r="J130" s="117" t="str">
        <f>VLOOKUP(E130,VIP!$A$2:$O10616,8,FALSE)</f>
        <v>Si</v>
      </c>
      <c r="K130" s="117" t="str">
        <f>VLOOKUP(E130,VIP!$A$2:$O14190,6,0)</f>
        <v>SI</v>
      </c>
      <c r="L130" s="152" t="s">
        <v>2219</v>
      </c>
      <c r="M130" s="109" t="s">
        <v>2446</v>
      </c>
      <c r="N130" s="109" t="s">
        <v>2559</v>
      </c>
      <c r="O130" s="117" t="s">
        <v>2455</v>
      </c>
      <c r="P130" s="117"/>
      <c r="Q130" s="109" t="s">
        <v>2219</v>
      </c>
    </row>
    <row r="131" spans="1:17" s="118" customFormat="1" ht="18" x14ac:dyDescent="0.25">
      <c r="A131" s="117" t="str">
        <f>VLOOKUP(E131,'LISTADO ATM'!$A$2:$C$898,3,0)</f>
        <v>DISTRITO NACIONAL</v>
      </c>
      <c r="B131" s="143" t="s">
        <v>2703</v>
      </c>
      <c r="C131" s="110">
        <v>44364.576655092591</v>
      </c>
      <c r="D131" s="110" t="s">
        <v>2180</v>
      </c>
      <c r="E131" s="138">
        <v>34</v>
      </c>
      <c r="F131" s="117" t="str">
        <f>VLOOKUP(E131,VIP!$A$2:$O13837,2,0)</f>
        <v>DRBR034</v>
      </c>
      <c r="G131" s="117" t="str">
        <f>VLOOKUP(E131,'LISTADO ATM'!$A$2:$B$897,2,0)</f>
        <v xml:space="preserve">ATM Plaza de la Salud </v>
      </c>
      <c r="H131" s="117" t="str">
        <f>VLOOKUP(E131,VIP!$A$2:$O18700,7,FALSE)</f>
        <v>Si</v>
      </c>
      <c r="I131" s="117" t="str">
        <f>VLOOKUP(E131,VIP!$A$2:$O10665,8,FALSE)</f>
        <v>Si</v>
      </c>
      <c r="J131" s="117" t="str">
        <f>VLOOKUP(E131,VIP!$A$2:$O10615,8,FALSE)</f>
        <v>Si</v>
      </c>
      <c r="K131" s="117" t="str">
        <f>VLOOKUP(E131,VIP!$A$2:$O14189,6,0)</f>
        <v>NO</v>
      </c>
      <c r="L131" s="152" t="s">
        <v>2219</v>
      </c>
      <c r="M131" s="109" t="s">
        <v>2446</v>
      </c>
      <c r="N131" s="109" t="s">
        <v>2559</v>
      </c>
      <c r="O131" s="117" t="s">
        <v>2455</v>
      </c>
      <c r="P131" s="117"/>
      <c r="Q131" s="109" t="s">
        <v>2219</v>
      </c>
    </row>
    <row r="132" spans="1:17" s="118" customFormat="1" ht="18" x14ac:dyDescent="0.25">
      <c r="A132" s="117" t="str">
        <f>VLOOKUP(E132,'LISTADO ATM'!$A$2:$C$898,3,0)</f>
        <v>DISTRITO NACIONAL</v>
      </c>
      <c r="B132" s="143" t="s">
        <v>2702</v>
      </c>
      <c r="C132" s="110">
        <v>44364.580231481479</v>
      </c>
      <c r="D132" s="110" t="s">
        <v>2180</v>
      </c>
      <c r="E132" s="138">
        <v>473</v>
      </c>
      <c r="F132" s="117" t="str">
        <f>VLOOKUP(E132,VIP!$A$2:$O13836,2,0)</f>
        <v>DRBR473</v>
      </c>
      <c r="G132" s="117" t="str">
        <f>VLOOKUP(E132,'LISTADO ATM'!$A$2:$B$897,2,0)</f>
        <v xml:space="preserve">ATM Oficina Carrefour II </v>
      </c>
      <c r="H132" s="117" t="str">
        <f>VLOOKUP(E132,VIP!$A$2:$O18699,7,FALSE)</f>
        <v>Si</v>
      </c>
      <c r="I132" s="117" t="str">
        <f>VLOOKUP(E132,VIP!$A$2:$O10664,8,FALSE)</f>
        <v>Si</v>
      </c>
      <c r="J132" s="117" t="str">
        <f>VLOOKUP(E132,VIP!$A$2:$O10614,8,FALSE)</f>
        <v>Si</v>
      </c>
      <c r="K132" s="117" t="str">
        <f>VLOOKUP(E132,VIP!$A$2:$O14188,6,0)</f>
        <v>NO</v>
      </c>
      <c r="L132" s="152" t="s">
        <v>2219</v>
      </c>
      <c r="M132" s="109" t="s">
        <v>2446</v>
      </c>
      <c r="N132" s="109" t="s">
        <v>2559</v>
      </c>
      <c r="O132" s="117" t="s">
        <v>2455</v>
      </c>
      <c r="P132" s="117"/>
      <c r="Q132" s="109" t="s">
        <v>2219</v>
      </c>
    </row>
    <row r="133" spans="1:17" s="118" customFormat="1" ht="18" x14ac:dyDescent="0.25">
      <c r="A133" s="117" t="str">
        <f>VLOOKUP(E133,'LISTADO ATM'!$A$2:$C$898,3,0)</f>
        <v>DISTRITO NACIONAL</v>
      </c>
      <c r="B133" s="143" t="s">
        <v>2701</v>
      </c>
      <c r="C133" s="110">
        <v>44364.586064814815</v>
      </c>
      <c r="D133" s="110" t="s">
        <v>2180</v>
      </c>
      <c r="E133" s="138">
        <v>487</v>
      </c>
      <c r="F133" s="117" t="str">
        <f>VLOOKUP(E133,VIP!$A$2:$O13835,2,0)</f>
        <v>DRBR487</v>
      </c>
      <c r="G133" s="117" t="str">
        <f>VLOOKUP(E133,'LISTADO ATM'!$A$2:$B$897,2,0)</f>
        <v xml:space="preserve">ATM Olé Hainamosa </v>
      </c>
      <c r="H133" s="117" t="str">
        <f>VLOOKUP(E133,VIP!$A$2:$O18698,7,FALSE)</f>
        <v>Si</v>
      </c>
      <c r="I133" s="117" t="str">
        <f>VLOOKUP(E133,VIP!$A$2:$O10663,8,FALSE)</f>
        <v>Si</v>
      </c>
      <c r="J133" s="117" t="str">
        <f>VLOOKUP(E133,VIP!$A$2:$O10613,8,FALSE)</f>
        <v>Si</v>
      </c>
      <c r="K133" s="117" t="str">
        <f>VLOOKUP(E133,VIP!$A$2:$O14187,6,0)</f>
        <v>SI</v>
      </c>
      <c r="L133" s="152" t="s">
        <v>2219</v>
      </c>
      <c r="M133" s="109" t="s">
        <v>2446</v>
      </c>
      <c r="N133" s="109" t="s">
        <v>2559</v>
      </c>
      <c r="O133" s="117" t="s">
        <v>2455</v>
      </c>
      <c r="P133" s="117"/>
      <c r="Q133" s="109" t="s">
        <v>2219</v>
      </c>
    </row>
    <row r="134" spans="1:17" s="118" customFormat="1" ht="18" x14ac:dyDescent="0.25">
      <c r="A134" s="117" t="str">
        <f>VLOOKUP(E134,'LISTADO ATM'!$A$2:$C$898,3,0)</f>
        <v>DISTRITO NACIONAL</v>
      </c>
      <c r="B134" s="143">
        <v>3335923938</v>
      </c>
      <c r="C134" s="110">
        <v>44364.625694444447</v>
      </c>
      <c r="D134" s="110" t="s">
        <v>2449</v>
      </c>
      <c r="E134" s="138">
        <v>394</v>
      </c>
      <c r="F134" s="117" t="str">
        <f>VLOOKUP(E134,VIP!$A$2:$O13836,2,0)</f>
        <v>DRBR394</v>
      </c>
      <c r="G134" s="117" t="str">
        <f>VLOOKUP(E134,'LISTADO ATM'!$A$2:$B$897,2,0)</f>
        <v xml:space="preserve">ATM Multicentro La Sirena Luperón </v>
      </c>
      <c r="H134" s="117" t="str">
        <f>VLOOKUP(E134,VIP!$A$2:$O18699,7,FALSE)</f>
        <v>Si</v>
      </c>
      <c r="I134" s="117" t="str">
        <f>VLOOKUP(E134,VIP!$A$2:$O10664,8,FALSE)</f>
        <v>Si</v>
      </c>
      <c r="J134" s="117" t="str">
        <f>VLOOKUP(E134,VIP!$A$2:$O10614,8,FALSE)</f>
        <v>Si</v>
      </c>
      <c r="K134" s="117" t="str">
        <f>VLOOKUP(E134,VIP!$A$2:$O14188,6,0)</f>
        <v>NO</v>
      </c>
      <c r="L134" s="152" t="s">
        <v>2418</v>
      </c>
      <c r="M134" s="109" t="s">
        <v>2446</v>
      </c>
      <c r="N134" s="109" t="s">
        <v>2453</v>
      </c>
      <c r="O134" s="117" t="s">
        <v>2454</v>
      </c>
      <c r="P134" s="117"/>
      <c r="Q134" s="109" t="s">
        <v>2418</v>
      </c>
    </row>
    <row r="135" spans="1:17" s="118" customFormat="1" ht="18" x14ac:dyDescent="0.25">
      <c r="A135" s="117" t="str">
        <f>VLOOKUP(E135,'LISTADO ATM'!$A$2:$C$898,3,0)</f>
        <v>NORTE</v>
      </c>
      <c r="B135" s="143" t="s">
        <v>2747</v>
      </c>
      <c r="C135" s="110">
        <v>44364.630787037036</v>
      </c>
      <c r="D135" s="110" t="s">
        <v>2470</v>
      </c>
      <c r="E135" s="138">
        <v>752</v>
      </c>
      <c r="F135" s="117" t="str">
        <f>VLOOKUP(E135,VIP!$A$2:$O13844,2,0)</f>
        <v>DRBR280</v>
      </c>
      <c r="G135" s="117" t="str">
        <f>VLOOKUP(E135,'LISTADO ATM'!$A$2:$B$897,2,0)</f>
        <v xml:space="preserve">ATM UNP Las Carolinas (La Vega) </v>
      </c>
      <c r="H135" s="117" t="str">
        <f>VLOOKUP(E135,VIP!$A$2:$O18707,7,FALSE)</f>
        <v>Si</v>
      </c>
      <c r="I135" s="117" t="str">
        <f>VLOOKUP(E135,VIP!$A$2:$O10672,8,FALSE)</f>
        <v>Si</v>
      </c>
      <c r="J135" s="117" t="str">
        <f>VLOOKUP(E135,VIP!$A$2:$O10622,8,FALSE)</f>
        <v>Si</v>
      </c>
      <c r="K135" s="117" t="str">
        <f>VLOOKUP(E135,VIP!$A$2:$O14196,6,0)</f>
        <v>SI</v>
      </c>
      <c r="L135" s="152" t="s">
        <v>2442</v>
      </c>
      <c r="M135" s="154" t="s">
        <v>2551</v>
      </c>
      <c r="N135" s="109" t="s">
        <v>2453</v>
      </c>
      <c r="O135" s="117" t="s">
        <v>2471</v>
      </c>
      <c r="P135" s="117"/>
      <c r="Q135" s="153">
        <v>44363.76666666667</v>
      </c>
    </row>
    <row r="136" spans="1:17" s="118" customFormat="1" ht="18" x14ac:dyDescent="0.25">
      <c r="A136" s="117" t="str">
        <f>VLOOKUP(E136,'LISTADO ATM'!$A$2:$C$898,3,0)</f>
        <v>DISTRITO NACIONAL</v>
      </c>
      <c r="B136" s="143" t="s">
        <v>2746</v>
      </c>
      <c r="C136" s="110">
        <v>44364.633217592593</v>
      </c>
      <c r="D136" s="110" t="s">
        <v>2449</v>
      </c>
      <c r="E136" s="138">
        <v>904</v>
      </c>
      <c r="F136" s="117" t="str">
        <f>VLOOKUP(E136,VIP!$A$2:$O13843,2,0)</f>
        <v>DRBR24B</v>
      </c>
      <c r="G136" s="117" t="str">
        <f>VLOOKUP(E136,'LISTADO ATM'!$A$2:$B$897,2,0)</f>
        <v xml:space="preserve">ATM Oficina Multicentro La Sirena Churchill </v>
      </c>
      <c r="H136" s="117" t="str">
        <f>VLOOKUP(E136,VIP!$A$2:$O18706,7,FALSE)</f>
        <v>Si</v>
      </c>
      <c r="I136" s="117" t="str">
        <f>VLOOKUP(E136,VIP!$A$2:$O10671,8,FALSE)</f>
        <v>Si</v>
      </c>
      <c r="J136" s="117" t="str">
        <f>VLOOKUP(E136,VIP!$A$2:$O10621,8,FALSE)</f>
        <v>Si</v>
      </c>
      <c r="K136" s="117" t="str">
        <f>VLOOKUP(E136,VIP!$A$2:$O14195,6,0)</f>
        <v>SI</v>
      </c>
      <c r="L136" s="152" t="s">
        <v>2418</v>
      </c>
      <c r="M136" s="109" t="s">
        <v>2446</v>
      </c>
      <c r="N136" s="109" t="s">
        <v>2453</v>
      </c>
      <c r="O136" s="117" t="s">
        <v>2454</v>
      </c>
      <c r="P136" s="117"/>
      <c r="Q136" s="109" t="s">
        <v>2418</v>
      </c>
    </row>
    <row r="137" spans="1:17" s="118" customFormat="1" ht="18" x14ac:dyDescent="0.25">
      <c r="A137" s="117" t="str">
        <f>VLOOKUP(E137,'LISTADO ATM'!$A$2:$C$898,3,0)</f>
        <v>DISTRITO NACIONAL</v>
      </c>
      <c r="B137" s="143" t="s">
        <v>2745</v>
      </c>
      <c r="C137" s="110">
        <v>44364.641863425924</v>
      </c>
      <c r="D137" s="110" t="s">
        <v>2470</v>
      </c>
      <c r="E137" s="138">
        <v>957</v>
      </c>
      <c r="F137" s="117" t="str">
        <f>VLOOKUP(E137,VIP!$A$2:$O13842,2,0)</f>
        <v>DRBR23F</v>
      </c>
      <c r="G137" s="117" t="str">
        <f>VLOOKUP(E137,'LISTADO ATM'!$A$2:$B$897,2,0)</f>
        <v xml:space="preserve">ATM Oficina Venezuela </v>
      </c>
      <c r="H137" s="117" t="str">
        <f>VLOOKUP(E137,VIP!$A$2:$O18705,7,FALSE)</f>
        <v>Si</v>
      </c>
      <c r="I137" s="117" t="str">
        <f>VLOOKUP(E137,VIP!$A$2:$O10670,8,FALSE)</f>
        <v>Si</v>
      </c>
      <c r="J137" s="117" t="str">
        <f>VLOOKUP(E137,VIP!$A$2:$O10620,8,FALSE)</f>
        <v>Si</v>
      </c>
      <c r="K137" s="117" t="str">
        <f>VLOOKUP(E137,VIP!$A$2:$O14194,6,0)</f>
        <v>SI</v>
      </c>
      <c r="L137" s="152" t="s">
        <v>2567</v>
      </c>
      <c r="M137" s="109" t="s">
        <v>2446</v>
      </c>
      <c r="N137" s="109" t="s">
        <v>2453</v>
      </c>
      <c r="O137" s="117" t="s">
        <v>2471</v>
      </c>
      <c r="P137" s="117"/>
      <c r="Q137" s="109" t="s">
        <v>2567</v>
      </c>
    </row>
    <row r="138" spans="1:17" s="118" customFormat="1" ht="18" x14ac:dyDescent="0.25">
      <c r="A138" s="117" t="str">
        <f>VLOOKUP(E138,'LISTADO ATM'!$A$2:$C$898,3,0)</f>
        <v>SUR</v>
      </c>
      <c r="B138" s="143" t="s">
        <v>2744</v>
      </c>
      <c r="C138" s="110">
        <v>44364.643206018518</v>
      </c>
      <c r="D138" s="110" t="s">
        <v>2180</v>
      </c>
      <c r="E138" s="138">
        <v>6</v>
      </c>
      <c r="F138" s="117" t="str">
        <f>VLOOKUP(E138,VIP!$A$2:$O13841,2,0)</f>
        <v>DRBR006</v>
      </c>
      <c r="G138" s="117" t="str">
        <f>VLOOKUP(E138,'LISTADO ATM'!$A$2:$B$897,2,0)</f>
        <v xml:space="preserve">ATM Plaza WAO San Juan </v>
      </c>
      <c r="H138" s="117" t="str">
        <f>VLOOKUP(E138,VIP!$A$2:$O18704,7,FALSE)</f>
        <v>N/A</v>
      </c>
      <c r="I138" s="117" t="str">
        <f>VLOOKUP(E138,VIP!$A$2:$O10669,8,FALSE)</f>
        <v>N/A</v>
      </c>
      <c r="J138" s="117" t="str">
        <f>VLOOKUP(E138,VIP!$A$2:$O10619,8,FALSE)</f>
        <v>N/A</v>
      </c>
      <c r="K138" s="117" t="str">
        <f>VLOOKUP(E138,VIP!$A$2:$O14193,6,0)</f>
        <v/>
      </c>
      <c r="L138" s="152" t="s">
        <v>2219</v>
      </c>
      <c r="M138" s="109" t="s">
        <v>2446</v>
      </c>
      <c r="N138" s="109" t="s">
        <v>2559</v>
      </c>
      <c r="O138" s="117" t="s">
        <v>2455</v>
      </c>
      <c r="P138" s="117"/>
      <c r="Q138" s="109" t="s">
        <v>2219</v>
      </c>
    </row>
    <row r="139" spans="1:17" s="118" customFormat="1" ht="18" x14ac:dyDescent="0.25">
      <c r="A139" s="117" t="str">
        <f>VLOOKUP(E139,'LISTADO ATM'!$A$2:$C$898,3,0)</f>
        <v>ESTE</v>
      </c>
      <c r="B139" s="143" t="s">
        <v>2743</v>
      </c>
      <c r="C139" s="110">
        <v>44364.649016203701</v>
      </c>
      <c r="D139" s="110" t="s">
        <v>2449</v>
      </c>
      <c r="E139" s="138">
        <v>114</v>
      </c>
      <c r="F139" s="117" t="str">
        <f>VLOOKUP(E139,VIP!$A$2:$O13840,2,0)</f>
        <v>DRBR114</v>
      </c>
      <c r="G139" s="117" t="str">
        <f>VLOOKUP(E139,'LISTADO ATM'!$A$2:$B$897,2,0)</f>
        <v xml:space="preserve">ATM Oficina Hato Mayor </v>
      </c>
      <c r="H139" s="117" t="str">
        <f>VLOOKUP(E139,VIP!$A$2:$O18703,7,FALSE)</f>
        <v>Si</v>
      </c>
      <c r="I139" s="117" t="str">
        <f>VLOOKUP(E139,VIP!$A$2:$O10668,8,FALSE)</f>
        <v>Si</v>
      </c>
      <c r="J139" s="117" t="str">
        <f>VLOOKUP(E139,VIP!$A$2:$O10618,8,FALSE)</f>
        <v>Si</v>
      </c>
      <c r="K139" s="117" t="str">
        <f>VLOOKUP(E139,VIP!$A$2:$O14192,6,0)</f>
        <v>NO</v>
      </c>
      <c r="L139" s="152" t="s">
        <v>2418</v>
      </c>
      <c r="M139" s="109" t="s">
        <v>2446</v>
      </c>
      <c r="N139" s="109" t="s">
        <v>2453</v>
      </c>
      <c r="O139" s="117" t="s">
        <v>2454</v>
      </c>
      <c r="P139" s="117"/>
      <c r="Q139" s="109" t="s">
        <v>2418</v>
      </c>
    </row>
    <row r="140" spans="1:17" s="118" customFormat="1" ht="18" x14ac:dyDescent="0.25">
      <c r="A140" s="117" t="str">
        <f>VLOOKUP(E140,'LISTADO ATM'!$A$2:$C$898,3,0)</f>
        <v>DISTRITO NACIONAL</v>
      </c>
      <c r="B140" s="143" t="s">
        <v>2742</v>
      </c>
      <c r="C140" s="110">
        <v>44364.649953703702</v>
      </c>
      <c r="D140" s="110" t="s">
        <v>2180</v>
      </c>
      <c r="E140" s="138">
        <v>416</v>
      </c>
      <c r="F140" s="117" t="str">
        <f>VLOOKUP(E140,VIP!$A$2:$O13839,2,0)</f>
        <v>DRBR416</v>
      </c>
      <c r="G140" s="117" t="str">
        <f>VLOOKUP(E140,'LISTADO ATM'!$A$2:$B$897,2,0)</f>
        <v xml:space="preserve">ATM Autobanco San Martín II </v>
      </c>
      <c r="H140" s="117" t="str">
        <f>VLOOKUP(E140,VIP!$A$2:$O18702,7,FALSE)</f>
        <v>Si</v>
      </c>
      <c r="I140" s="117" t="str">
        <f>VLOOKUP(E140,VIP!$A$2:$O10667,8,FALSE)</f>
        <v>Si</v>
      </c>
      <c r="J140" s="117" t="str">
        <f>VLOOKUP(E140,VIP!$A$2:$O10617,8,FALSE)</f>
        <v>Si</v>
      </c>
      <c r="K140" s="117" t="str">
        <f>VLOOKUP(E140,VIP!$A$2:$O14191,6,0)</f>
        <v>NO</v>
      </c>
      <c r="L140" s="152" t="s">
        <v>2466</v>
      </c>
      <c r="M140" s="109" t="s">
        <v>2446</v>
      </c>
      <c r="N140" s="109" t="s">
        <v>2453</v>
      </c>
      <c r="O140" s="117" t="s">
        <v>2455</v>
      </c>
      <c r="P140" s="117"/>
      <c r="Q140" s="109" t="s">
        <v>2466</v>
      </c>
    </row>
    <row r="141" spans="1:17" s="118" customFormat="1" ht="18" x14ac:dyDescent="0.25">
      <c r="A141" s="117" t="str">
        <f>VLOOKUP(E141,'LISTADO ATM'!$A$2:$C$898,3,0)</f>
        <v>DISTRITO NACIONAL</v>
      </c>
      <c r="B141" s="143" t="s">
        <v>2741</v>
      </c>
      <c r="C141" s="110">
        <v>44364.65042824074</v>
      </c>
      <c r="D141" s="110" t="s">
        <v>2470</v>
      </c>
      <c r="E141" s="138">
        <v>160</v>
      </c>
      <c r="F141" s="117" t="str">
        <f>VLOOKUP(E141,VIP!$A$2:$O13838,2,0)</f>
        <v>DRBR160</v>
      </c>
      <c r="G141" s="117" t="str">
        <f>VLOOKUP(E141,'LISTADO ATM'!$A$2:$B$897,2,0)</f>
        <v xml:space="preserve">ATM Oficina Herrera </v>
      </c>
      <c r="H141" s="117" t="str">
        <f>VLOOKUP(E141,VIP!$A$2:$O18701,7,FALSE)</f>
        <v>Si</v>
      </c>
      <c r="I141" s="117" t="str">
        <f>VLOOKUP(E141,VIP!$A$2:$O10666,8,FALSE)</f>
        <v>Si</v>
      </c>
      <c r="J141" s="117" t="str">
        <f>VLOOKUP(E141,VIP!$A$2:$O10616,8,FALSE)</f>
        <v>Si</v>
      </c>
      <c r="K141" s="117" t="str">
        <f>VLOOKUP(E141,VIP!$A$2:$O14190,6,0)</f>
        <v>NO</v>
      </c>
      <c r="L141" s="152" t="s">
        <v>2442</v>
      </c>
      <c r="M141" s="154" t="s">
        <v>2551</v>
      </c>
      <c r="N141" s="109" t="s">
        <v>2453</v>
      </c>
      <c r="O141" s="117" t="s">
        <v>2471</v>
      </c>
      <c r="P141" s="117"/>
      <c r="Q141" s="153">
        <v>44363.680555555555</v>
      </c>
    </row>
    <row r="142" spans="1:17" s="118" customFormat="1" ht="18" x14ac:dyDescent="0.25">
      <c r="A142" s="117" t="str">
        <f>VLOOKUP(E142,'LISTADO ATM'!$A$2:$C$898,3,0)</f>
        <v>NORTE</v>
      </c>
      <c r="B142" s="143" t="s">
        <v>2740</v>
      </c>
      <c r="C142" s="110">
        <v>44364.655335648145</v>
      </c>
      <c r="D142" s="110" t="s">
        <v>2470</v>
      </c>
      <c r="E142" s="138">
        <v>196</v>
      </c>
      <c r="F142" s="117" t="str">
        <f>VLOOKUP(E142,VIP!$A$2:$O13837,2,0)</f>
        <v>DRBR196</v>
      </c>
      <c r="G142" s="117" t="str">
        <f>VLOOKUP(E142,'LISTADO ATM'!$A$2:$B$897,2,0)</f>
        <v xml:space="preserve">ATM Estación Texaco Cangrejo Farmacia (Sosúa) </v>
      </c>
      <c r="H142" s="117" t="str">
        <f>VLOOKUP(E142,VIP!$A$2:$O18700,7,FALSE)</f>
        <v>Si</v>
      </c>
      <c r="I142" s="117" t="str">
        <f>VLOOKUP(E142,VIP!$A$2:$O10665,8,FALSE)</f>
        <v>Si</v>
      </c>
      <c r="J142" s="117" t="str">
        <f>VLOOKUP(E142,VIP!$A$2:$O10615,8,FALSE)</f>
        <v>Si</v>
      </c>
      <c r="K142" s="117" t="str">
        <f>VLOOKUP(E142,VIP!$A$2:$O14189,6,0)</f>
        <v>NO</v>
      </c>
      <c r="L142" s="152" t="s">
        <v>2442</v>
      </c>
      <c r="M142" s="109" t="s">
        <v>2446</v>
      </c>
      <c r="N142" s="109" t="s">
        <v>2453</v>
      </c>
      <c r="O142" s="117" t="s">
        <v>2471</v>
      </c>
      <c r="P142" s="117"/>
      <c r="Q142" s="109" t="s">
        <v>2442</v>
      </c>
    </row>
    <row r="143" spans="1:17" ht="18" x14ac:dyDescent="0.25">
      <c r="A143" s="117" t="str">
        <f>VLOOKUP(E143,'LISTADO ATM'!$A$2:$C$898,3,0)</f>
        <v>SUR</v>
      </c>
      <c r="B143" s="143" t="s">
        <v>2762</v>
      </c>
      <c r="C143" s="110">
        <v>44364.657881944448</v>
      </c>
      <c r="D143" s="110" t="s">
        <v>2470</v>
      </c>
      <c r="E143" s="138">
        <v>962</v>
      </c>
      <c r="F143" s="117" t="str">
        <f>VLOOKUP(E143,VIP!$A$2:$O13824,2,0)</f>
        <v>DRBR962</v>
      </c>
      <c r="G143" s="117" t="str">
        <f>VLOOKUP(E143,'LISTADO ATM'!$A$2:$B$897,2,0)</f>
        <v xml:space="preserve">ATM Oficina Villa Ofelia II (San Juan) </v>
      </c>
      <c r="H143" s="117" t="str">
        <f>VLOOKUP(E143,VIP!$A$2:$O18687,7,FALSE)</f>
        <v>Si</v>
      </c>
      <c r="I143" s="117" t="str">
        <f>VLOOKUP(E143,VIP!$A$2:$O10652,8,FALSE)</f>
        <v>Si</v>
      </c>
      <c r="J143" s="117" t="str">
        <f>VLOOKUP(E143,VIP!$A$2:$O10602,8,FALSE)</f>
        <v>Si</v>
      </c>
      <c r="K143" s="117" t="str">
        <f>VLOOKUP(E143,VIP!$A$2:$O14176,6,0)</f>
        <v>NO</v>
      </c>
      <c r="L143" s="152" t="s">
        <v>2763</v>
      </c>
      <c r="M143" s="154" t="s">
        <v>2551</v>
      </c>
      <c r="N143" s="154" t="s">
        <v>2683</v>
      </c>
      <c r="O143" s="117" t="s">
        <v>2732</v>
      </c>
      <c r="P143" s="117" t="s">
        <v>2688</v>
      </c>
      <c r="Q143" s="154" t="s">
        <v>2763</v>
      </c>
    </row>
    <row r="144" spans="1:17" ht="18" x14ac:dyDescent="0.25">
      <c r="A144" s="117" t="str">
        <f>VLOOKUP(E144,'LISTADO ATM'!$A$2:$C$898,3,0)</f>
        <v>DISTRITO NACIONAL</v>
      </c>
      <c r="B144" s="143" t="s">
        <v>2761</v>
      </c>
      <c r="C144" s="110">
        <v>44364.664050925923</v>
      </c>
      <c r="D144" s="110" t="s">
        <v>2470</v>
      </c>
      <c r="E144" s="138">
        <v>314</v>
      </c>
      <c r="F144" s="117" t="str">
        <f>VLOOKUP(E144,VIP!$A$2:$O13823,2,0)</f>
        <v>DRBR314</v>
      </c>
      <c r="G144" s="117" t="str">
        <f>VLOOKUP(E144,'LISTADO ATM'!$A$2:$B$897,2,0)</f>
        <v xml:space="preserve">ATM UNP Cambita Garabito (San Cristóbal) </v>
      </c>
      <c r="H144" s="117" t="str">
        <f>VLOOKUP(E144,VIP!$A$2:$O18686,7,FALSE)</f>
        <v>Si</v>
      </c>
      <c r="I144" s="117" t="str">
        <f>VLOOKUP(E144,VIP!$A$2:$O10651,8,FALSE)</f>
        <v>Si</v>
      </c>
      <c r="J144" s="117" t="str">
        <f>VLOOKUP(E144,VIP!$A$2:$O10601,8,FALSE)</f>
        <v>Si</v>
      </c>
      <c r="K144" s="117" t="str">
        <f>VLOOKUP(E144,VIP!$A$2:$O14175,6,0)</f>
        <v>NO</v>
      </c>
      <c r="L144" s="152" t="s">
        <v>2763</v>
      </c>
      <c r="M144" s="154" t="s">
        <v>2551</v>
      </c>
      <c r="N144" s="154" t="s">
        <v>2683</v>
      </c>
      <c r="O144" s="117" t="s">
        <v>2471</v>
      </c>
      <c r="P144" s="117" t="s">
        <v>2688</v>
      </c>
      <c r="Q144" s="154" t="s">
        <v>2763</v>
      </c>
    </row>
    <row r="145" spans="1:17" ht="18" x14ac:dyDescent="0.25">
      <c r="A145" s="117" t="str">
        <f>VLOOKUP(E145,'LISTADO ATM'!$A$2:$C$898,3,0)</f>
        <v>DISTRITO NACIONAL</v>
      </c>
      <c r="B145" s="143" t="s">
        <v>2756</v>
      </c>
      <c r="C145" s="110">
        <v>44364.682708333334</v>
      </c>
      <c r="D145" s="110" t="s">
        <v>2449</v>
      </c>
      <c r="E145" s="138">
        <v>738</v>
      </c>
      <c r="F145" s="117" t="str">
        <f>VLOOKUP(E145,VIP!$A$2:$O13845,2,0)</f>
        <v>DRBR24S</v>
      </c>
      <c r="G145" s="117" t="str">
        <f>VLOOKUP(E145,'LISTADO ATM'!$A$2:$B$897,2,0)</f>
        <v xml:space="preserve">ATM Zona Franca Los Alcarrizos </v>
      </c>
      <c r="H145" s="117" t="str">
        <f>VLOOKUP(E145,VIP!$A$2:$O18708,7,FALSE)</f>
        <v>Si</v>
      </c>
      <c r="I145" s="117" t="str">
        <f>VLOOKUP(E145,VIP!$A$2:$O10673,8,FALSE)</f>
        <v>Si</v>
      </c>
      <c r="J145" s="117" t="str">
        <f>VLOOKUP(E145,VIP!$A$2:$O10623,8,FALSE)</f>
        <v>Si</v>
      </c>
      <c r="K145" s="117" t="str">
        <f>VLOOKUP(E145,VIP!$A$2:$O14197,6,0)</f>
        <v>NO</v>
      </c>
      <c r="L145" s="152" t="s">
        <v>2567</v>
      </c>
      <c r="M145" s="109" t="s">
        <v>2446</v>
      </c>
      <c r="N145" s="109" t="s">
        <v>2453</v>
      </c>
      <c r="O145" s="117" t="s">
        <v>2454</v>
      </c>
      <c r="P145" s="117"/>
      <c r="Q145" s="109" t="s">
        <v>2567</v>
      </c>
    </row>
    <row r="146" spans="1:17" ht="18" x14ac:dyDescent="0.25">
      <c r="A146" s="117" t="str">
        <f>VLOOKUP(E146,'LISTADO ATM'!$A$2:$C$898,3,0)</f>
        <v>SUR</v>
      </c>
      <c r="B146" s="143" t="s">
        <v>2760</v>
      </c>
      <c r="C146" s="110">
        <v>44364.689155092594</v>
      </c>
      <c r="D146" s="110" t="s">
        <v>2470</v>
      </c>
      <c r="E146" s="138">
        <v>5</v>
      </c>
      <c r="F146" s="117" t="str">
        <f>VLOOKUP(E146,VIP!$A$2:$O13822,2,0)</f>
        <v>DRBR005</v>
      </c>
      <c r="G146" s="117" t="str">
        <f>VLOOKUP(E146,'LISTADO ATM'!$A$2:$B$897,2,0)</f>
        <v>ATM Oficina Autoservicio Villa Ofelia (San Juan)</v>
      </c>
      <c r="H146" s="117" t="str">
        <f>VLOOKUP(E146,VIP!$A$2:$O18685,7,FALSE)</f>
        <v>Si</v>
      </c>
      <c r="I146" s="117" t="str">
        <f>VLOOKUP(E146,VIP!$A$2:$O10650,8,FALSE)</f>
        <v>Si</v>
      </c>
      <c r="J146" s="117" t="str">
        <f>VLOOKUP(E146,VIP!$A$2:$O10600,8,FALSE)</f>
        <v>Si</v>
      </c>
      <c r="K146" s="117" t="str">
        <f>VLOOKUP(E146,VIP!$A$2:$O14174,6,0)</f>
        <v>NO</v>
      </c>
      <c r="L146" s="152" t="s">
        <v>2763</v>
      </c>
      <c r="M146" s="154" t="s">
        <v>2551</v>
      </c>
      <c r="N146" s="154" t="s">
        <v>2683</v>
      </c>
      <c r="O146" s="117" t="s">
        <v>2572</v>
      </c>
      <c r="P146" s="117" t="s">
        <v>2688</v>
      </c>
      <c r="Q146" s="154" t="s">
        <v>2763</v>
      </c>
    </row>
    <row r="147" spans="1:17" ht="18" x14ac:dyDescent="0.25">
      <c r="A147" s="117" t="str">
        <f>VLOOKUP(E147,'LISTADO ATM'!$A$2:$C$898,3,0)</f>
        <v>DISTRITO NACIONAL</v>
      </c>
      <c r="B147" s="143" t="s">
        <v>2755</v>
      </c>
      <c r="C147" s="110">
        <v>44364.695</v>
      </c>
      <c r="D147" s="110" t="s">
        <v>2180</v>
      </c>
      <c r="E147" s="138">
        <v>685</v>
      </c>
      <c r="F147" s="117" t="str">
        <f>VLOOKUP(E147,VIP!$A$2:$O13844,2,0)</f>
        <v>DRBR685</v>
      </c>
      <c r="G147" s="117" t="str">
        <f>VLOOKUP(E147,'LISTADO ATM'!$A$2:$B$897,2,0)</f>
        <v>ATM Autoservicio UASD</v>
      </c>
      <c r="H147" s="117" t="str">
        <f>VLOOKUP(E147,VIP!$A$2:$O18707,7,FALSE)</f>
        <v>NO</v>
      </c>
      <c r="I147" s="117" t="str">
        <f>VLOOKUP(E147,VIP!$A$2:$O10672,8,FALSE)</f>
        <v>SI</v>
      </c>
      <c r="J147" s="117" t="str">
        <f>VLOOKUP(E147,VIP!$A$2:$O10622,8,FALSE)</f>
        <v>SI</v>
      </c>
      <c r="K147" s="117" t="str">
        <f>VLOOKUP(E147,VIP!$A$2:$O14196,6,0)</f>
        <v>NO</v>
      </c>
      <c r="L147" s="152" t="s">
        <v>2219</v>
      </c>
      <c r="M147" s="109" t="s">
        <v>2446</v>
      </c>
      <c r="N147" s="109" t="s">
        <v>2453</v>
      </c>
      <c r="O147" s="117" t="s">
        <v>2455</v>
      </c>
      <c r="P147" s="117"/>
      <c r="Q147" s="109" t="s">
        <v>2219</v>
      </c>
    </row>
    <row r="148" spans="1:17" ht="18" x14ac:dyDescent="0.25">
      <c r="A148" s="117" t="str">
        <f>VLOOKUP(E148,'LISTADO ATM'!$A$2:$C$898,3,0)</f>
        <v>ESTE</v>
      </c>
      <c r="B148" s="143" t="s">
        <v>2754</v>
      </c>
      <c r="C148" s="110">
        <v>44364.701192129629</v>
      </c>
      <c r="D148" s="110" t="s">
        <v>2470</v>
      </c>
      <c r="E148" s="138">
        <v>330</v>
      </c>
      <c r="F148" s="117" t="str">
        <f>VLOOKUP(E148,VIP!$A$2:$O13843,2,0)</f>
        <v>DRBR330</v>
      </c>
      <c r="G148" s="117" t="str">
        <f>VLOOKUP(E148,'LISTADO ATM'!$A$2:$B$897,2,0)</f>
        <v xml:space="preserve">ATM Oficina Boulevard (Higuey) </v>
      </c>
      <c r="H148" s="117" t="str">
        <f>VLOOKUP(E148,VIP!$A$2:$O18706,7,FALSE)</f>
        <v>Si</v>
      </c>
      <c r="I148" s="117" t="str">
        <f>VLOOKUP(E148,VIP!$A$2:$O10671,8,FALSE)</f>
        <v>Si</v>
      </c>
      <c r="J148" s="117" t="str">
        <f>VLOOKUP(E148,VIP!$A$2:$O10621,8,FALSE)</f>
        <v>Si</v>
      </c>
      <c r="K148" s="117" t="str">
        <f>VLOOKUP(E148,VIP!$A$2:$O14195,6,0)</f>
        <v>SI</v>
      </c>
      <c r="L148" s="152" t="s">
        <v>2574</v>
      </c>
      <c r="M148" s="154" t="s">
        <v>2551</v>
      </c>
      <c r="N148" s="109" t="s">
        <v>2453</v>
      </c>
      <c r="O148" s="117" t="s">
        <v>2471</v>
      </c>
      <c r="P148" s="117"/>
      <c r="Q148" s="153">
        <v>44363.797222222223</v>
      </c>
    </row>
    <row r="149" spans="1:17" ht="18" x14ac:dyDescent="0.25">
      <c r="A149" s="117" t="str">
        <f>VLOOKUP(E149,'LISTADO ATM'!$A$2:$C$898,3,0)</f>
        <v>NORTE</v>
      </c>
      <c r="B149" s="143" t="s">
        <v>2753</v>
      </c>
      <c r="C149" s="110">
        <v>44364.711469907408</v>
      </c>
      <c r="D149" s="110" t="s">
        <v>2576</v>
      </c>
      <c r="E149" s="138">
        <v>775</v>
      </c>
      <c r="F149" s="117" t="str">
        <f>VLOOKUP(E149,VIP!$A$2:$O13842,2,0)</f>
        <v>DRBR450</v>
      </c>
      <c r="G149" s="117" t="str">
        <f>VLOOKUP(E149,'LISTADO ATM'!$A$2:$B$897,2,0)</f>
        <v xml:space="preserve">ATM S/M Lilo (Montecristi) </v>
      </c>
      <c r="H149" s="117" t="str">
        <f>VLOOKUP(E149,VIP!$A$2:$O18705,7,FALSE)</f>
        <v>Si</v>
      </c>
      <c r="I149" s="117" t="str">
        <f>VLOOKUP(E149,VIP!$A$2:$O10670,8,FALSE)</f>
        <v>Si</v>
      </c>
      <c r="J149" s="117" t="str">
        <f>VLOOKUP(E149,VIP!$A$2:$O10620,8,FALSE)</f>
        <v>Si</v>
      </c>
      <c r="K149" s="117" t="str">
        <f>VLOOKUP(E149,VIP!$A$2:$O14194,6,0)</f>
        <v>NO</v>
      </c>
      <c r="L149" s="152" t="s">
        <v>2219</v>
      </c>
      <c r="M149" s="109" t="s">
        <v>2446</v>
      </c>
      <c r="N149" s="109" t="s">
        <v>2453</v>
      </c>
      <c r="O149" s="117" t="s">
        <v>2577</v>
      </c>
      <c r="P149" s="117"/>
      <c r="Q149" s="109" t="s">
        <v>2219</v>
      </c>
    </row>
    <row r="150" spans="1:17" ht="18" x14ac:dyDescent="0.25">
      <c r="A150" s="117" t="str">
        <f>VLOOKUP(E150,'LISTADO ATM'!$A$2:$C$898,3,0)</f>
        <v>SUR</v>
      </c>
      <c r="B150" s="143" t="s">
        <v>2752</v>
      </c>
      <c r="C150" s="110">
        <v>44364.713842592595</v>
      </c>
      <c r="D150" s="110" t="s">
        <v>2180</v>
      </c>
      <c r="E150" s="138">
        <v>5</v>
      </c>
      <c r="F150" s="117" t="str">
        <f>VLOOKUP(E150,VIP!$A$2:$O13841,2,0)</f>
        <v>DRBR005</v>
      </c>
      <c r="G150" s="117" t="str">
        <f>VLOOKUP(E150,'LISTADO ATM'!$A$2:$B$897,2,0)</f>
        <v>ATM Oficina Autoservicio Villa Ofelia (San Juan)</v>
      </c>
      <c r="H150" s="117" t="str">
        <f>VLOOKUP(E150,VIP!$A$2:$O18704,7,FALSE)</f>
        <v>Si</v>
      </c>
      <c r="I150" s="117" t="str">
        <f>VLOOKUP(E150,VIP!$A$2:$O10669,8,FALSE)</f>
        <v>Si</v>
      </c>
      <c r="J150" s="117" t="str">
        <f>VLOOKUP(E150,VIP!$A$2:$O10619,8,FALSE)</f>
        <v>Si</v>
      </c>
      <c r="K150" s="117" t="str">
        <f>VLOOKUP(E150,VIP!$A$2:$O14193,6,0)</f>
        <v>NO</v>
      </c>
      <c r="L150" s="152" t="s">
        <v>2219</v>
      </c>
      <c r="M150" s="109" t="s">
        <v>2446</v>
      </c>
      <c r="N150" s="109" t="s">
        <v>2453</v>
      </c>
      <c r="O150" s="117" t="s">
        <v>2455</v>
      </c>
      <c r="P150" s="117"/>
      <c r="Q150" s="109" t="s">
        <v>2219</v>
      </c>
    </row>
    <row r="151" spans="1:17" ht="18" x14ac:dyDescent="0.25">
      <c r="A151" s="117" t="str">
        <f>VLOOKUP(E151,'LISTADO ATM'!$A$2:$C$898,3,0)</f>
        <v>DISTRITO NACIONAL</v>
      </c>
      <c r="B151" s="143" t="s">
        <v>2751</v>
      </c>
      <c r="C151" s="110">
        <v>44364.744571759256</v>
      </c>
      <c r="D151" s="110" t="s">
        <v>2449</v>
      </c>
      <c r="E151" s="138">
        <v>365</v>
      </c>
      <c r="F151" s="117" t="str">
        <f>VLOOKUP(E151,VIP!$A$2:$O13840,2,0)</f>
        <v>DRBR365</v>
      </c>
      <c r="G151" s="117" t="str">
        <f>VLOOKUP(E151,'LISTADO ATM'!$A$2:$B$897,2,0)</f>
        <v>ATM CEMDOE</v>
      </c>
      <c r="H151" s="117" t="str">
        <f>VLOOKUP(E151,VIP!$A$2:$O18703,7,FALSE)</f>
        <v>N/A</v>
      </c>
      <c r="I151" s="117" t="str">
        <f>VLOOKUP(E151,VIP!$A$2:$O10668,8,FALSE)</f>
        <v>N/A</v>
      </c>
      <c r="J151" s="117" t="str">
        <f>VLOOKUP(E151,VIP!$A$2:$O10618,8,FALSE)</f>
        <v>N/A</v>
      </c>
      <c r="K151" s="117" t="str">
        <f>VLOOKUP(E151,VIP!$A$2:$O14192,6,0)</f>
        <v>N/A</v>
      </c>
      <c r="L151" s="152" t="s">
        <v>2442</v>
      </c>
      <c r="M151" s="109" t="s">
        <v>2446</v>
      </c>
      <c r="N151" s="109" t="s">
        <v>2453</v>
      </c>
      <c r="O151" s="117" t="s">
        <v>2454</v>
      </c>
      <c r="P151" s="117"/>
      <c r="Q151" s="109" t="s">
        <v>2442</v>
      </c>
    </row>
    <row r="152" spans="1:17" ht="18" x14ac:dyDescent="0.25">
      <c r="A152" s="117" t="str">
        <f>VLOOKUP(E152,'LISTADO ATM'!$A$2:$C$898,3,0)</f>
        <v>DISTRITO NACIONAL</v>
      </c>
      <c r="B152" s="143" t="s">
        <v>2750</v>
      </c>
      <c r="C152" s="110">
        <v>44364.770196759258</v>
      </c>
      <c r="D152" s="110" t="s">
        <v>2449</v>
      </c>
      <c r="E152" s="138">
        <v>678</v>
      </c>
      <c r="F152" s="117" t="str">
        <f>VLOOKUP(E152,VIP!$A$2:$O13839,2,0)</f>
        <v>DRBR678</v>
      </c>
      <c r="G152" s="117" t="str">
        <f>VLOOKUP(E152,'LISTADO ATM'!$A$2:$B$897,2,0)</f>
        <v>ATM Eco Petroleo San Isidro</v>
      </c>
      <c r="H152" s="117" t="str">
        <f>VLOOKUP(E152,VIP!$A$2:$O18702,7,FALSE)</f>
        <v>Si</v>
      </c>
      <c r="I152" s="117" t="str">
        <f>VLOOKUP(E152,VIP!$A$2:$O10667,8,FALSE)</f>
        <v>Si</v>
      </c>
      <c r="J152" s="117" t="str">
        <f>VLOOKUP(E152,VIP!$A$2:$O10617,8,FALSE)</f>
        <v>Si</v>
      </c>
      <c r="K152" s="117" t="str">
        <f>VLOOKUP(E152,VIP!$A$2:$O14191,6,0)</f>
        <v>NO</v>
      </c>
      <c r="L152" s="152" t="s">
        <v>2442</v>
      </c>
      <c r="M152" s="109" t="s">
        <v>2446</v>
      </c>
      <c r="N152" s="109" t="s">
        <v>2453</v>
      </c>
      <c r="O152" s="117" t="s">
        <v>2454</v>
      </c>
      <c r="P152" s="117"/>
      <c r="Q152" s="109" t="s">
        <v>2442</v>
      </c>
    </row>
    <row r="153" spans="1:17" ht="18" x14ac:dyDescent="0.25">
      <c r="A153" s="117" t="str">
        <f>VLOOKUP(E153,'LISTADO ATM'!$A$2:$C$898,3,0)</f>
        <v>NORTE</v>
      </c>
      <c r="B153" s="143" t="s">
        <v>2749</v>
      </c>
      <c r="C153" s="110">
        <v>44364.774872685186</v>
      </c>
      <c r="D153" s="110" t="s">
        <v>2576</v>
      </c>
      <c r="E153" s="138">
        <v>633</v>
      </c>
      <c r="F153" s="117" t="str">
        <f>VLOOKUP(E153,VIP!$A$2:$O13838,2,0)</f>
        <v>DRBR260</v>
      </c>
      <c r="G153" s="117" t="str">
        <f>VLOOKUP(E153,'LISTADO ATM'!$A$2:$B$897,2,0)</f>
        <v xml:space="preserve">ATM Autobanco Las Colinas </v>
      </c>
      <c r="H153" s="117" t="str">
        <f>VLOOKUP(E153,VIP!$A$2:$O18701,7,FALSE)</f>
        <v>Si</v>
      </c>
      <c r="I153" s="117" t="str">
        <f>VLOOKUP(E153,VIP!$A$2:$O10666,8,FALSE)</f>
        <v>Si</v>
      </c>
      <c r="J153" s="117" t="str">
        <f>VLOOKUP(E153,VIP!$A$2:$O10616,8,FALSE)</f>
        <v>Si</v>
      </c>
      <c r="K153" s="117" t="str">
        <f>VLOOKUP(E153,VIP!$A$2:$O14190,6,0)</f>
        <v>SI</v>
      </c>
      <c r="L153" s="152" t="s">
        <v>2418</v>
      </c>
      <c r="M153" s="109" t="s">
        <v>2446</v>
      </c>
      <c r="N153" s="109" t="s">
        <v>2453</v>
      </c>
      <c r="O153" s="117" t="s">
        <v>2577</v>
      </c>
      <c r="P153" s="117"/>
      <c r="Q153" s="109" t="s">
        <v>2418</v>
      </c>
    </row>
    <row r="154" spans="1:17" ht="18" x14ac:dyDescent="0.25">
      <c r="A154" s="117" t="str">
        <f>VLOOKUP(E154,'LISTADO ATM'!$A$2:$C$898,3,0)</f>
        <v>DISTRITO NACIONAL</v>
      </c>
      <c r="B154" s="143" t="s">
        <v>2759</v>
      </c>
      <c r="C154" s="110">
        <v>44364.783888888887</v>
      </c>
      <c r="D154" s="110" t="s">
        <v>2470</v>
      </c>
      <c r="E154" s="138">
        <v>684</v>
      </c>
      <c r="F154" s="117" t="str">
        <f>VLOOKUP(E154,VIP!$A$2:$O13821,2,0)</f>
        <v>DRBR684</v>
      </c>
      <c r="G154" s="117" t="str">
        <f>VLOOKUP(E154,'LISTADO ATM'!$A$2:$B$897,2,0)</f>
        <v>ATM Estación Texaco Prolongación 27 Febrero</v>
      </c>
      <c r="H154" s="117" t="str">
        <f>VLOOKUP(E154,VIP!$A$2:$O18684,7,FALSE)</f>
        <v>NO</v>
      </c>
      <c r="I154" s="117" t="str">
        <f>VLOOKUP(E154,VIP!$A$2:$O10649,8,FALSE)</f>
        <v>NO</v>
      </c>
      <c r="J154" s="117" t="str">
        <f>VLOOKUP(E154,VIP!$A$2:$O10599,8,FALSE)</f>
        <v>NO</v>
      </c>
      <c r="K154" s="117" t="str">
        <f>VLOOKUP(E154,VIP!$A$2:$O14173,6,0)</f>
        <v>NO</v>
      </c>
      <c r="L154" s="152" t="s">
        <v>2764</v>
      </c>
      <c r="M154" s="154" t="s">
        <v>2551</v>
      </c>
      <c r="N154" s="154" t="s">
        <v>2683</v>
      </c>
      <c r="O154" s="117" t="s">
        <v>2765</v>
      </c>
      <c r="P154" s="117" t="s">
        <v>2689</v>
      </c>
      <c r="Q154" s="154" t="s">
        <v>2764</v>
      </c>
    </row>
    <row r="155" spans="1:17" ht="18" x14ac:dyDescent="0.25">
      <c r="A155" s="117" t="str">
        <f>VLOOKUP(E155,'LISTADO ATM'!$A$2:$C$898,3,0)</f>
        <v>NORTE</v>
      </c>
      <c r="B155" s="143" t="s">
        <v>2758</v>
      </c>
      <c r="C155" s="110">
        <v>44364.784513888888</v>
      </c>
      <c r="D155" s="110" t="s">
        <v>2470</v>
      </c>
      <c r="E155" s="138">
        <v>500</v>
      </c>
      <c r="F155" s="117" t="str">
        <f>VLOOKUP(E155,VIP!$A$2:$O13820,2,0)</f>
        <v>DRBR500</v>
      </c>
      <c r="G155" s="117" t="str">
        <f>VLOOKUP(E155,'LISTADO ATM'!$A$2:$B$897,2,0)</f>
        <v xml:space="preserve">ATM UNP Cutupú </v>
      </c>
      <c r="H155" s="117" t="str">
        <f>VLOOKUP(E155,VIP!$A$2:$O18683,7,FALSE)</f>
        <v>Si</v>
      </c>
      <c r="I155" s="117" t="str">
        <f>VLOOKUP(E155,VIP!$A$2:$O10648,8,FALSE)</f>
        <v>Si</v>
      </c>
      <c r="J155" s="117" t="str">
        <f>VLOOKUP(E155,VIP!$A$2:$O10598,8,FALSE)</f>
        <v>Si</v>
      </c>
      <c r="K155" s="117" t="str">
        <f>VLOOKUP(E155,VIP!$A$2:$O14172,6,0)</f>
        <v>NO</v>
      </c>
      <c r="L155" s="152" t="s">
        <v>2763</v>
      </c>
      <c r="M155" s="154" t="s">
        <v>2551</v>
      </c>
      <c r="N155" s="154" t="s">
        <v>2683</v>
      </c>
      <c r="O155" s="117" t="s">
        <v>2765</v>
      </c>
      <c r="P155" s="117" t="s">
        <v>2688</v>
      </c>
      <c r="Q155" s="154" t="s">
        <v>2763</v>
      </c>
    </row>
    <row r="156" spans="1:17" ht="18" x14ac:dyDescent="0.25">
      <c r="A156" s="117" t="str">
        <f>VLOOKUP(E156,'LISTADO ATM'!$A$2:$C$898,3,0)</f>
        <v>NORTE</v>
      </c>
      <c r="B156" s="143" t="s">
        <v>2757</v>
      </c>
      <c r="C156" s="110">
        <v>44364.784930555557</v>
      </c>
      <c r="D156" s="110" t="s">
        <v>2470</v>
      </c>
      <c r="E156" s="138">
        <v>605</v>
      </c>
      <c r="F156" s="117" t="str">
        <f>VLOOKUP(E156,VIP!$A$2:$O13819,2,0)</f>
        <v>DRBR141</v>
      </c>
      <c r="G156" s="117" t="str">
        <f>VLOOKUP(E156,'LISTADO ATM'!$A$2:$B$897,2,0)</f>
        <v xml:space="preserve">ATM Oficina Bonao I </v>
      </c>
      <c r="H156" s="117" t="str">
        <f>VLOOKUP(E156,VIP!$A$2:$O18682,7,FALSE)</f>
        <v>Si</v>
      </c>
      <c r="I156" s="117" t="str">
        <f>VLOOKUP(E156,VIP!$A$2:$O10647,8,FALSE)</f>
        <v>Si</v>
      </c>
      <c r="J156" s="117" t="str">
        <f>VLOOKUP(E156,VIP!$A$2:$O10597,8,FALSE)</f>
        <v>Si</v>
      </c>
      <c r="K156" s="117" t="str">
        <f>VLOOKUP(E156,VIP!$A$2:$O14171,6,0)</f>
        <v>SI</v>
      </c>
      <c r="L156" s="152" t="s">
        <v>2763</v>
      </c>
      <c r="M156" s="154" t="s">
        <v>2551</v>
      </c>
      <c r="N156" s="154" t="s">
        <v>2683</v>
      </c>
      <c r="O156" s="117" t="s">
        <v>2765</v>
      </c>
      <c r="P156" s="117" t="s">
        <v>2688</v>
      </c>
      <c r="Q156" s="154" t="s">
        <v>2763</v>
      </c>
    </row>
  </sheetData>
  <autoFilter ref="A4:Q4" xr:uid="{00000000-0009-0000-0000-000005000000}">
    <sortState xmlns:xlrd2="http://schemas.microsoft.com/office/spreadsheetml/2017/richdata2" ref="A5:Q15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57:B1048576 B65:B71 B1:B4">
    <cfRule type="duplicateValues" dxfId="180" priority="128720"/>
  </conditionalFormatting>
  <conditionalFormatting sqref="E157:E1048576 E65:E71">
    <cfRule type="duplicateValues" dxfId="179" priority="128724"/>
  </conditionalFormatting>
  <conditionalFormatting sqref="B157:B1048576 B65:B71">
    <cfRule type="duplicateValues" dxfId="178" priority="128732"/>
  </conditionalFormatting>
  <conditionalFormatting sqref="E157:E1048576 E65:E71 E1:E4">
    <cfRule type="duplicateValues" dxfId="177" priority="128777"/>
  </conditionalFormatting>
  <conditionalFormatting sqref="E65:E71">
    <cfRule type="duplicateValues" dxfId="176" priority="128786"/>
  </conditionalFormatting>
  <conditionalFormatting sqref="E157:E1048576 E65:E71 E1:E4 E16:E47">
    <cfRule type="duplicateValues" dxfId="175" priority="177"/>
  </conditionalFormatting>
  <conditionalFormatting sqref="E48:E54">
    <cfRule type="duplicateValues" dxfId="174" priority="176"/>
  </conditionalFormatting>
  <conditionalFormatting sqref="B48:B54">
    <cfRule type="duplicateValues" dxfId="173" priority="175"/>
  </conditionalFormatting>
  <conditionalFormatting sqref="E48:E54">
    <cfRule type="duplicateValues" dxfId="172" priority="173"/>
    <cfRule type="duplicateValues" dxfId="171" priority="174"/>
  </conditionalFormatting>
  <conditionalFormatting sqref="E48:E54">
    <cfRule type="duplicateValues" dxfId="170" priority="172"/>
  </conditionalFormatting>
  <conditionalFormatting sqref="E55:E71">
    <cfRule type="duplicateValues" dxfId="169" priority="129083"/>
  </conditionalFormatting>
  <conditionalFormatting sqref="B55:B71">
    <cfRule type="duplicateValues" dxfId="168" priority="129085"/>
  </conditionalFormatting>
  <conditionalFormatting sqref="E55:E71">
    <cfRule type="duplicateValues" dxfId="167" priority="129087"/>
    <cfRule type="duplicateValues" dxfId="166" priority="129088"/>
  </conditionalFormatting>
  <conditionalFormatting sqref="E157:E1048576 E1:E4 E16:E71">
    <cfRule type="duplicateValues" dxfId="165" priority="166"/>
  </conditionalFormatting>
  <conditionalFormatting sqref="E27:E47">
    <cfRule type="duplicateValues" dxfId="164" priority="129091"/>
  </conditionalFormatting>
  <conditionalFormatting sqref="B27:B47">
    <cfRule type="duplicateValues" dxfId="163" priority="129093"/>
  </conditionalFormatting>
  <conditionalFormatting sqref="E27:E47">
    <cfRule type="duplicateValues" dxfId="162" priority="129095"/>
    <cfRule type="duplicateValues" dxfId="161" priority="129096"/>
  </conditionalFormatting>
  <conditionalFormatting sqref="B72:B84">
    <cfRule type="duplicateValues" dxfId="160" priority="165"/>
  </conditionalFormatting>
  <conditionalFormatting sqref="E72:E84">
    <cfRule type="duplicateValues" dxfId="159" priority="164"/>
  </conditionalFormatting>
  <conditionalFormatting sqref="B72:B84">
    <cfRule type="duplicateValues" dxfId="158" priority="163"/>
  </conditionalFormatting>
  <conditionalFormatting sqref="E72:E84">
    <cfRule type="duplicateValues" dxfId="157" priority="162"/>
  </conditionalFormatting>
  <conditionalFormatting sqref="E72:E84">
    <cfRule type="duplicateValues" dxfId="156" priority="161"/>
  </conditionalFormatting>
  <conditionalFormatting sqref="E72:E84">
    <cfRule type="duplicateValues" dxfId="155" priority="160"/>
  </conditionalFormatting>
  <conditionalFormatting sqref="E72:E84">
    <cfRule type="duplicateValues" dxfId="154" priority="159"/>
  </conditionalFormatting>
  <conditionalFormatting sqref="B72:B84">
    <cfRule type="duplicateValues" dxfId="153" priority="158"/>
  </conditionalFormatting>
  <conditionalFormatting sqref="E72:E84">
    <cfRule type="duplicateValues" dxfId="152" priority="156"/>
    <cfRule type="duplicateValues" dxfId="151" priority="157"/>
  </conditionalFormatting>
  <conditionalFormatting sqref="E72:E84">
    <cfRule type="duplicateValues" dxfId="150" priority="155"/>
  </conditionalFormatting>
  <conditionalFormatting sqref="E157:E1048576 E1:E4 E16:E84">
    <cfRule type="duplicateValues" dxfId="149" priority="153"/>
    <cfRule type="duplicateValues" dxfId="148" priority="154"/>
  </conditionalFormatting>
  <conditionalFormatting sqref="E16:E26">
    <cfRule type="duplicateValues" dxfId="147" priority="129334"/>
  </conditionalFormatting>
  <conditionalFormatting sqref="B14:B26">
    <cfRule type="duplicateValues" dxfId="146" priority="129336"/>
  </conditionalFormatting>
  <conditionalFormatting sqref="E16:E26">
    <cfRule type="duplicateValues" dxfId="145" priority="129338"/>
    <cfRule type="duplicateValues" dxfId="144" priority="129339"/>
  </conditionalFormatting>
  <conditionalFormatting sqref="B157:B1048576 B1:B97">
    <cfRule type="duplicateValues" dxfId="143" priority="139"/>
  </conditionalFormatting>
  <conditionalFormatting sqref="B98:B103">
    <cfRule type="duplicateValues" dxfId="142" priority="138"/>
  </conditionalFormatting>
  <conditionalFormatting sqref="E98:E103">
    <cfRule type="duplicateValues" dxfId="141" priority="137"/>
  </conditionalFormatting>
  <conditionalFormatting sqref="B98:B103">
    <cfRule type="duplicateValues" dxfId="140" priority="136"/>
  </conditionalFormatting>
  <conditionalFormatting sqref="E98:E103">
    <cfRule type="duplicateValues" dxfId="139" priority="135"/>
  </conditionalFormatting>
  <conditionalFormatting sqref="E98:E103">
    <cfRule type="duplicateValues" dxfId="138" priority="134"/>
  </conditionalFormatting>
  <conditionalFormatting sqref="E98:E103">
    <cfRule type="duplicateValues" dxfId="137" priority="133"/>
  </conditionalFormatting>
  <conditionalFormatting sqref="E98:E103">
    <cfRule type="duplicateValues" dxfId="136" priority="132"/>
  </conditionalFormatting>
  <conditionalFormatting sqref="B98:B103">
    <cfRule type="duplicateValues" dxfId="135" priority="131"/>
  </conditionalFormatting>
  <conditionalFormatting sqref="E98:E103">
    <cfRule type="duplicateValues" dxfId="134" priority="129"/>
    <cfRule type="duplicateValues" dxfId="133" priority="130"/>
  </conditionalFormatting>
  <conditionalFormatting sqref="E98:E103">
    <cfRule type="duplicateValues" dxfId="132" priority="128"/>
  </conditionalFormatting>
  <conditionalFormatting sqref="E98:E103">
    <cfRule type="duplicateValues" dxfId="131" priority="126"/>
    <cfRule type="duplicateValues" dxfId="130" priority="127"/>
  </conditionalFormatting>
  <conditionalFormatting sqref="B98:B103">
    <cfRule type="duplicateValues" dxfId="129" priority="125"/>
  </conditionalFormatting>
  <conditionalFormatting sqref="E157:E1048576 E1:E4 E16:E103">
    <cfRule type="duplicateValues" dxfId="128" priority="123"/>
    <cfRule type="duplicateValues" dxfId="127" priority="124"/>
  </conditionalFormatting>
  <conditionalFormatting sqref="B5:B13">
    <cfRule type="duplicateValues" dxfId="126" priority="129353"/>
  </conditionalFormatting>
  <conditionalFormatting sqref="B104:B120">
    <cfRule type="duplicateValues" dxfId="125" priority="122"/>
  </conditionalFormatting>
  <conditionalFormatting sqref="E104:E120">
    <cfRule type="duplicateValues" dxfId="124" priority="121"/>
  </conditionalFormatting>
  <conditionalFormatting sqref="B104:B120">
    <cfRule type="duplicateValues" dxfId="123" priority="120"/>
  </conditionalFormatting>
  <conditionalFormatting sqref="E104:E120">
    <cfRule type="duplicateValues" dxfId="122" priority="119"/>
  </conditionalFormatting>
  <conditionalFormatting sqref="E104:E120">
    <cfRule type="duplicateValues" dxfId="121" priority="118"/>
  </conditionalFormatting>
  <conditionalFormatting sqref="E104:E120">
    <cfRule type="duplicateValues" dxfId="120" priority="117"/>
  </conditionalFormatting>
  <conditionalFormatting sqref="E104:E120">
    <cfRule type="duplicateValues" dxfId="119" priority="116"/>
  </conditionalFormatting>
  <conditionalFormatting sqref="B104:B120">
    <cfRule type="duplicateValues" dxfId="118" priority="115"/>
  </conditionalFormatting>
  <conditionalFormatting sqref="E104:E120">
    <cfRule type="duplicateValues" dxfId="117" priority="113"/>
    <cfRule type="duplicateValues" dxfId="116" priority="114"/>
  </conditionalFormatting>
  <conditionalFormatting sqref="E104:E120">
    <cfRule type="duplicateValues" dxfId="115" priority="112"/>
  </conditionalFormatting>
  <conditionalFormatting sqref="E104:E120">
    <cfRule type="duplicateValues" dxfId="114" priority="110"/>
    <cfRule type="duplicateValues" dxfId="113" priority="111"/>
  </conditionalFormatting>
  <conditionalFormatting sqref="B104:B120">
    <cfRule type="duplicateValues" dxfId="112" priority="109"/>
  </conditionalFormatting>
  <conditionalFormatting sqref="E104:E120">
    <cfRule type="duplicateValues" dxfId="111" priority="107"/>
    <cfRule type="duplicateValues" dxfId="110" priority="108"/>
  </conditionalFormatting>
  <conditionalFormatting sqref="E157:E1048576 E1:E4 E16:E120">
    <cfRule type="duplicateValues" dxfId="109" priority="106"/>
  </conditionalFormatting>
  <conditionalFormatting sqref="B121">
    <cfRule type="duplicateValues" dxfId="108" priority="105"/>
  </conditionalFormatting>
  <conditionalFormatting sqref="E121">
    <cfRule type="duplicateValues" dxfId="107" priority="104"/>
  </conditionalFormatting>
  <conditionalFormatting sqref="B121">
    <cfRule type="duplicateValues" dxfId="106" priority="103"/>
  </conditionalFormatting>
  <conditionalFormatting sqref="E121">
    <cfRule type="duplicateValues" dxfId="105" priority="102"/>
  </conditionalFormatting>
  <conditionalFormatting sqref="E121">
    <cfRule type="duplicateValues" dxfId="104" priority="101"/>
  </conditionalFormatting>
  <conditionalFormatting sqref="E121">
    <cfRule type="duplicateValues" dxfId="103" priority="100"/>
  </conditionalFormatting>
  <conditionalFormatting sqref="E121">
    <cfRule type="duplicateValues" dxfId="102" priority="99"/>
  </conditionalFormatting>
  <conditionalFormatting sqref="B121">
    <cfRule type="duplicateValues" dxfId="101" priority="98"/>
  </conditionalFormatting>
  <conditionalFormatting sqref="E121">
    <cfRule type="duplicateValues" dxfId="100" priority="96"/>
    <cfRule type="duplicateValues" dxfId="99" priority="97"/>
  </conditionalFormatting>
  <conditionalFormatting sqref="E121">
    <cfRule type="duplicateValues" dxfId="98" priority="95"/>
  </conditionalFormatting>
  <conditionalFormatting sqref="E121">
    <cfRule type="duplicateValues" dxfId="97" priority="93"/>
    <cfRule type="duplicateValues" dxfId="96" priority="94"/>
  </conditionalFormatting>
  <conditionalFormatting sqref="B121">
    <cfRule type="duplicateValues" dxfId="95" priority="92"/>
  </conditionalFormatting>
  <conditionalFormatting sqref="E121">
    <cfRule type="duplicateValues" dxfId="94" priority="90"/>
    <cfRule type="duplicateValues" dxfId="93" priority="91"/>
  </conditionalFormatting>
  <conditionalFormatting sqref="E121">
    <cfRule type="duplicateValues" dxfId="92" priority="89"/>
  </conditionalFormatting>
  <conditionalFormatting sqref="E157:E1048576 E1:E4 E16:E121">
    <cfRule type="duplicateValues" dxfId="91" priority="88"/>
  </conditionalFormatting>
  <conditionalFormatting sqref="B157:B1048576 B1:B121">
    <cfRule type="duplicateValues" dxfId="90" priority="87"/>
  </conditionalFormatting>
  <conditionalFormatting sqref="B122:B134">
    <cfRule type="duplicateValues" dxfId="89" priority="86"/>
  </conditionalFormatting>
  <conditionalFormatting sqref="E122:E134">
    <cfRule type="duplicateValues" dxfId="88" priority="85"/>
  </conditionalFormatting>
  <conditionalFormatting sqref="B122:B134">
    <cfRule type="duplicateValues" dxfId="87" priority="84"/>
  </conditionalFormatting>
  <conditionalFormatting sqref="E122:E134">
    <cfRule type="duplicateValues" dxfId="86" priority="83"/>
  </conditionalFormatting>
  <conditionalFormatting sqref="E122:E134">
    <cfRule type="duplicateValues" dxfId="85" priority="82"/>
  </conditionalFormatting>
  <conditionalFormatting sqref="E122:E134">
    <cfRule type="duplicateValues" dxfId="84" priority="81"/>
  </conditionalFormatting>
  <conditionalFormatting sqref="E122:E134">
    <cfRule type="duplicateValues" dxfId="83" priority="80"/>
  </conditionalFormatting>
  <conditionalFormatting sqref="B122:B134">
    <cfRule type="duplicateValues" dxfId="82" priority="79"/>
  </conditionalFormatting>
  <conditionalFormatting sqref="E122:E134">
    <cfRule type="duplicateValues" dxfId="81" priority="77"/>
    <cfRule type="duplicateValues" dxfId="80" priority="78"/>
  </conditionalFormatting>
  <conditionalFormatting sqref="E122:E134">
    <cfRule type="duplicateValues" dxfId="79" priority="76"/>
  </conditionalFormatting>
  <conditionalFormatting sqref="E122:E134">
    <cfRule type="duplicateValues" dxfId="78" priority="74"/>
    <cfRule type="duplicateValues" dxfId="77" priority="75"/>
  </conditionalFormatting>
  <conditionalFormatting sqref="B122:B134">
    <cfRule type="duplicateValues" dxfId="76" priority="73"/>
  </conditionalFormatting>
  <conditionalFormatting sqref="E122:E134">
    <cfRule type="duplicateValues" dxfId="75" priority="71"/>
    <cfRule type="duplicateValues" dxfId="74" priority="72"/>
  </conditionalFormatting>
  <conditionalFormatting sqref="E122:E134">
    <cfRule type="duplicateValues" dxfId="73" priority="70"/>
  </conditionalFormatting>
  <conditionalFormatting sqref="E122:E134">
    <cfRule type="duplicateValues" dxfId="72" priority="69"/>
  </conditionalFormatting>
  <conditionalFormatting sqref="B122:B134">
    <cfRule type="duplicateValues" dxfId="71" priority="68"/>
  </conditionalFormatting>
  <conditionalFormatting sqref="E157:E1048576 E1:E4 E16:E134">
    <cfRule type="duplicateValues" dxfId="70" priority="67"/>
  </conditionalFormatting>
  <conditionalFormatting sqref="B135:B142">
    <cfRule type="duplicateValues" dxfId="69" priority="66"/>
  </conditionalFormatting>
  <conditionalFormatting sqref="E135:E142">
    <cfRule type="duplicateValues" dxfId="68" priority="65"/>
  </conditionalFormatting>
  <conditionalFormatting sqref="B135:B142">
    <cfRule type="duplicateValues" dxfId="67" priority="64"/>
  </conditionalFormatting>
  <conditionalFormatting sqref="E135:E142">
    <cfRule type="duplicateValues" dxfId="66" priority="63"/>
  </conditionalFormatting>
  <conditionalFormatting sqref="E135:E142">
    <cfRule type="duplicateValues" dxfId="65" priority="62"/>
  </conditionalFormatting>
  <conditionalFormatting sqref="E135:E142">
    <cfRule type="duplicateValues" dxfId="64" priority="61"/>
  </conditionalFormatting>
  <conditionalFormatting sqref="E135:E142">
    <cfRule type="duplicateValues" dxfId="63" priority="60"/>
  </conditionalFormatting>
  <conditionalFormatting sqref="B135:B142">
    <cfRule type="duplicateValues" dxfId="62" priority="59"/>
  </conditionalFormatting>
  <conditionalFormatting sqref="E135:E142">
    <cfRule type="duplicateValues" dxfId="61" priority="57"/>
    <cfRule type="duplicateValues" dxfId="60" priority="58"/>
  </conditionalFormatting>
  <conditionalFormatting sqref="E135:E142">
    <cfRule type="duplicateValues" dxfId="59" priority="56"/>
  </conditionalFormatting>
  <conditionalFormatting sqref="E135:E142">
    <cfRule type="duplicateValues" dxfId="58" priority="54"/>
    <cfRule type="duplicateValues" dxfId="57" priority="55"/>
  </conditionalFormatting>
  <conditionalFormatting sqref="B135:B142">
    <cfRule type="duplicateValues" dxfId="56" priority="53"/>
  </conditionalFormatting>
  <conditionalFormatting sqref="E135:E142">
    <cfRule type="duplicateValues" dxfId="55" priority="51"/>
    <cfRule type="duplicateValues" dxfId="54" priority="52"/>
  </conditionalFormatting>
  <conditionalFormatting sqref="E135:E142">
    <cfRule type="duplicateValues" dxfId="53" priority="50"/>
  </conditionalFormatting>
  <conditionalFormatting sqref="E135:E142">
    <cfRule type="duplicateValues" dxfId="52" priority="49"/>
  </conditionalFormatting>
  <conditionalFormatting sqref="B135:B142">
    <cfRule type="duplicateValues" dxfId="51" priority="48"/>
  </conditionalFormatting>
  <conditionalFormatting sqref="E135:E142">
    <cfRule type="duplicateValues" dxfId="50" priority="47"/>
  </conditionalFormatting>
  <conditionalFormatting sqref="E1:E4 E16:E142 E157:E1048576">
    <cfRule type="duplicateValues" dxfId="49" priority="46"/>
  </conditionalFormatting>
  <conditionalFormatting sqref="B85:B97">
    <cfRule type="duplicateValues" dxfId="48" priority="129622"/>
  </conditionalFormatting>
  <conditionalFormatting sqref="E85:E97">
    <cfRule type="duplicateValues" dxfId="47" priority="129624"/>
  </conditionalFormatting>
  <conditionalFormatting sqref="E85:E97">
    <cfRule type="duplicateValues" dxfId="46" priority="129626"/>
    <cfRule type="duplicateValues" dxfId="45" priority="129627"/>
  </conditionalFormatting>
  <conditionalFormatting sqref="B143:B150">
    <cfRule type="duplicateValues" dxfId="44" priority="45"/>
  </conditionalFormatting>
  <conditionalFormatting sqref="E143:E150">
    <cfRule type="duplicateValues" dxfId="43" priority="44"/>
  </conditionalFormatting>
  <conditionalFormatting sqref="B143:B150">
    <cfRule type="duplicateValues" dxfId="42" priority="43"/>
  </conditionalFormatting>
  <conditionalFormatting sqref="E143:E150">
    <cfRule type="duplicateValues" dxfId="41" priority="42"/>
  </conditionalFormatting>
  <conditionalFormatting sqref="E143:E150">
    <cfRule type="duplicateValues" dxfId="40" priority="41"/>
  </conditionalFormatting>
  <conditionalFormatting sqref="E143:E150">
    <cfRule type="duplicateValues" dxfId="39" priority="40"/>
  </conditionalFormatting>
  <conditionalFormatting sqref="E143:E150">
    <cfRule type="duplicateValues" dxfId="38" priority="39"/>
  </conditionalFormatting>
  <conditionalFormatting sqref="B143:B150">
    <cfRule type="duplicateValues" dxfId="37" priority="38"/>
  </conditionalFormatting>
  <conditionalFormatting sqref="E143:E150">
    <cfRule type="duplicateValues" dxfId="36" priority="36"/>
    <cfRule type="duplicateValues" dxfId="35" priority="37"/>
  </conditionalFormatting>
  <conditionalFormatting sqref="E143:E150">
    <cfRule type="duplicateValues" dxfId="34" priority="35"/>
  </conditionalFormatting>
  <conditionalFormatting sqref="E143:E150">
    <cfRule type="duplicateValues" dxfId="33" priority="33"/>
    <cfRule type="duplicateValues" dxfId="32" priority="34"/>
  </conditionalFormatting>
  <conditionalFormatting sqref="B143:B150">
    <cfRule type="duplicateValues" dxfId="31" priority="32"/>
  </conditionalFormatting>
  <conditionalFormatting sqref="E143:E150">
    <cfRule type="duplicateValues" dxfId="30" priority="30"/>
    <cfRule type="duplicateValues" dxfId="29" priority="31"/>
  </conditionalFormatting>
  <conditionalFormatting sqref="E143:E150">
    <cfRule type="duplicateValues" dxfId="28" priority="29"/>
  </conditionalFormatting>
  <conditionalFormatting sqref="E143:E150">
    <cfRule type="duplicateValues" dxfId="27" priority="28"/>
  </conditionalFormatting>
  <conditionalFormatting sqref="B143:B150">
    <cfRule type="duplicateValues" dxfId="26" priority="27"/>
  </conditionalFormatting>
  <conditionalFormatting sqref="E143:E150">
    <cfRule type="duplicateValues" dxfId="25" priority="26"/>
  </conditionalFormatting>
  <conditionalFormatting sqref="E143:E150">
    <cfRule type="duplicateValues" dxfId="24" priority="25"/>
  </conditionalFormatting>
  <conditionalFormatting sqref="E1:E150 E157:E1048576">
    <cfRule type="duplicateValues" dxfId="23" priority="24"/>
  </conditionalFormatting>
  <conditionalFormatting sqref="B151:B156">
    <cfRule type="duplicateValues" dxfId="22" priority="23"/>
  </conditionalFormatting>
  <conditionalFormatting sqref="E151:E156">
    <cfRule type="duplicateValues" dxfId="21" priority="22"/>
  </conditionalFormatting>
  <conditionalFormatting sqref="B151:B156">
    <cfRule type="duplicateValues" dxfId="20" priority="21"/>
  </conditionalFormatting>
  <conditionalFormatting sqref="E151:E156">
    <cfRule type="duplicateValues" dxfId="19" priority="20"/>
  </conditionalFormatting>
  <conditionalFormatting sqref="E151:E156">
    <cfRule type="duplicateValues" dxfId="18" priority="19"/>
  </conditionalFormatting>
  <conditionalFormatting sqref="E151:E156">
    <cfRule type="duplicateValues" dxfId="17" priority="18"/>
  </conditionalFormatting>
  <conditionalFormatting sqref="E151:E156">
    <cfRule type="duplicateValues" dxfId="16" priority="17"/>
  </conditionalFormatting>
  <conditionalFormatting sqref="B151:B156">
    <cfRule type="duplicateValues" dxfId="15" priority="16"/>
  </conditionalFormatting>
  <conditionalFormatting sqref="E151:E156">
    <cfRule type="duplicateValues" dxfId="14" priority="14"/>
    <cfRule type="duplicateValues" dxfId="13" priority="15"/>
  </conditionalFormatting>
  <conditionalFormatting sqref="E151:E156">
    <cfRule type="duplicateValues" dxfId="12" priority="13"/>
  </conditionalFormatting>
  <conditionalFormatting sqref="E151:E156">
    <cfRule type="duplicateValues" dxfId="11" priority="11"/>
    <cfRule type="duplicateValues" dxfId="10" priority="12"/>
  </conditionalFormatting>
  <conditionalFormatting sqref="B151:B156">
    <cfRule type="duplicateValues" dxfId="9" priority="10"/>
  </conditionalFormatting>
  <conditionalFormatting sqref="E151:E156">
    <cfRule type="duplicateValues" dxfId="8" priority="8"/>
    <cfRule type="duplicateValues" dxfId="7" priority="9"/>
  </conditionalFormatting>
  <conditionalFormatting sqref="E151:E156">
    <cfRule type="duplicateValues" dxfId="6" priority="7"/>
  </conditionalFormatting>
  <conditionalFormatting sqref="E151:E156">
    <cfRule type="duplicateValues" dxfId="5" priority="6"/>
  </conditionalFormatting>
  <conditionalFormatting sqref="B151:B156">
    <cfRule type="duplicateValues" dxfId="4" priority="5"/>
  </conditionalFormatting>
  <conditionalFormatting sqref="E151:E156">
    <cfRule type="duplicateValues" dxfId="3" priority="4"/>
  </conditionalFormatting>
  <conditionalFormatting sqref="E151:E156">
    <cfRule type="duplicateValues" dxfId="2" priority="3"/>
  </conditionalFormatting>
  <conditionalFormatting sqref="E151:E15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63"/>
  <sheetViews>
    <sheetView topLeftCell="A85" zoomScale="70" zoomScaleNormal="70" workbookViewId="0">
      <selection activeCell="B108" sqref="B108"/>
    </sheetView>
  </sheetViews>
  <sheetFormatPr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44.8554687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10" ht="22.5" customHeight="1" x14ac:dyDescent="0.25">
      <c r="A1" s="183" t="s">
        <v>2150</v>
      </c>
      <c r="B1" s="184"/>
      <c r="C1" s="184"/>
      <c r="D1" s="184"/>
      <c r="E1" s="185"/>
      <c r="F1" s="189" t="s">
        <v>2556</v>
      </c>
      <c r="G1" s="190"/>
      <c r="H1" s="115">
        <f>COUNTIF(A:E,"2 Gaveta Vacias + 1 Gaveta Fallando")</f>
        <v>0</v>
      </c>
      <c r="I1" s="115">
        <f>COUNTIF(A:E,("3 Gavetas Vacías"))</f>
        <v>1</v>
      </c>
      <c r="J1" s="93">
        <f>COUNTIF(A:E,"2 Gaveta Fallando + 1 Gaveta Vacias")</f>
        <v>0</v>
      </c>
    </row>
    <row r="2" spans="1:10" ht="25.5" customHeight="1" x14ac:dyDescent="0.25">
      <c r="A2" s="186" t="s">
        <v>2451</v>
      </c>
      <c r="B2" s="187"/>
      <c r="C2" s="187"/>
      <c r="D2" s="187"/>
      <c r="E2" s="188"/>
      <c r="F2" s="114" t="s">
        <v>2555</v>
      </c>
      <c r="G2" s="113">
        <f>G3+G4</f>
        <v>162</v>
      </c>
      <c r="H2" s="114" t="s">
        <v>2566</v>
      </c>
      <c r="I2" s="113">
        <f>COUNTIF(A:E,"Abastecido")</f>
        <v>25</v>
      </c>
    </row>
    <row r="3" spans="1:10" ht="18" x14ac:dyDescent="0.25">
      <c r="A3" s="118"/>
      <c r="B3" s="119"/>
      <c r="C3" s="119"/>
      <c r="D3" s="119"/>
      <c r="E3" s="128"/>
      <c r="F3" s="114" t="s">
        <v>2554</v>
      </c>
      <c r="G3" s="113">
        <f>COUNTIF(REPORTE!A:Q,"fuera de Servicio")</f>
        <v>53</v>
      </c>
      <c r="H3" s="114" t="s">
        <v>2562</v>
      </c>
      <c r="I3" s="113">
        <f>COUNTIF(A:E,"Gavetas Vacías + Gavetas Fallando")</f>
        <v>14</v>
      </c>
    </row>
    <row r="4" spans="1:10" ht="18.75" thickBot="1" x14ac:dyDescent="0.3">
      <c r="A4" s="125" t="s">
        <v>2413</v>
      </c>
      <c r="B4" s="127">
        <v>44363.708333333336</v>
      </c>
      <c r="C4" s="119"/>
      <c r="D4" s="119"/>
      <c r="E4" s="129"/>
      <c r="F4" s="114" t="s">
        <v>2551</v>
      </c>
      <c r="G4" s="113">
        <f>COUNTIF(REPORTE!A:Q,"En Servicio")</f>
        <v>109</v>
      </c>
      <c r="H4" s="114" t="s">
        <v>2565</v>
      </c>
      <c r="I4" s="113">
        <f>COUNTIF(A:E,"Solucionado")</f>
        <v>11</v>
      </c>
    </row>
    <row r="5" spans="1:10" ht="18.75" thickBot="1" x14ac:dyDescent="0.3">
      <c r="A5" s="125" t="s">
        <v>2414</v>
      </c>
      <c r="B5" s="127">
        <v>44364.25</v>
      </c>
      <c r="C5" s="126"/>
      <c r="D5" s="119"/>
      <c r="E5" s="129"/>
      <c r="F5" s="114" t="s">
        <v>2552</v>
      </c>
      <c r="G5" s="113">
        <f>COUNTIF(REPORTE!A:Q,"reinicio exitoso")</f>
        <v>0</v>
      </c>
      <c r="H5" s="114" t="s">
        <v>2558</v>
      </c>
      <c r="I5" s="113">
        <f>I1+H1+J1</f>
        <v>1</v>
      </c>
    </row>
    <row r="6" spans="1:10" ht="18" x14ac:dyDescent="0.25">
      <c r="A6" s="118"/>
      <c r="B6" s="119"/>
      <c r="C6" s="119"/>
      <c r="D6" s="119"/>
      <c r="E6" s="131"/>
      <c r="F6" s="114" t="s">
        <v>2553</v>
      </c>
      <c r="G6" s="113">
        <f>COUNTIF(REPORTE!A:Q,"carga exitosa")</f>
        <v>11</v>
      </c>
      <c r="H6" s="114" t="s">
        <v>2563</v>
      </c>
      <c r="I6" s="113">
        <f>COUNTIF(A:E,"GAVETA DE RECHAZO LLENA")</f>
        <v>3</v>
      </c>
    </row>
    <row r="7" spans="1:10" ht="18" customHeight="1" x14ac:dyDescent="0.25">
      <c r="A7" s="177" t="s">
        <v>2415</v>
      </c>
      <c r="B7" s="178"/>
      <c r="C7" s="178"/>
      <c r="D7" s="178"/>
      <c r="E7" s="179"/>
      <c r="F7" s="114" t="s">
        <v>2557</v>
      </c>
      <c r="G7" s="113">
        <f>COUNTIF(A:E,"Sin Efectivo")</f>
        <v>11</v>
      </c>
      <c r="H7" s="114" t="s">
        <v>2564</v>
      </c>
      <c r="I7" s="113">
        <f>COUNTIF(A:E,"GAVETA DE DEPOSITO LLENA")</f>
        <v>2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30" t="s">
        <v>2419</v>
      </c>
      <c r="E8" s="130" t="s">
        <v>2417</v>
      </c>
    </row>
    <row r="9" spans="1:10" ht="18" x14ac:dyDescent="0.25">
      <c r="A9" s="138" t="str">
        <f>VLOOKUP(B9,'[1]LISTADO ATM'!$A$2:$C$822,3,0)</f>
        <v>NORTE</v>
      </c>
      <c r="B9" s="138">
        <v>643</v>
      </c>
      <c r="C9" s="141" t="str">
        <f>VLOOKUP(B9,'[1]LISTADO ATM'!$A$2:$B$822,2,0)</f>
        <v xml:space="preserve">ATM Oficina Valerio </v>
      </c>
      <c r="D9" s="134" t="s">
        <v>2549</v>
      </c>
      <c r="E9" s="138" t="s">
        <v>2643</v>
      </c>
    </row>
    <row r="10" spans="1:10" ht="18" x14ac:dyDescent="0.25">
      <c r="A10" s="138" t="str">
        <f>VLOOKUP(B10,'[1]LISTADO ATM'!$A$2:$C$822,3,0)</f>
        <v>ESTE</v>
      </c>
      <c r="B10" s="138">
        <v>612</v>
      </c>
      <c r="C10" s="141" t="str">
        <f>VLOOKUP(B10,'[1]LISTADO ATM'!$A$2:$B$822,2,0)</f>
        <v xml:space="preserve">ATM Plaza Orense (La Romana) </v>
      </c>
      <c r="D10" s="134" t="s">
        <v>2549</v>
      </c>
      <c r="E10" s="138" t="s">
        <v>2690</v>
      </c>
    </row>
    <row r="11" spans="1:10" ht="18" x14ac:dyDescent="0.25">
      <c r="A11" s="138" t="str">
        <f>VLOOKUP(B11,'[1]LISTADO ATM'!$A$2:$C$822,3,0)</f>
        <v>DISTRITO NACIONAL</v>
      </c>
      <c r="B11" s="138">
        <v>755</v>
      </c>
      <c r="C11" s="141" t="str">
        <f>VLOOKUP(B11,'[1]LISTADO ATM'!$A$2:$B$822,2,0)</f>
        <v xml:space="preserve">ATM Oficina Galería del Este (Plaza) </v>
      </c>
      <c r="D11" s="134" t="s">
        <v>2549</v>
      </c>
      <c r="E11" s="138" t="s">
        <v>2691</v>
      </c>
    </row>
    <row r="12" spans="1:10" ht="18" customHeight="1" x14ac:dyDescent="0.25">
      <c r="A12" s="138" t="str">
        <f>VLOOKUP(B12,'[1]LISTADO ATM'!$A$2:$C$822,3,0)</f>
        <v>DISTRITO NACIONAL</v>
      </c>
      <c r="B12" s="138">
        <v>246</v>
      </c>
      <c r="C12" s="141" t="str">
        <f>VLOOKUP(B12,'[1]LISTADO ATM'!$A$2:$B$822,2,0)</f>
        <v xml:space="preserve">ATM Oficina Torre BR (Lobby) </v>
      </c>
      <c r="D12" s="134" t="s">
        <v>2549</v>
      </c>
      <c r="E12" s="138">
        <v>3335922948</v>
      </c>
    </row>
    <row r="13" spans="1:10" ht="18.75" customHeight="1" x14ac:dyDescent="0.25">
      <c r="A13" s="138" t="str">
        <f>VLOOKUP(B13,'[1]LISTADO ATM'!$A$2:$C$822,3,0)</f>
        <v>DISTRITO NACIONAL</v>
      </c>
      <c r="B13" s="138">
        <v>192</v>
      </c>
      <c r="C13" s="141" t="str">
        <f>VLOOKUP(B13,'[1]LISTADO ATM'!$A$2:$B$822,2,0)</f>
        <v xml:space="preserve">ATM Autobanco Luperón II </v>
      </c>
      <c r="D13" s="134" t="s">
        <v>2549</v>
      </c>
      <c r="E13" s="137">
        <v>3335922801</v>
      </c>
    </row>
    <row r="14" spans="1:10" ht="18" customHeight="1" x14ac:dyDescent="0.25">
      <c r="A14" s="138" t="str">
        <f>VLOOKUP(B14,'[1]LISTADO ATM'!$A$2:$C$822,3,0)</f>
        <v>ESTE</v>
      </c>
      <c r="B14" s="138">
        <v>385</v>
      </c>
      <c r="C14" s="141" t="str">
        <f>VLOOKUP(B14,'[1]LISTADO ATM'!$A$2:$B$822,2,0)</f>
        <v xml:space="preserve">ATM Plaza Verón I </v>
      </c>
      <c r="D14" s="134" t="s">
        <v>2549</v>
      </c>
      <c r="E14" s="138" t="s">
        <v>2692</v>
      </c>
    </row>
    <row r="15" spans="1:10" ht="18" x14ac:dyDescent="0.25">
      <c r="A15" s="138" t="str">
        <f>VLOOKUP(B15,'[1]LISTADO ATM'!$A$2:$C$822,3,0)</f>
        <v>NORTE</v>
      </c>
      <c r="B15" s="138">
        <v>910</v>
      </c>
      <c r="C15" s="141" t="str">
        <f>VLOOKUP(B15,'[1]LISTADO ATM'!$A$2:$B$822,2,0)</f>
        <v xml:space="preserve">ATM Oficina El Sol II (Santiago) </v>
      </c>
      <c r="D15" s="134" t="s">
        <v>2549</v>
      </c>
      <c r="E15" s="138">
        <v>3335922991</v>
      </c>
    </row>
    <row r="16" spans="1:10" ht="18.75" customHeight="1" x14ac:dyDescent="0.25">
      <c r="A16" s="138" t="str">
        <f>VLOOKUP(B16,'[1]LISTADO ATM'!$A$2:$C$822,3,0)</f>
        <v>DISTRITO NACIONAL</v>
      </c>
      <c r="B16" s="138">
        <v>735</v>
      </c>
      <c r="C16" s="141" t="str">
        <f>VLOOKUP(B16,'[1]LISTADO ATM'!$A$2:$B$822,2,0)</f>
        <v xml:space="preserve">ATM Oficina Independencia II  </v>
      </c>
      <c r="D16" s="134" t="s">
        <v>2549</v>
      </c>
      <c r="E16" s="138" t="s">
        <v>2645</v>
      </c>
    </row>
    <row r="17" spans="1:5" ht="18" x14ac:dyDescent="0.25">
      <c r="A17" s="138" t="str">
        <f>VLOOKUP(B17,'[1]LISTADO ATM'!$A$2:$C$822,3,0)</f>
        <v>NORTE</v>
      </c>
      <c r="B17" s="138">
        <v>888</v>
      </c>
      <c r="C17" s="141" t="str">
        <f>VLOOKUP(B17,'[1]LISTADO ATM'!$A$2:$B$822,2,0)</f>
        <v>ATM Oficina galeria 56 II (SFM)</v>
      </c>
      <c r="D17" s="134" t="s">
        <v>2549</v>
      </c>
      <c r="E17" s="138">
        <v>3335922978</v>
      </c>
    </row>
    <row r="18" spans="1:5" ht="18.75" customHeight="1" x14ac:dyDescent="0.25">
      <c r="A18" s="138" t="str">
        <f>VLOOKUP(B18,'[1]LISTADO ATM'!$A$2:$C$822,3,0)</f>
        <v>ESTE</v>
      </c>
      <c r="B18" s="138">
        <v>912</v>
      </c>
      <c r="C18" s="141" t="str">
        <f>VLOOKUP(B18,'[1]LISTADO ATM'!$A$2:$B$822,2,0)</f>
        <v xml:space="preserve">ATM Oficina San Pedro II </v>
      </c>
      <c r="D18" s="134" t="s">
        <v>2549</v>
      </c>
      <c r="E18" s="143">
        <v>3335922972</v>
      </c>
    </row>
    <row r="19" spans="1:5" ht="18" x14ac:dyDescent="0.25">
      <c r="A19" s="138" t="str">
        <f>VLOOKUP(B19,'[1]LISTADO ATM'!$A$2:$C$822,3,0)</f>
        <v>DISTRITO NACIONAL</v>
      </c>
      <c r="B19" s="138">
        <v>931</v>
      </c>
      <c r="C19" s="141" t="str">
        <f>VLOOKUP(B19,'[1]LISTADO ATM'!$A$2:$B$822,2,0)</f>
        <v xml:space="preserve">ATM Autobanco Luperón I </v>
      </c>
      <c r="D19" s="134" t="s">
        <v>2549</v>
      </c>
      <c r="E19" s="138">
        <v>3335922951</v>
      </c>
    </row>
    <row r="20" spans="1:5" ht="18.75" customHeight="1" x14ac:dyDescent="0.25">
      <c r="A20" s="138" t="str">
        <f>VLOOKUP(B20,'[1]LISTADO ATM'!$A$2:$C$822,3,0)</f>
        <v>DISTRITO NACIONAL</v>
      </c>
      <c r="B20" s="138">
        <v>244</v>
      </c>
      <c r="C20" s="141" t="str">
        <f>VLOOKUP(B20,'[1]LISTADO ATM'!$A$2:$B$822,2,0)</f>
        <v xml:space="preserve">ATM Ministerio de Hacienda (antiguo Finanzas) </v>
      </c>
      <c r="D20" s="134" t="s">
        <v>2549</v>
      </c>
      <c r="E20" s="143">
        <v>3335922665</v>
      </c>
    </row>
    <row r="21" spans="1:5" ht="18" x14ac:dyDescent="0.25">
      <c r="A21" s="138" t="str">
        <f>VLOOKUP(B21,'[1]LISTADO ATM'!$A$2:$C$822,3,0)</f>
        <v>ESTE</v>
      </c>
      <c r="B21" s="138">
        <v>843</v>
      </c>
      <c r="C21" s="141" t="str">
        <f>VLOOKUP(B21,'[1]LISTADO ATM'!$A$2:$B$822,2,0)</f>
        <v xml:space="preserve">ATM Oficina Romana Centro </v>
      </c>
      <c r="D21" s="134" t="s">
        <v>2549</v>
      </c>
      <c r="E21" s="138" t="s">
        <v>2695</v>
      </c>
    </row>
    <row r="22" spans="1:5" ht="18" x14ac:dyDescent="0.25">
      <c r="A22" s="138" t="str">
        <f>VLOOKUP(B22,'[1]LISTADO ATM'!$A$2:$C$822,3,0)</f>
        <v>DISTRITO NACIONAL</v>
      </c>
      <c r="B22" s="138">
        <v>887</v>
      </c>
      <c r="C22" s="141" t="str">
        <f>VLOOKUP(B22,'[1]LISTADO ATM'!$A$2:$B$822,2,0)</f>
        <v>ATM S/M Bravo Los Proceres</v>
      </c>
      <c r="D22" s="134" t="s">
        <v>2549</v>
      </c>
      <c r="E22" s="138" t="s">
        <v>2694</v>
      </c>
    </row>
    <row r="23" spans="1:5" ht="18" x14ac:dyDescent="0.25">
      <c r="A23" s="138" t="str">
        <f>VLOOKUP(B23,'[1]LISTADO ATM'!$A$2:$C$822,3,0)</f>
        <v>DISTRITO NACIONAL</v>
      </c>
      <c r="B23" s="138">
        <v>722</v>
      </c>
      <c r="C23" s="141" t="str">
        <f>VLOOKUP(B23,'[1]LISTADO ATM'!$A$2:$B$822,2,0)</f>
        <v xml:space="preserve">ATM Oficina Charles de Gaulle III </v>
      </c>
      <c r="D23" s="134" t="s">
        <v>2549</v>
      </c>
      <c r="E23" s="138" t="s">
        <v>2642</v>
      </c>
    </row>
    <row r="24" spans="1:5" ht="18.75" customHeight="1" x14ac:dyDescent="0.25">
      <c r="A24" s="138" t="str">
        <f>VLOOKUP(B24,'[1]LISTADO ATM'!$A$2:$C$822,3,0)</f>
        <v>DISTRITO NACIONAL</v>
      </c>
      <c r="B24" s="138">
        <v>884</v>
      </c>
      <c r="C24" s="141" t="str">
        <f>VLOOKUP(B24,'[1]LISTADO ATM'!$A$2:$B$822,2,0)</f>
        <v xml:space="preserve">ATM UNP Olé Sabana Perdida </v>
      </c>
      <c r="D24" s="134" t="s">
        <v>2549</v>
      </c>
      <c r="E24" s="138" t="s">
        <v>2697</v>
      </c>
    </row>
    <row r="25" spans="1:5" ht="18" x14ac:dyDescent="0.25">
      <c r="A25" s="138" t="str">
        <f>VLOOKUP(B25,'[1]LISTADO ATM'!$A$2:$C$822,3,0)</f>
        <v>DISTRITO NACIONAL</v>
      </c>
      <c r="B25" s="138">
        <v>567</v>
      </c>
      <c r="C25" s="141" t="str">
        <f>VLOOKUP(B25,'[1]LISTADO ATM'!$A$2:$B$822,2,0)</f>
        <v xml:space="preserve">ATM Oficina Máximo Gómez </v>
      </c>
      <c r="D25" s="134" t="s">
        <v>2549</v>
      </c>
      <c r="E25" s="138">
        <v>3335921534</v>
      </c>
    </row>
    <row r="26" spans="1:5" ht="18" x14ac:dyDescent="0.25">
      <c r="A26" s="138" t="str">
        <f>VLOOKUP(B26,'[1]LISTADO ATM'!$A$2:$C$822,3,0)</f>
        <v>DISTRITO NACIONAL</v>
      </c>
      <c r="B26" s="138">
        <v>577</v>
      </c>
      <c r="C26" s="141" t="str">
        <f>VLOOKUP(B26,'[1]LISTADO ATM'!$A$2:$B$822,2,0)</f>
        <v xml:space="preserve">ATM Olé Ave. Duarte </v>
      </c>
      <c r="D26" s="134" t="s">
        <v>2549</v>
      </c>
      <c r="E26" s="138">
        <v>3335922989</v>
      </c>
    </row>
    <row r="27" spans="1:5" ht="18" x14ac:dyDescent="0.25">
      <c r="A27" s="138" t="str">
        <f>VLOOKUP(B27,'[1]LISTADO ATM'!$A$2:$C$822,3,0)</f>
        <v>DISTRITO NACIONAL</v>
      </c>
      <c r="B27" s="138">
        <v>993</v>
      </c>
      <c r="C27" s="141" t="str">
        <f>VLOOKUP(B27,'[1]LISTADO ATM'!$A$2:$B$822,2,0)</f>
        <v xml:space="preserve">ATM Centro Medico Integral II </v>
      </c>
      <c r="D27" s="134" t="s">
        <v>2549</v>
      </c>
      <c r="E27" s="138" t="s">
        <v>2733</v>
      </c>
    </row>
    <row r="28" spans="1:5" ht="18.75" customHeight="1" x14ac:dyDescent="0.25">
      <c r="A28" s="138" t="str">
        <f>VLOOKUP(B28,'[1]LISTADO ATM'!$A$2:$C$822,3,0)</f>
        <v>DISTRITO NACIONAL</v>
      </c>
      <c r="B28" s="138">
        <v>708</v>
      </c>
      <c r="C28" s="141" t="str">
        <f>VLOOKUP(B28,'[1]LISTADO ATM'!$A$2:$B$822,2,0)</f>
        <v xml:space="preserve">ATM El Vestir De Hoy </v>
      </c>
      <c r="D28" s="134" t="s">
        <v>2549</v>
      </c>
      <c r="E28" s="138">
        <v>3335922980</v>
      </c>
    </row>
    <row r="29" spans="1:5" ht="18" customHeight="1" x14ac:dyDescent="0.25">
      <c r="A29" s="138" t="str">
        <f>VLOOKUP(B29,'[1]LISTADO ATM'!$A$2:$C$822,3,0)</f>
        <v>ESTE</v>
      </c>
      <c r="B29" s="138">
        <v>480</v>
      </c>
      <c r="C29" s="141" t="str">
        <f>VLOOKUP(B29,'[1]LISTADO ATM'!$A$2:$B$822,2,0)</f>
        <v>ATM UNP Farmaconal Higuey</v>
      </c>
      <c r="D29" s="134" t="s">
        <v>2549</v>
      </c>
      <c r="E29" s="138" t="s">
        <v>2734</v>
      </c>
    </row>
    <row r="30" spans="1:5" ht="18.75" customHeight="1" x14ac:dyDescent="0.25">
      <c r="A30" s="138" t="str">
        <f>VLOOKUP(B30,'[1]LISTADO ATM'!$A$2:$C$822,3,0)</f>
        <v>ESTE</v>
      </c>
      <c r="B30" s="138">
        <v>824</v>
      </c>
      <c r="C30" s="141" t="str">
        <f>VLOOKUP(B30,'[1]LISTADO ATM'!$A$2:$B$822,2,0)</f>
        <v xml:space="preserve">ATM Multiplaza (Higuey) </v>
      </c>
      <c r="D30" s="134" t="s">
        <v>2549</v>
      </c>
      <c r="E30" s="138">
        <v>3335922912</v>
      </c>
    </row>
    <row r="31" spans="1:5" ht="18.75" customHeight="1" x14ac:dyDescent="0.25">
      <c r="A31" s="138" t="str">
        <f>VLOOKUP(B31,'[1]LISTADO ATM'!$A$2:$C$822,3,0)</f>
        <v>DISTRITO NACIONAL</v>
      </c>
      <c r="B31" s="138">
        <v>24</v>
      </c>
      <c r="C31" s="141" t="str">
        <f>VLOOKUP(B31,'[1]LISTADO ATM'!$A$2:$B$822,2,0)</f>
        <v xml:space="preserve">ATM Oficina Eusebio Manzueta </v>
      </c>
      <c r="D31" s="134" t="s">
        <v>2549</v>
      </c>
      <c r="E31" s="138">
        <v>3335922726</v>
      </c>
    </row>
    <row r="32" spans="1:5" ht="18.75" customHeight="1" x14ac:dyDescent="0.25">
      <c r="A32" s="138" t="str">
        <f>VLOOKUP(B32,'[1]LISTADO ATM'!$A$2:$C$822,3,0)</f>
        <v>DISTRITO NACIONAL</v>
      </c>
      <c r="B32" s="138">
        <v>183</v>
      </c>
      <c r="C32" s="141" t="str">
        <f>VLOOKUP(B32,'[1]LISTADO ATM'!$A$2:$B$822,2,0)</f>
        <v>ATM Estación Nativa Km. 22 Aut. Duarte.</v>
      </c>
      <c r="D32" s="134" t="s">
        <v>2549</v>
      </c>
      <c r="E32" s="138">
        <v>3335922488</v>
      </c>
    </row>
    <row r="33" spans="1:5" ht="18" x14ac:dyDescent="0.25">
      <c r="A33" s="138" t="e">
        <f>VLOOKUP(B33,'[1]LISTADO ATM'!$A$2:$C$822,3,0)</f>
        <v>#N/A</v>
      </c>
      <c r="B33" s="138"/>
      <c r="C33" s="141" t="e">
        <f>VLOOKUP(B33,'[1]LISTADO ATM'!$A$2:$B$822,2,0)</f>
        <v>#N/A</v>
      </c>
      <c r="D33" s="134" t="s">
        <v>2549</v>
      </c>
      <c r="E33" s="138"/>
    </row>
    <row r="34" spans="1:5" ht="18.75" customHeight="1" thickBot="1" x14ac:dyDescent="0.3">
      <c r="A34" s="121" t="s">
        <v>2473</v>
      </c>
      <c r="B34" s="147">
        <f>COUNT(B9:B33)</f>
        <v>24</v>
      </c>
      <c r="C34" s="174"/>
      <c r="D34" s="175"/>
      <c r="E34" s="176"/>
    </row>
    <row r="35" spans="1:5" x14ac:dyDescent="0.25">
      <c r="A35" s="118"/>
      <c r="B35" s="123"/>
      <c r="C35" s="118"/>
      <c r="D35" s="118"/>
      <c r="E35" s="123"/>
    </row>
    <row r="36" spans="1:5" ht="18" x14ac:dyDescent="0.25">
      <c r="A36" s="177" t="s">
        <v>2474</v>
      </c>
      <c r="B36" s="178"/>
      <c r="C36" s="178"/>
      <c r="D36" s="178"/>
      <c r="E36" s="179"/>
    </row>
    <row r="37" spans="1:5" ht="18.75" customHeight="1" x14ac:dyDescent="0.25">
      <c r="A37" s="120" t="s">
        <v>15</v>
      </c>
      <c r="B37" s="120" t="s">
        <v>2416</v>
      </c>
      <c r="C37" s="120" t="s">
        <v>46</v>
      </c>
      <c r="D37" s="120" t="s">
        <v>2419</v>
      </c>
      <c r="E37" s="120" t="s">
        <v>2417</v>
      </c>
    </row>
    <row r="38" spans="1:5" ht="18.75" customHeight="1" x14ac:dyDescent="0.25">
      <c r="A38" s="137" t="str">
        <f>VLOOKUP(B38,'[1]LISTADO ATM'!$A$2:$C$822,3,0)</f>
        <v>NORTE</v>
      </c>
      <c r="B38" s="138">
        <v>728</v>
      </c>
      <c r="C38" s="141" t="str">
        <f>VLOOKUP(B38,'[1]LISTADO ATM'!$A$2:$B$822,2,0)</f>
        <v xml:space="preserve">ATM UNP La Vega Oficina Regional Norcentral </v>
      </c>
      <c r="D38" s="134" t="s">
        <v>2544</v>
      </c>
      <c r="E38" s="138">
        <v>3335922942</v>
      </c>
    </row>
    <row r="39" spans="1:5" ht="18" customHeight="1" x14ac:dyDescent="0.25">
      <c r="A39" s="138" t="str">
        <f>VLOOKUP(B39,'[1]LISTADO ATM'!$A$2:$C$822,3,0)</f>
        <v>NORTE</v>
      </c>
      <c r="B39" s="138">
        <v>538</v>
      </c>
      <c r="C39" s="155" t="str">
        <f>VLOOKUP(B39,'[1]LISTADO ATM'!$A$2:$B$822,2,0)</f>
        <v>ATM  Autoservicio San Fco. Macorís</v>
      </c>
      <c r="D39" s="134" t="s">
        <v>2544</v>
      </c>
      <c r="E39" s="138">
        <v>3335922911</v>
      </c>
    </row>
    <row r="40" spans="1:5" ht="18" x14ac:dyDescent="0.25">
      <c r="A40" s="138" t="str">
        <f>VLOOKUP(B40,'[1]LISTADO ATM'!$A$2:$C$822,3,0)</f>
        <v>DISTRITO NACIONAL</v>
      </c>
      <c r="B40" s="138">
        <v>493</v>
      </c>
      <c r="C40" s="155" t="str">
        <f>VLOOKUP(B40,'[1]LISTADO ATM'!$A$2:$B$822,2,0)</f>
        <v xml:space="preserve">ATM Oficina Haina Occidental II </v>
      </c>
      <c r="D40" s="134" t="s">
        <v>2544</v>
      </c>
      <c r="E40" s="138">
        <v>3335922673</v>
      </c>
    </row>
    <row r="41" spans="1:5" ht="18" x14ac:dyDescent="0.25">
      <c r="A41" s="138" t="str">
        <f>VLOOKUP(B41,'[1]LISTADO ATM'!$A$2:$C$822,3,0)</f>
        <v>NORTE</v>
      </c>
      <c r="B41" s="138">
        <v>431</v>
      </c>
      <c r="C41" s="155" t="str">
        <f>VLOOKUP(B41,'[1]LISTADO ATM'!$A$2:$B$822,2,0)</f>
        <v xml:space="preserve">ATM Autoservicio Sol (Santiago) </v>
      </c>
      <c r="D41" s="134" t="s">
        <v>2544</v>
      </c>
      <c r="E41" s="138">
        <v>3335922907</v>
      </c>
    </row>
    <row r="42" spans="1:5" ht="18" x14ac:dyDescent="0.25">
      <c r="A42" s="138" t="str">
        <f>VLOOKUP(B42,'[1]LISTADO ATM'!$A$2:$C$822,3,0)</f>
        <v>ESTE</v>
      </c>
      <c r="B42" s="138">
        <v>104</v>
      </c>
      <c r="C42" s="155" t="str">
        <f>VLOOKUP(B42,'[1]LISTADO ATM'!$A$2:$B$822,2,0)</f>
        <v xml:space="preserve">ATM Jumbo Higuey </v>
      </c>
      <c r="D42" s="134" t="s">
        <v>2544</v>
      </c>
      <c r="E42" s="138" t="s">
        <v>2700</v>
      </c>
    </row>
    <row r="43" spans="1:5" ht="18" x14ac:dyDescent="0.25">
      <c r="A43" s="138" t="e">
        <f>VLOOKUP(B43,'[1]LISTADO ATM'!$A$2:$C$822,3,0)</f>
        <v>#N/A</v>
      </c>
      <c r="B43" s="138"/>
      <c r="C43" s="155" t="e">
        <f>VLOOKUP(B43,'[1]LISTADO ATM'!$A$2:$B$822,2,0)</f>
        <v>#N/A</v>
      </c>
      <c r="D43" s="134" t="s">
        <v>2544</v>
      </c>
      <c r="E43" s="138"/>
    </row>
    <row r="44" spans="1:5" ht="18" x14ac:dyDescent="0.25">
      <c r="A44" s="138" t="e">
        <f>VLOOKUP(B44,'[1]LISTADO ATM'!$A$2:$C$822,3,0)</f>
        <v>#N/A</v>
      </c>
      <c r="B44" s="138"/>
      <c r="C44" s="155" t="e">
        <f>VLOOKUP(B44,'[1]LISTADO ATM'!$A$2:$B$822,2,0)</f>
        <v>#N/A</v>
      </c>
      <c r="D44" s="134" t="s">
        <v>2544</v>
      </c>
      <c r="E44" s="138"/>
    </row>
    <row r="45" spans="1:5" ht="18" customHeight="1" x14ac:dyDescent="0.25">
      <c r="A45" s="138" t="e">
        <f>VLOOKUP(B45,'[1]LISTADO ATM'!$A$2:$C$822,3,0)</f>
        <v>#N/A</v>
      </c>
      <c r="B45" s="138"/>
      <c r="C45" s="155" t="e">
        <f>VLOOKUP(B45,'[1]LISTADO ATM'!$A$2:$B$822,2,0)</f>
        <v>#N/A</v>
      </c>
      <c r="D45" s="134" t="s">
        <v>2544</v>
      </c>
      <c r="E45" s="138"/>
    </row>
    <row r="46" spans="1:5" ht="18" x14ac:dyDescent="0.25">
      <c r="A46" s="138" t="e">
        <f>VLOOKUP(B46,'[1]LISTADO ATM'!$A$2:$C$822,3,0)</f>
        <v>#N/A</v>
      </c>
      <c r="B46" s="138"/>
      <c r="C46" s="155" t="e">
        <f>VLOOKUP(B46,'[1]LISTADO ATM'!$A$2:$B$822,2,0)</f>
        <v>#N/A</v>
      </c>
      <c r="D46" s="134" t="s">
        <v>2544</v>
      </c>
      <c r="E46" s="138"/>
    </row>
    <row r="47" spans="1:5" ht="18.75" customHeight="1" x14ac:dyDescent="0.25">
      <c r="A47" s="138" t="e">
        <f>VLOOKUP(B47,'[1]LISTADO ATM'!$A$2:$C$822,3,0)</f>
        <v>#N/A</v>
      </c>
      <c r="B47" s="138"/>
      <c r="C47" s="155" t="e">
        <f>VLOOKUP(B47,'[1]LISTADO ATM'!$A$2:$B$822,2,0)</f>
        <v>#N/A</v>
      </c>
      <c r="D47" s="134" t="s">
        <v>2544</v>
      </c>
      <c r="E47" s="138"/>
    </row>
    <row r="48" spans="1:5" ht="18" x14ac:dyDescent="0.25">
      <c r="A48" s="138" t="e">
        <f>VLOOKUP(B48,'[1]LISTADO ATM'!$A$2:$C$822,3,0)</f>
        <v>#N/A</v>
      </c>
      <c r="B48" s="138"/>
      <c r="C48" s="155" t="e">
        <f>VLOOKUP(B48,'[1]LISTADO ATM'!$A$2:$B$822,2,0)</f>
        <v>#N/A</v>
      </c>
      <c r="D48" s="134" t="s">
        <v>2544</v>
      </c>
      <c r="E48" s="138"/>
    </row>
    <row r="49" spans="1:5" ht="18.75" thickBot="1" x14ac:dyDescent="0.3">
      <c r="A49" s="121" t="s">
        <v>2473</v>
      </c>
      <c r="B49" s="147">
        <f>COUNT(B38:B48)</f>
        <v>5</v>
      </c>
      <c r="C49" s="174"/>
      <c r="D49" s="175"/>
      <c r="E49" s="176"/>
    </row>
    <row r="50" spans="1:5" ht="18.75" customHeight="1" thickBot="1" x14ac:dyDescent="0.3">
      <c r="A50" s="118"/>
      <c r="B50" s="123"/>
      <c r="C50" s="118"/>
      <c r="D50" s="118"/>
      <c r="E50" s="123"/>
    </row>
    <row r="51" spans="1:5" ht="18.75" thickBot="1" x14ac:dyDescent="0.3">
      <c r="A51" s="167" t="s">
        <v>2475</v>
      </c>
      <c r="B51" s="168"/>
      <c r="C51" s="168"/>
      <c r="D51" s="168"/>
      <c r="E51" s="169"/>
    </row>
    <row r="52" spans="1:5" ht="18" x14ac:dyDescent="0.25">
      <c r="A52" s="120" t="s">
        <v>15</v>
      </c>
      <c r="B52" s="120" t="s">
        <v>2416</v>
      </c>
      <c r="C52" s="120" t="s">
        <v>46</v>
      </c>
      <c r="D52" s="120" t="s">
        <v>2419</v>
      </c>
      <c r="E52" s="120" t="s">
        <v>2417</v>
      </c>
    </row>
    <row r="53" spans="1:5" ht="18" x14ac:dyDescent="0.25">
      <c r="A53" s="138" t="str">
        <f>VLOOKUP(B53,'[1]LISTADO ATM'!$A$2:$C$822,3,0)</f>
        <v>ESTE</v>
      </c>
      <c r="B53" s="138">
        <v>608</v>
      </c>
      <c r="C53" s="141" t="str">
        <f>VLOOKUP(B53,'[1]LISTADO ATM'!$A$2:$B$822,2,0)</f>
        <v xml:space="preserve">ATM Oficina Jumbo (San Pedro) </v>
      </c>
      <c r="D53" s="133" t="s">
        <v>2437</v>
      </c>
      <c r="E53" s="137">
        <v>3335922949</v>
      </c>
    </row>
    <row r="54" spans="1:5" ht="18" x14ac:dyDescent="0.25">
      <c r="A54" s="138" t="str">
        <f>VLOOKUP(B54,'[1]LISTADO ATM'!$A$2:$C$822,3,0)</f>
        <v>DISTRITO NACIONAL</v>
      </c>
      <c r="B54" s="138">
        <v>410</v>
      </c>
      <c r="C54" s="141" t="str">
        <f>VLOOKUP(B54,'[1]LISTADO ATM'!$A$2:$B$822,2,0)</f>
        <v xml:space="preserve">ATM Oficina Las Palmas de Herrera II </v>
      </c>
      <c r="D54" s="133" t="s">
        <v>2437</v>
      </c>
      <c r="E54" s="138" t="s">
        <v>2693</v>
      </c>
    </row>
    <row r="55" spans="1:5" ht="18.75" customHeight="1" x14ac:dyDescent="0.25">
      <c r="A55" s="138" t="str">
        <f>VLOOKUP(B55,'[1]LISTADO ATM'!$A$2:$C$822,3,0)</f>
        <v>DISTRITO NACIONAL</v>
      </c>
      <c r="B55" s="138">
        <v>979</v>
      </c>
      <c r="C55" s="141" t="str">
        <f>VLOOKUP(B55,'[1]LISTADO ATM'!$A$2:$B$822,2,0)</f>
        <v xml:space="preserve">ATM Oficina Luperón I </v>
      </c>
      <c r="D55" s="133" t="s">
        <v>2437</v>
      </c>
      <c r="E55" s="137">
        <v>3335922971</v>
      </c>
    </row>
    <row r="56" spans="1:5" ht="18" x14ac:dyDescent="0.25">
      <c r="A56" s="138" t="str">
        <f>VLOOKUP(B56,'[1]LISTADO ATM'!$A$2:$C$822,3,0)</f>
        <v>ESTE</v>
      </c>
      <c r="B56" s="138">
        <v>121</v>
      </c>
      <c r="C56" s="141" t="str">
        <f>VLOOKUP(B56,'[1]LISTADO ATM'!$A$2:$B$822,2,0)</f>
        <v xml:space="preserve">ATM Oficina Bayaguana </v>
      </c>
      <c r="D56" s="133" t="s">
        <v>2437</v>
      </c>
      <c r="E56" s="138" t="s">
        <v>2644</v>
      </c>
    </row>
    <row r="57" spans="1:5" ht="18" x14ac:dyDescent="0.25">
      <c r="A57" s="138" t="str">
        <f>VLOOKUP(B57,'[1]LISTADO ATM'!$A$2:$C$822,3,0)</f>
        <v>NORTE</v>
      </c>
      <c r="B57" s="138">
        <v>632</v>
      </c>
      <c r="C57" s="141" t="str">
        <f>VLOOKUP(B57,'[1]LISTADO ATM'!$A$2:$B$822,2,0)</f>
        <v xml:space="preserve">ATM Autobanco Gurabo </v>
      </c>
      <c r="D57" s="133" t="s">
        <v>2437</v>
      </c>
      <c r="E57" s="138" t="s">
        <v>2696</v>
      </c>
    </row>
    <row r="58" spans="1:5" ht="18" x14ac:dyDescent="0.25">
      <c r="A58" s="138" t="str">
        <f>VLOOKUP(B58,'[1]LISTADO ATM'!$A$2:$C$822,3,0)</f>
        <v>DISTRITO NACIONAL</v>
      </c>
      <c r="B58" s="138">
        <v>354</v>
      </c>
      <c r="C58" s="141" t="str">
        <f>VLOOKUP(B58,'[1]LISTADO ATM'!$A$2:$B$822,2,0)</f>
        <v xml:space="preserve">ATM Oficina Núñez de Cáceres II </v>
      </c>
      <c r="D58" s="133" t="s">
        <v>2437</v>
      </c>
      <c r="E58" s="138" t="s">
        <v>2735</v>
      </c>
    </row>
    <row r="59" spans="1:5" ht="18" x14ac:dyDescent="0.25">
      <c r="A59" s="138" t="str">
        <f>VLOOKUP(B59,'[1]LISTADO ATM'!$A$2:$C$822,3,0)</f>
        <v>NORTE</v>
      </c>
      <c r="B59" s="138">
        <v>350</v>
      </c>
      <c r="C59" s="141" t="str">
        <f>VLOOKUP(B59,'[1]LISTADO ATM'!$A$2:$B$822,2,0)</f>
        <v xml:space="preserve">ATM Oficina Villa Tapia </v>
      </c>
      <c r="D59" s="133" t="s">
        <v>2437</v>
      </c>
      <c r="E59" s="138" t="s">
        <v>2736</v>
      </c>
    </row>
    <row r="60" spans="1:5" ht="18" x14ac:dyDescent="0.25">
      <c r="A60" s="138" t="str">
        <f>VLOOKUP(B60,'[1]LISTADO ATM'!$A$2:$C$822,3,0)</f>
        <v>DISTRITO NACIONAL</v>
      </c>
      <c r="B60" s="138">
        <v>394</v>
      </c>
      <c r="C60" s="141" t="str">
        <f>VLOOKUP(B60,'[1]LISTADO ATM'!$A$2:$B$822,2,0)</f>
        <v xml:space="preserve">ATM Multicentro La Sirena Luperón </v>
      </c>
      <c r="D60" s="133" t="s">
        <v>2437</v>
      </c>
      <c r="E60" s="138" t="s">
        <v>2737</v>
      </c>
    </row>
    <row r="61" spans="1:5" ht="18" x14ac:dyDescent="0.25">
      <c r="A61" s="138" t="e">
        <f>VLOOKUP(B61,'[1]LISTADO ATM'!$A$2:$C$822,3,0)</f>
        <v>#N/A</v>
      </c>
      <c r="B61" s="138"/>
      <c r="C61" s="141" t="e">
        <f>VLOOKUP(B61,'[1]LISTADO ATM'!$A$2:$B$822,2,0)</f>
        <v>#N/A</v>
      </c>
      <c r="D61" s="133" t="s">
        <v>2437</v>
      </c>
      <c r="E61" s="138"/>
    </row>
    <row r="62" spans="1:5" ht="18" x14ac:dyDescent="0.25">
      <c r="A62" s="138" t="e">
        <f>VLOOKUP(B62,'[1]LISTADO ATM'!$A$2:$C$822,3,0)</f>
        <v>#N/A</v>
      </c>
      <c r="B62" s="138"/>
      <c r="C62" s="141" t="e">
        <f>VLOOKUP(B62,'[1]LISTADO ATM'!$A$2:$B$822,2,0)</f>
        <v>#N/A</v>
      </c>
      <c r="D62" s="133" t="s">
        <v>2437</v>
      </c>
      <c r="E62" s="138"/>
    </row>
    <row r="63" spans="1:5" ht="18" x14ac:dyDescent="0.25">
      <c r="A63" s="138" t="e">
        <f>VLOOKUP(B63,'[1]LISTADO ATM'!$A$2:$C$822,3,0)</f>
        <v>#N/A</v>
      </c>
      <c r="B63" s="138"/>
      <c r="C63" s="141" t="e">
        <f>VLOOKUP(B63,'[1]LISTADO ATM'!$A$2:$B$822,2,0)</f>
        <v>#N/A</v>
      </c>
      <c r="D63" s="133" t="s">
        <v>2437</v>
      </c>
      <c r="E63" s="138"/>
    </row>
    <row r="64" spans="1:5" ht="18.75" thickBot="1" x14ac:dyDescent="0.3">
      <c r="A64" s="142"/>
      <c r="B64" s="147">
        <f>COUNT(B53:B60)</f>
        <v>8</v>
      </c>
      <c r="C64" s="132"/>
      <c r="D64" s="132"/>
      <c r="E64" s="132"/>
    </row>
    <row r="65" spans="1:5" ht="15.75" thickBot="1" x14ac:dyDescent="0.3">
      <c r="A65" s="118"/>
      <c r="B65" s="123"/>
      <c r="C65" s="118"/>
      <c r="D65" s="118"/>
      <c r="E65" s="123"/>
    </row>
    <row r="66" spans="1:5" ht="18.75" customHeight="1" thickBot="1" x14ac:dyDescent="0.3">
      <c r="A66" s="167" t="s">
        <v>2535</v>
      </c>
      <c r="B66" s="168"/>
      <c r="C66" s="168"/>
      <c r="D66" s="168"/>
      <c r="E66" s="169"/>
    </row>
    <row r="67" spans="1:5" ht="18" x14ac:dyDescent="0.25">
      <c r="A67" s="120" t="s">
        <v>15</v>
      </c>
      <c r="B67" s="120" t="s">
        <v>2416</v>
      </c>
      <c r="C67" s="120" t="s">
        <v>46</v>
      </c>
      <c r="D67" s="120" t="s">
        <v>2419</v>
      </c>
      <c r="E67" s="120" t="s">
        <v>2417</v>
      </c>
    </row>
    <row r="68" spans="1:5" ht="18" x14ac:dyDescent="0.25">
      <c r="A68" s="138" t="str">
        <f>VLOOKUP(B68,'[1]LISTADO ATM'!$A$2:$C$822,3,0)</f>
        <v>DISTRITO NACIONAL</v>
      </c>
      <c r="B68" s="148">
        <v>302</v>
      </c>
      <c r="C68" s="141" t="str">
        <f>VLOOKUP(B68,'[1]LISTADO ATM'!$A$2:$B$822,2,0)</f>
        <v xml:space="preserve">ATM S/M Aprezio Los Mameyes  </v>
      </c>
      <c r="D68" s="138" t="s">
        <v>2482</v>
      </c>
      <c r="E68" s="143">
        <v>3335921129</v>
      </c>
    </row>
    <row r="69" spans="1:5" ht="18.75" customHeight="1" x14ac:dyDescent="0.25">
      <c r="A69" s="144" t="str">
        <f>VLOOKUP(B69,'[1]LISTADO ATM'!$A$2:$C$822,3,0)</f>
        <v>DISTRITO NACIONAL</v>
      </c>
      <c r="B69" s="148">
        <v>365</v>
      </c>
      <c r="C69" s="141" t="s">
        <v>2738</v>
      </c>
      <c r="D69" s="138" t="s">
        <v>2482</v>
      </c>
      <c r="E69" s="143">
        <v>3335922568</v>
      </c>
    </row>
    <row r="70" spans="1:5" ht="18" x14ac:dyDescent="0.25">
      <c r="A70" s="144" t="str">
        <f>VLOOKUP(B70,'[1]LISTADO ATM'!$A$2:$C$822,3,0)</f>
        <v>DISTRITO NACIONAL</v>
      </c>
      <c r="B70" s="148">
        <v>231</v>
      </c>
      <c r="C70" s="141" t="str">
        <f>VLOOKUP(B70,'[1]LISTADO ATM'!$A$2:$B$822,2,0)</f>
        <v xml:space="preserve">ATM Oficina Zona Oriental </v>
      </c>
      <c r="D70" s="138" t="s">
        <v>2482</v>
      </c>
      <c r="E70" s="143">
        <v>3335922706</v>
      </c>
    </row>
    <row r="71" spans="1:5" ht="18" x14ac:dyDescent="0.25">
      <c r="A71" s="144" t="str">
        <f>VLOOKUP(B71,'[1]LISTADO ATM'!$A$2:$C$822,3,0)</f>
        <v>SUR</v>
      </c>
      <c r="B71" s="148">
        <v>311</v>
      </c>
      <c r="C71" s="141" t="str">
        <f>VLOOKUP(B71,'[1]LISTADO ATM'!$A$2:$B$822,2,0)</f>
        <v>ATM Plaza Eroski</v>
      </c>
      <c r="D71" s="138" t="s">
        <v>2482</v>
      </c>
      <c r="E71" s="143">
        <v>3335922824</v>
      </c>
    </row>
    <row r="72" spans="1:5" ht="18" customHeight="1" x14ac:dyDescent="0.25">
      <c r="A72" s="144" t="str">
        <f>VLOOKUP(B72,'[1]LISTADO ATM'!$A$2:$C$822,3,0)</f>
        <v>ESTE</v>
      </c>
      <c r="B72" s="148">
        <v>945</v>
      </c>
      <c r="C72" s="141" t="str">
        <f>VLOOKUP(B72,'[1]LISTADO ATM'!$A$2:$B$822,2,0)</f>
        <v xml:space="preserve">ATM UNP El Valle (Hato Mayor) </v>
      </c>
      <c r="D72" s="138" t="s">
        <v>2482</v>
      </c>
      <c r="E72" s="143">
        <v>3335922954</v>
      </c>
    </row>
    <row r="73" spans="1:5" ht="18" x14ac:dyDescent="0.25">
      <c r="A73" s="144" t="str">
        <f>VLOOKUP(B73,'[1]LISTADO ATM'!$A$2:$C$822,3,0)</f>
        <v>NORTE</v>
      </c>
      <c r="B73" s="148">
        <v>333</v>
      </c>
      <c r="C73" s="141" t="str">
        <f>VLOOKUP(B73,'[1]LISTADO ATM'!$A$2:$B$822,2,0)</f>
        <v>ATM Oficina Turey Maimón</v>
      </c>
      <c r="D73" s="138" t="s">
        <v>2482</v>
      </c>
      <c r="E73" s="143">
        <v>3335922973</v>
      </c>
    </row>
    <row r="74" spans="1:5" ht="18" x14ac:dyDescent="0.25">
      <c r="A74" s="144" t="str">
        <f>VLOOKUP(B74,'[1]LISTADO ATM'!$A$2:$C$822,3,0)</f>
        <v>NORTE</v>
      </c>
      <c r="B74" s="148">
        <v>262</v>
      </c>
      <c r="C74" s="141" t="str">
        <f>VLOOKUP(B74,'[1]LISTADO ATM'!$A$2:$B$822,2,0)</f>
        <v xml:space="preserve">ATM Oficina Obras Públicas (Santiago) </v>
      </c>
      <c r="D74" s="138" t="s">
        <v>2482</v>
      </c>
      <c r="E74" s="143" t="s">
        <v>2646</v>
      </c>
    </row>
    <row r="75" spans="1:5" ht="18" x14ac:dyDescent="0.25">
      <c r="A75" s="144" t="str">
        <f>VLOOKUP(B75,'[1]LISTADO ATM'!$A$2:$C$822,3,0)</f>
        <v>DISTRITO NACIONAL</v>
      </c>
      <c r="B75" s="148">
        <v>327</v>
      </c>
      <c r="C75" s="141" t="str">
        <f>VLOOKUP(B75,'[1]LISTADO ATM'!$A$2:$B$822,2,0)</f>
        <v xml:space="preserve">ATM UNP CCN (Nacional 27 de Febrero) </v>
      </c>
      <c r="D75" s="138" t="s">
        <v>2482</v>
      </c>
      <c r="E75" s="143" t="s">
        <v>2698</v>
      </c>
    </row>
    <row r="76" spans="1:5" ht="18" x14ac:dyDescent="0.25">
      <c r="A76" s="144" t="str">
        <f>VLOOKUP(B76,'[1]LISTADO ATM'!$A$2:$C$822,3,0)</f>
        <v>NORTE</v>
      </c>
      <c r="B76" s="148">
        <v>645</v>
      </c>
      <c r="C76" s="141" t="str">
        <f>VLOOKUP(B76,'[1]LISTADO ATM'!$A$2:$B$822,2,0)</f>
        <v xml:space="preserve">ATM UNP Cabrera </v>
      </c>
      <c r="D76" s="138" t="s">
        <v>2482</v>
      </c>
      <c r="E76" s="143" t="s">
        <v>2699</v>
      </c>
    </row>
    <row r="77" spans="1:5" ht="18" x14ac:dyDescent="0.25">
      <c r="A77" s="144" t="str">
        <f>VLOOKUP(B77,'[1]LISTADO ATM'!$A$2:$C$822,3,0)</f>
        <v>NORTE</v>
      </c>
      <c r="B77" s="148">
        <v>752</v>
      </c>
      <c r="C77" s="141" t="str">
        <f>VLOOKUP(B77,'[1]LISTADO ATM'!$A$2:$B$822,2,0)</f>
        <v xml:space="preserve">ATM UNP Las Carolinas (La Vega) </v>
      </c>
      <c r="D77" s="138" t="s">
        <v>2482</v>
      </c>
      <c r="E77" s="143" t="s">
        <v>2739</v>
      </c>
    </row>
    <row r="78" spans="1:5" ht="18" x14ac:dyDescent="0.25">
      <c r="A78" s="144" t="e">
        <f>VLOOKUP(B78,'[1]LISTADO ATM'!$A$2:$C$822,3,0)</f>
        <v>#N/A</v>
      </c>
      <c r="B78" s="148"/>
      <c r="C78" s="141" t="e">
        <f>VLOOKUP(B78,'[1]LISTADO ATM'!$A$2:$B$822,2,0)</f>
        <v>#N/A</v>
      </c>
      <c r="D78" s="138" t="s">
        <v>2482</v>
      </c>
      <c r="E78" s="143"/>
    </row>
    <row r="79" spans="1:5" ht="18" x14ac:dyDescent="0.25">
      <c r="A79" s="144" t="e">
        <f>VLOOKUP(B79,'[1]LISTADO ATM'!$A$2:$C$822,3,0)</f>
        <v>#N/A</v>
      </c>
      <c r="B79" s="148"/>
      <c r="C79" s="141" t="e">
        <f>VLOOKUP(B79,'[1]LISTADO ATM'!$A$2:$B$822,2,0)</f>
        <v>#N/A</v>
      </c>
      <c r="D79" s="138" t="s">
        <v>2482</v>
      </c>
      <c r="E79" s="143"/>
    </row>
    <row r="80" spans="1:5" ht="18" x14ac:dyDescent="0.25">
      <c r="A80" s="144" t="e">
        <f>VLOOKUP(B80,'[1]LISTADO ATM'!$A$2:$C$822,3,0)</f>
        <v>#N/A</v>
      </c>
      <c r="B80" s="148"/>
      <c r="C80" s="141" t="e">
        <f>VLOOKUP(B80,'[1]LISTADO ATM'!$A$2:$B$822,2,0)</f>
        <v>#N/A</v>
      </c>
      <c r="D80" s="138" t="s">
        <v>2482</v>
      </c>
      <c r="E80" s="143"/>
    </row>
    <row r="81" spans="1:5" ht="18" x14ac:dyDescent="0.25">
      <c r="A81" s="144" t="e">
        <f>VLOOKUP(B81,'[1]LISTADO ATM'!$A$2:$C$822,3,0)</f>
        <v>#N/A</v>
      </c>
      <c r="B81" s="148"/>
      <c r="C81" s="141" t="e">
        <f>VLOOKUP(B81,'[1]LISTADO ATM'!$A$2:$B$822,2,0)</f>
        <v>#N/A</v>
      </c>
      <c r="D81" s="138" t="s">
        <v>2482</v>
      </c>
      <c r="E81" s="143"/>
    </row>
    <row r="82" spans="1:5" ht="18" x14ac:dyDescent="0.25">
      <c r="A82" s="142" t="s">
        <v>2473</v>
      </c>
      <c r="B82" s="149">
        <f>COUNT(B68:B78)</f>
        <v>10</v>
      </c>
      <c r="C82" s="132"/>
      <c r="D82" s="132"/>
      <c r="E82" s="132"/>
    </row>
    <row r="83" spans="1:5" ht="15.75" thickBot="1" x14ac:dyDescent="0.3">
      <c r="A83" s="118"/>
      <c r="B83" s="123"/>
      <c r="C83" s="118"/>
      <c r="D83" s="118"/>
      <c r="E83" s="123"/>
    </row>
    <row r="84" spans="1:5" ht="18" x14ac:dyDescent="0.25">
      <c r="A84" s="180" t="s">
        <v>2476</v>
      </c>
      <c r="B84" s="181"/>
      <c r="C84" s="181"/>
      <c r="D84" s="181"/>
      <c r="E84" s="182"/>
    </row>
    <row r="85" spans="1:5" ht="18" x14ac:dyDescent="0.25">
      <c r="A85" s="120" t="s">
        <v>15</v>
      </c>
      <c r="B85" s="120" t="s">
        <v>2416</v>
      </c>
      <c r="C85" s="122" t="s">
        <v>46</v>
      </c>
      <c r="D85" s="136" t="s">
        <v>2419</v>
      </c>
      <c r="E85" s="136" t="s">
        <v>2417</v>
      </c>
    </row>
    <row r="86" spans="1:5" ht="18" x14ac:dyDescent="0.25">
      <c r="A86" s="137" t="str">
        <f>VLOOKUP(B86,'[1]LISTADO ATM'!$A$2:$C$822,3,0)</f>
        <v>DISTRITO NACIONAL</v>
      </c>
      <c r="B86" s="138">
        <v>589</v>
      </c>
      <c r="C86" s="141" t="str">
        <f>VLOOKUP(B86,'[1]LISTADO ATM'!$A$2:$B$822,2,0)</f>
        <v xml:space="preserve">ATM S/M Bravo San Vicente de Paul </v>
      </c>
      <c r="D86" s="150" t="s">
        <v>2567</v>
      </c>
      <c r="E86" s="138">
        <v>3335921239</v>
      </c>
    </row>
    <row r="87" spans="1:5" ht="18" x14ac:dyDescent="0.25">
      <c r="A87" s="137" t="str">
        <f>VLOOKUP(B87,'[1]LISTADO ATM'!$A$2:$C$822,3,0)</f>
        <v>SUR</v>
      </c>
      <c r="B87" s="138">
        <v>5</v>
      </c>
      <c r="C87" s="141" t="str">
        <f>VLOOKUP(B87,'[1]LISTADO ATM'!$A$2:$B$822,2,0)</f>
        <v>ATM Oficina Autoservicio Villa Ofelia (San Juan)</v>
      </c>
      <c r="D87" s="150" t="s">
        <v>2567</v>
      </c>
      <c r="E87" s="138">
        <v>3335921551</v>
      </c>
    </row>
    <row r="88" spans="1:5" ht="18" x14ac:dyDescent="0.25">
      <c r="A88" s="137" t="str">
        <f>VLOOKUP(B88,'[1]LISTADO ATM'!$A$2:$C$822,3,0)</f>
        <v>NORTE</v>
      </c>
      <c r="B88" s="138">
        <v>304</v>
      </c>
      <c r="C88" s="141" t="str">
        <f>VLOOKUP(B88,'[1]LISTADO ATM'!$A$2:$B$822,2,0)</f>
        <v xml:space="preserve">ATM Multicentro La Sirena Estrella Sadhala </v>
      </c>
      <c r="D88" s="151" t="s">
        <v>2574</v>
      </c>
      <c r="E88" s="138">
        <v>3335920861</v>
      </c>
    </row>
    <row r="89" spans="1:5" ht="18.75" customHeight="1" x14ac:dyDescent="0.25">
      <c r="A89" s="137" t="str">
        <f>VLOOKUP(B89,'[1]LISTADO ATM'!$A$2:$C$822,3,0)</f>
        <v>DISTRITO NACIONAL</v>
      </c>
      <c r="B89" s="138">
        <v>946</v>
      </c>
      <c r="C89" s="141" t="str">
        <f>VLOOKUP(B89,'[1]LISTADO ATM'!$A$2:$B$822,2,0)</f>
        <v xml:space="preserve">ATM Oficina Núñez de Cáceres I </v>
      </c>
      <c r="D89" s="151" t="s">
        <v>2574</v>
      </c>
      <c r="E89" s="138">
        <v>3335922859</v>
      </c>
    </row>
    <row r="90" spans="1:5" ht="18" x14ac:dyDescent="0.25">
      <c r="A90" s="137" t="str">
        <f>VLOOKUP(B90,'[1]LISTADO ATM'!$A$2:$C$822,3,0)</f>
        <v>ESTE</v>
      </c>
      <c r="B90" s="138">
        <v>386</v>
      </c>
      <c r="C90" s="141" t="str">
        <f>VLOOKUP(B90,'[1]LISTADO ATM'!$A$2:$B$822,2,0)</f>
        <v xml:space="preserve">ATM Plaza Verón II </v>
      </c>
      <c r="D90" s="150" t="s">
        <v>2567</v>
      </c>
      <c r="E90" s="138">
        <v>3335922909</v>
      </c>
    </row>
    <row r="91" spans="1:5" ht="18" x14ac:dyDescent="0.25">
      <c r="A91" s="137" t="e">
        <f>VLOOKUP(B91,'[1]LISTADO ATM'!$A$2:$C$822,3,0)</f>
        <v>#N/A</v>
      </c>
      <c r="B91" s="138"/>
      <c r="C91" s="141" t="e">
        <f>VLOOKUP(B91,'[1]LISTADO ATM'!$A$2:$B$822,2,0)</f>
        <v>#N/A</v>
      </c>
      <c r="D91" s="150"/>
      <c r="E91" s="138"/>
    </row>
    <row r="92" spans="1:5" ht="18.75" customHeight="1" x14ac:dyDescent="0.25">
      <c r="A92" s="137" t="e">
        <f>VLOOKUP(B92,'[1]LISTADO ATM'!$A$2:$C$822,3,0)</f>
        <v>#N/A</v>
      </c>
      <c r="B92" s="138"/>
      <c r="C92" s="141" t="e">
        <f>VLOOKUP(B92,'[1]LISTADO ATM'!$A$2:$B$822,2,0)</f>
        <v>#N/A</v>
      </c>
      <c r="D92" s="150"/>
      <c r="E92" s="138"/>
    </row>
    <row r="93" spans="1:5" ht="18" x14ac:dyDescent="0.25">
      <c r="A93" s="137" t="e">
        <f>VLOOKUP(B93,'[1]LISTADO ATM'!$A$2:$C$822,3,0)</f>
        <v>#N/A</v>
      </c>
      <c r="B93" s="138"/>
      <c r="C93" s="141" t="e">
        <f>VLOOKUP(B93,'[1]LISTADO ATM'!$A$2:$B$822,2,0)</f>
        <v>#N/A</v>
      </c>
      <c r="D93" s="150"/>
      <c r="E93" s="138"/>
    </row>
    <row r="94" spans="1:5" ht="18" x14ac:dyDescent="0.25">
      <c r="A94" s="137" t="e">
        <f>VLOOKUP(B94,'[1]LISTADO ATM'!$A$2:$C$822,3,0)</f>
        <v>#N/A</v>
      </c>
      <c r="B94" s="138"/>
      <c r="C94" s="141" t="e">
        <f>VLOOKUP(B94,'[1]LISTADO ATM'!$A$2:$B$822,2,0)</f>
        <v>#N/A</v>
      </c>
      <c r="D94" s="150"/>
      <c r="E94" s="138"/>
    </row>
    <row r="95" spans="1:5" ht="18" x14ac:dyDescent="0.25">
      <c r="A95" s="137" t="e">
        <f>VLOOKUP(B95,'[1]LISTADO ATM'!$A$2:$C$822,3,0)</f>
        <v>#N/A</v>
      </c>
      <c r="B95" s="138"/>
      <c r="C95" s="141" t="e">
        <f>VLOOKUP(B95,'[1]LISTADO ATM'!$A$2:$B$822,2,0)</f>
        <v>#N/A</v>
      </c>
      <c r="D95" s="150"/>
      <c r="E95" s="138"/>
    </row>
    <row r="96" spans="1:5" ht="18" x14ac:dyDescent="0.25">
      <c r="A96" s="142" t="s">
        <v>2473</v>
      </c>
      <c r="B96" s="149">
        <f>COUNT(B86:B90)</f>
        <v>5</v>
      </c>
      <c r="C96" s="132"/>
      <c r="D96" s="135"/>
      <c r="E96" s="135"/>
    </row>
    <row r="97" spans="1:5" ht="15.75" thickBot="1" x14ac:dyDescent="0.3">
      <c r="A97" s="118"/>
      <c r="B97" s="123"/>
      <c r="C97" s="118"/>
      <c r="D97" s="118"/>
      <c r="E97" s="123"/>
    </row>
    <row r="98" spans="1:5" ht="18.75" thickBot="1" x14ac:dyDescent="0.3">
      <c r="A98" s="165" t="s">
        <v>2477</v>
      </c>
      <c r="B98" s="166"/>
      <c r="C98" s="118" t="s">
        <v>2412</v>
      </c>
      <c r="D98" s="123"/>
      <c r="E98" s="123"/>
    </row>
    <row r="99" spans="1:5" ht="18.75" thickBot="1" x14ac:dyDescent="0.3">
      <c r="A99" s="145">
        <f>+B64+B82+B96</f>
        <v>23</v>
      </c>
      <c r="B99" s="146"/>
      <c r="C99" s="118"/>
      <c r="D99" s="118"/>
      <c r="E99" s="118"/>
    </row>
    <row r="100" spans="1:5" ht="15.75" thickBot="1" x14ac:dyDescent="0.3">
      <c r="A100" s="118"/>
      <c r="B100" s="123"/>
      <c r="C100" s="118"/>
      <c r="D100" s="118"/>
      <c r="E100" s="123"/>
    </row>
    <row r="101" spans="1:5" ht="18.75" thickBot="1" x14ac:dyDescent="0.3">
      <c r="A101" s="167" t="s">
        <v>2478</v>
      </c>
      <c r="B101" s="168"/>
      <c r="C101" s="168"/>
      <c r="D101" s="168"/>
      <c r="E101" s="169"/>
    </row>
    <row r="102" spans="1:5" ht="18" x14ac:dyDescent="0.25">
      <c r="A102" s="124" t="s">
        <v>15</v>
      </c>
      <c r="B102" s="124" t="s">
        <v>2416</v>
      </c>
      <c r="C102" s="122" t="s">
        <v>46</v>
      </c>
      <c r="D102" s="172" t="s">
        <v>2419</v>
      </c>
      <c r="E102" s="173"/>
    </row>
    <row r="103" spans="1:5" ht="18" x14ac:dyDescent="0.25">
      <c r="A103" s="138" t="str">
        <f>VLOOKUP(B103,'[1]LISTADO ATM'!$A$2:$C$822,3,0)</f>
        <v>NORTE</v>
      </c>
      <c r="B103" s="138">
        <v>196</v>
      </c>
      <c r="C103" s="138" t="str">
        <f>VLOOKUP(B103,'[1]LISTADO ATM'!$A$2:$B$822,2,0)</f>
        <v xml:space="preserve">ATM Estación Texaco Cangrejo Farmacia (Sosúa) </v>
      </c>
      <c r="D103" s="170" t="s">
        <v>2647</v>
      </c>
      <c r="E103" s="171"/>
    </row>
    <row r="104" spans="1:5" ht="18" x14ac:dyDescent="0.25">
      <c r="A104" s="138" t="str">
        <f>VLOOKUP(B104,'[1]LISTADO ATM'!$A$2:$C$822,3,0)</f>
        <v>NORTE</v>
      </c>
      <c r="B104" s="138">
        <v>411</v>
      </c>
      <c r="C104" s="138" t="str">
        <f>VLOOKUP(B104,'[1]LISTADO ATM'!$A$2:$B$822,2,0)</f>
        <v xml:space="preserve">ATM UNP Piedra Blanca </v>
      </c>
      <c r="D104" s="170" t="s">
        <v>2550</v>
      </c>
      <c r="E104" s="171"/>
    </row>
    <row r="105" spans="1:5" ht="18" x14ac:dyDescent="0.25">
      <c r="A105" s="138" t="e">
        <f>VLOOKUP(B105,'[1]LISTADO ATM'!$A$2:$C$822,3,0)</f>
        <v>#N/A</v>
      </c>
      <c r="B105" s="138"/>
      <c r="C105" s="138" t="e">
        <f>VLOOKUP(B105,'[1]LISTADO ATM'!$A$2:$B$822,2,0)</f>
        <v>#N/A</v>
      </c>
      <c r="D105" s="170"/>
      <c r="E105" s="171"/>
    </row>
    <row r="106" spans="1:5" ht="18" x14ac:dyDescent="0.25">
      <c r="A106" s="138" t="e">
        <f>VLOOKUP(B106,'[1]LISTADO ATM'!$A$2:$C$822,3,0)</f>
        <v>#N/A</v>
      </c>
      <c r="B106" s="138"/>
      <c r="C106" s="138" t="e">
        <f>VLOOKUP(B106,'[1]LISTADO ATM'!$A$2:$B$822,2,0)</f>
        <v>#N/A</v>
      </c>
      <c r="D106" s="170"/>
      <c r="E106" s="171"/>
    </row>
    <row r="107" spans="1:5" ht="18" x14ac:dyDescent="0.25">
      <c r="A107" s="138" t="e">
        <f>VLOOKUP(B107,'[1]LISTADO ATM'!$A$2:$C$822,3,0)</f>
        <v>#N/A</v>
      </c>
      <c r="B107" s="138"/>
      <c r="C107" s="138" t="e">
        <f>VLOOKUP(B107,'[1]LISTADO ATM'!$A$2:$B$822,2,0)</f>
        <v>#N/A</v>
      </c>
      <c r="D107" s="170"/>
      <c r="E107" s="171"/>
    </row>
    <row r="108" spans="1:5" ht="18.75" thickBot="1" x14ac:dyDescent="0.3">
      <c r="A108" s="142" t="s">
        <v>2473</v>
      </c>
      <c r="B108" s="147">
        <f>COUNT(B103:B107)</f>
        <v>2</v>
      </c>
      <c r="C108" s="139"/>
      <c r="D108" s="139"/>
      <c r="E108" s="140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  <row r="356" spans="1:5" x14ac:dyDescent="0.25">
      <c r="A356" s="118"/>
      <c r="B356" s="75"/>
      <c r="C356" s="118"/>
      <c r="D356" s="118"/>
      <c r="E356" s="118"/>
    </row>
    <row r="357" spans="1:5" x14ac:dyDescent="0.25">
      <c r="A357" s="118"/>
      <c r="B357" s="75"/>
      <c r="C357" s="118"/>
      <c r="D357" s="118"/>
      <c r="E357" s="118"/>
    </row>
    <row r="358" spans="1:5" x14ac:dyDescent="0.25">
      <c r="A358" s="118"/>
      <c r="B358" s="75"/>
      <c r="C358" s="118"/>
      <c r="D358" s="118"/>
      <c r="E358" s="118"/>
    </row>
    <row r="359" spans="1:5" x14ac:dyDescent="0.25">
      <c r="A359" s="118"/>
      <c r="B359" s="75"/>
      <c r="C359" s="118"/>
      <c r="D359" s="118"/>
      <c r="E359" s="118"/>
    </row>
    <row r="360" spans="1:5" x14ac:dyDescent="0.25">
      <c r="A360" s="118"/>
      <c r="B360" s="75"/>
      <c r="C360" s="118"/>
      <c r="D360" s="118"/>
      <c r="E360" s="118"/>
    </row>
    <row r="361" spans="1:5" x14ac:dyDescent="0.25">
      <c r="A361" s="118"/>
      <c r="B361" s="75"/>
      <c r="C361" s="118"/>
      <c r="D361" s="118"/>
      <c r="E361" s="118"/>
    </row>
    <row r="362" spans="1:5" x14ac:dyDescent="0.25">
      <c r="A362" s="118"/>
      <c r="B362" s="75"/>
      <c r="C362" s="118"/>
      <c r="D362" s="118"/>
      <c r="E362" s="118"/>
    </row>
    <row r="363" spans="1:5" x14ac:dyDescent="0.25">
      <c r="A363" s="118"/>
      <c r="B363" s="75"/>
      <c r="C363" s="118"/>
      <c r="D363" s="118"/>
      <c r="E363" s="118"/>
    </row>
  </sheetData>
  <mergeCells count="18">
    <mergeCell ref="A84:E84"/>
    <mergeCell ref="A1:E1"/>
    <mergeCell ref="A2:E2"/>
    <mergeCell ref="A7:E7"/>
    <mergeCell ref="F1:G1"/>
    <mergeCell ref="C34:E34"/>
    <mergeCell ref="A36:E36"/>
    <mergeCell ref="C49:E49"/>
    <mergeCell ref="A51:E51"/>
    <mergeCell ref="A66:E66"/>
    <mergeCell ref="A98:B98"/>
    <mergeCell ref="A101:E101"/>
    <mergeCell ref="D106:E106"/>
    <mergeCell ref="D107:E107"/>
    <mergeCell ref="D102:E102"/>
    <mergeCell ref="D103:E103"/>
    <mergeCell ref="D104:E104"/>
    <mergeCell ref="D105:E105"/>
  </mergeCells>
  <phoneticPr fontId="46" type="noConversion"/>
  <conditionalFormatting sqref="E364:E1048576">
    <cfRule type="duplicateValues" dxfId="366" priority="577"/>
  </conditionalFormatting>
  <conditionalFormatting sqref="B364:B1048576">
    <cfRule type="duplicateValues" dxfId="365" priority="272"/>
  </conditionalFormatting>
  <conditionalFormatting sqref="B156:B363">
    <cfRule type="duplicateValues" dxfId="364" priority="235"/>
  </conditionalFormatting>
  <conditionalFormatting sqref="E156:E363">
    <cfRule type="duplicateValues" dxfId="363" priority="238"/>
    <cfRule type="duplicateValues" dxfId="362" priority="239"/>
  </conditionalFormatting>
  <conditionalFormatting sqref="B156:B363">
    <cfRule type="duplicateValues" dxfId="361" priority="221"/>
  </conditionalFormatting>
  <conditionalFormatting sqref="B156:B363">
    <cfRule type="duplicateValues" dxfId="360" priority="219"/>
    <cfRule type="duplicateValues" dxfId="359" priority="220"/>
  </conditionalFormatting>
  <conditionalFormatting sqref="B156:B363">
    <cfRule type="duplicateValues" dxfId="358" priority="170"/>
  </conditionalFormatting>
  <conditionalFormatting sqref="B156:B363">
    <cfRule type="duplicateValues" dxfId="357" priority="129483"/>
  </conditionalFormatting>
  <conditionalFormatting sqref="E156:E363">
    <cfRule type="duplicateValues" dxfId="356" priority="129486"/>
  </conditionalFormatting>
  <conditionalFormatting sqref="B108:B110 B1:B8 B64:B69 B121:B155 B34:B37 B82:B90 B96:B102 B39:B52">
    <cfRule type="duplicateValues" dxfId="355" priority="84"/>
  </conditionalFormatting>
  <conditionalFormatting sqref="E108:E155 E82:E87 E1:E8 E96:E102 E64:E68 E34:E37 E39:E52">
    <cfRule type="duplicateValues" dxfId="354" priority="85"/>
    <cfRule type="duplicateValues" dxfId="353" priority="86"/>
  </conditionalFormatting>
  <conditionalFormatting sqref="E88:E89">
    <cfRule type="duplicateValues" dxfId="352" priority="82"/>
    <cfRule type="duplicateValues" dxfId="351" priority="83"/>
  </conditionalFormatting>
  <conditionalFormatting sqref="E90">
    <cfRule type="duplicateValues" dxfId="350" priority="80"/>
    <cfRule type="duplicateValues" dxfId="349" priority="81"/>
  </conditionalFormatting>
  <conditionalFormatting sqref="E69">
    <cfRule type="duplicateValues" dxfId="348" priority="87"/>
    <cfRule type="duplicateValues" dxfId="347" priority="88"/>
  </conditionalFormatting>
  <conditionalFormatting sqref="B121:B155 B1:B8 B108:B110 B34:B37 B64:B69 B82:B90 B96:B102 B39:B52">
    <cfRule type="duplicateValues" dxfId="346" priority="79"/>
  </conditionalFormatting>
  <conditionalFormatting sqref="B121:B155 B1:B8 B108:B110 B34:B37 B64:B69 B82:B90 B96:B102 B39:B52">
    <cfRule type="duplicateValues" dxfId="345" priority="77"/>
    <cfRule type="duplicateValues" dxfId="344" priority="78"/>
  </conditionalFormatting>
  <conditionalFormatting sqref="B53">
    <cfRule type="duplicateValues" dxfId="343" priority="76"/>
  </conditionalFormatting>
  <conditionalFormatting sqref="E53">
    <cfRule type="duplicateValues" dxfId="342" priority="73"/>
    <cfRule type="duplicateValues" dxfId="341" priority="74"/>
  </conditionalFormatting>
  <conditionalFormatting sqref="B53">
    <cfRule type="duplicateValues" dxfId="340" priority="75"/>
  </conditionalFormatting>
  <conditionalFormatting sqref="B54">
    <cfRule type="duplicateValues" dxfId="339" priority="67"/>
  </conditionalFormatting>
  <conditionalFormatting sqref="E55">
    <cfRule type="duplicateValues" dxfId="338" priority="68"/>
    <cfRule type="duplicateValues" dxfId="337" priority="69"/>
  </conditionalFormatting>
  <conditionalFormatting sqref="E54">
    <cfRule type="duplicateValues" dxfId="336" priority="70"/>
    <cfRule type="duplicateValues" dxfId="335" priority="71"/>
  </conditionalFormatting>
  <conditionalFormatting sqref="B55">
    <cfRule type="duplicateValues" dxfId="334" priority="72"/>
  </conditionalFormatting>
  <conditionalFormatting sqref="E72">
    <cfRule type="duplicateValues" dxfId="333" priority="64"/>
    <cfRule type="duplicateValues" dxfId="332" priority="65"/>
  </conditionalFormatting>
  <conditionalFormatting sqref="E70">
    <cfRule type="duplicateValues" dxfId="331" priority="62"/>
    <cfRule type="duplicateValues" dxfId="330" priority="63"/>
  </conditionalFormatting>
  <conditionalFormatting sqref="B71">
    <cfRule type="duplicateValues" dxfId="329" priority="59"/>
  </conditionalFormatting>
  <conditionalFormatting sqref="E71">
    <cfRule type="duplicateValues" dxfId="328" priority="60"/>
    <cfRule type="duplicateValues" dxfId="327" priority="61"/>
  </conditionalFormatting>
  <conditionalFormatting sqref="B70">
    <cfRule type="duplicateValues" dxfId="326" priority="66"/>
  </conditionalFormatting>
  <conditionalFormatting sqref="E73">
    <cfRule type="duplicateValues" dxfId="325" priority="57"/>
    <cfRule type="duplicateValues" dxfId="324" priority="58"/>
  </conditionalFormatting>
  <conditionalFormatting sqref="B73">
    <cfRule type="duplicateValues" dxfId="323" priority="56"/>
  </conditionalFormatting>
  <conditionalFormatting sqref="E103">
    <cfRule type="duplicateValues" dxfId="322" priority="46"/>
    <cfRule type="duplicateValues" dxfId="321" priority="47"/>
  </conditionalFormatting>
  <conditionalFormatting sqref="B103">
    <cfRule type="duplicateValues" dxfId="320" priority="45"/>
  </conditionalFormatting>
  <conditionalFormatting sqref="B103">
    <cfRule type="duplicateValues" dxfId="319" priority="43"/>
    <cfRule type="duplicateValues" dxfId="318" priority="44"/>
  </conditionalFormatting>
  <conditionalFormatting sqref="B103">
    <cfRule type="duplicateValues" dxfId="317" priority="48"/>
  </conditionalFormatting>
  <conditionalFormatting sqref="B108:B155 B64:B73 B82:B90 B96:B103 B39:B55 B1:B37">
    <cfRule type="duplicateValues" dxfId="316" priority="42"/>
  </conditionalFormatting>
  <conditionalFormatting sqref="E105:E107">
    <cfRule type="duplicateValues" dxfId="315" priority="40"/>
    <cfRule type="duplicateValues" dxfId="314" priority="41"/>
  </conditionalFormatting>
  <conditionalFormatting sqref="E104">
    <cfRule type="duplicateValues" dxfId="313" priority="38"/>
    <cfRule type="duplicateValues" dxfId="312" priority="39"/>
  </conditionalFormatting>
  <conditionalFormatting sqref="B39:B155 B1:B37">
    <cfRule type="duplicateValues" dxfId="311" priority="37"/>
  </conditionalFormatting>
  <conditionalFormatting sqref="B38">
    <cfRule type="duplicateValues" dxfId="310" priority="35"/>
  </conditionalFormatting>
  <conditionalFormatting sqref="E38">
    <cfRule type="duplicateValues" dxfId="309" priority="33"/>
    <cfRule type="duplicateValues" dxfId="308" priority="34"/>
  </conditionalFormatting>
  <conditionalFormatting sqref="B38">
    <cfRule type="duplicateValues" dxfId="307" priority="36"/>
  </conditionalFormatting>
  <conditionalFormatting sqref="B38">
    <cfRule type="duplicateValues" dxfId="306" priority="32"/>
  </conditionalFormatting>
  <conditionalFormatting sqref="B38">
    <cfRule type="duplicateValues" dxfId="305" priority="30"/>
    <cfRule type="duplicateValues" dxfId="304" priority="31"/>
  </conditionalFormatting>
  <conditionalFormatting sqref="B38">
    <cfRule type="duplicateValues" dxfId="303" priority="29"/>
  </conditionalFormatting>
  <conditionalFormatting sqref="B38">
    <cfRule type="duplicateValues" dxfId="302" priority="28"/>
  </conditionalFormatting>
  <conditionalFormatting sqref="E10">
    <cfRule type="duplicateValues" dxfId="301" priority="25"/>
    <cfRule type="duplicateValues" dxfId="300" priority="26"/>
  </conditionalFormatting>
  <conditionalFormatting sqref="E12">
    <cfRule type="duplicateValues" dxfId="299" priority="23"/>
    <cfRule type="duplicateValues" dxfId="298" priority="24"/>
  </conditionalFormatting>
  <conditionalFormatting sqref="E13">
    <cfRule type="duplicateValues" dxfId="297" priority="21"/>
    <cfRule type="duplicateValues" dxfId="296" priority="22"/>
  </conditionalFormatting>
  <conditionalFormatting sqref="B73">
    <cfRule type="duplicateValues" dxfId="295" priority="89"/>
  </conditionalFormatting>
  <conditionalFormatting sqref="E18">
    <cfRule type="duplicateValues" dxfId="294" priority="19"/>
    <cfRule type="duplicateValues" dxfId="293" priority="20"/>
  </conditionalFormatting>
  <conditionalFormatting sqref="B73">
    <cfRule type="duplicateValues" dxfId="292" priority="90"/>
    <cfRule type="duplicateValues" dxfId="291" priority="91"/>
  </conditionalFormatting>
  <conditionalFormatting sqref="E20">
    <cfRule type="duplicateValues" dxfId="290" priority="17"/>
    <cfRule type="duplicateValues" dxfId="289" priority="18"/>
  </conditionalFormatting>
  <conditionalFormatting sqref="B72">
    <cfRule type="duplicateValues" dxfId="288" priority="92"/>
  </conditionalFormatting>
  <conditionalFormatting sqref="B70:B72">
    <cfRule type="duplicateValues" dxfId="287" priority="93"/>
  </conditionalFormatting>
  <conditionalFormatting sqref="B70:B72">
    <cfRule type="duplicateValues" dxfId="286" priority="94"/>
    <cfRule type="duplicateValues" dxfId="285" priority="95"/>
  </conditionalFormatting>
  <conditionalFormatting sqref="E21">
    <cfRule type="duplicateValues" dxfId="284" priority="15"/>
    <cfRule type="duplicateValues" dxfId="283" priority="16"/>
  </conditionalFormatting>
  <conditionalFormatting sqref="E22">
    <cfRule type="duplicateValues" dxfId="282" priority="13"/>
    <cfRule type="duplicateValues" dxfId="281" priority="14"/>
  </conditionalFormatting>
  <conditionalFormatting sqref="E23">
    <cfRule type="duplicateValues" dxfId="280" priority="11"/>
    <cfRule type="duplicateValues" dxfId="279" priority="12"/>
  </conditionalFormatting>
  <conditionalFormatting sqref="B54:B55">
    <cfRule type="duplicateValues" dxfId="278" priority="96"/>
  </conditionalFormatting>
  <conditionalFormatting sqref="B54:B55">
    <cfRule type="duplicateValues" dxfId="277" priority="97"/>
    <cfRule type="duplicateValues" dxfId="276" priority="98"/>
  </conditionalFormatting>
  <conditionalFormatting sqref="B74:B81">
    <cfRule type="duplicateValues" dxfId="275" priority="99"/>
  </conditionalFormatting>
  <conditionalFormatting sqref="E74:E81">
    <cfRule type="duplicateValues" dxfId="274" priority="100"/>
    <cfRule type="duplicateValues" dxfId="273" priority="101"/>
  </conditionalFormatting>
  <conditionalFormatting sqref="B74:B81">
    <cfRule type="duplicateValues" dxfId="272" priority="102"/>
    <cfRule type="duplicateValues" dxfId="271" priority="103"/>
  </conditionalFormatting>
  <conditionalFormatting sqref="B104:B107">
    <cfRule type="duplicateValues" dxfId="270" priority="104"/>
  </conditionalFormatting>
  <conditionalFormatting sqref="B104:B107">
    <cfRule type="duplicateValues" dxfId="269" priority="105"/>
    <cfRule type="duplicateValues" dxfId="268" priority="106"/>
  </conditionalFormatting>
  <conditionalFormatting sqref="E27">
    <cfRule type="duplicateValues" dxfId="267" priority="9"/>
    <cfRule type="duplicateValues" dxfId="266" priority="10"/>
  </conditionalFormatting>
  <conditionalFormatting sqref="E28">
    <cfRule type="duplicateValues" dxfId="265" priority="7"/>
    <cfRule type="duplicateValues" dxfId="264" priority="8"/>
  </conditionalFormatting>
  <conditionalFormatting sqref="E42">
    <cfRule type="duplicateValues" dxfId="263" priority="5"/>
    <cfRule type="duplicateValues" dxfId="262" priority="6"/>
  </conditionalFormatting>
  <conditionalFormatting sqref="E41">
    <cfRule type="duplicateValues" dxfId="261" priority="3"/>
    <cfRule type="duplicateValues" dxfId="260" priority="4"/>
  </conditionalFormatting>
  <conditionalFormatting sqref="E40">
    <cfRule type="duplicateValues" dxfId="259" priority="1"/>
    <cfRule type="duplicateValues" dxfId="258" priority="2"/>
  </conditionalFormatting>
  <conditionalFormatting sqref="B91:B95">
    <cfRule type="duplicateValues" dxfId="257" priority="107"/>
  </conditionalFormatting>
  <conditionalFormatting sqref="E91:E95">
    <cfRule type="duplicateValues" dxfId="256" priority="108"/>
    <cfRule type="duplicateValues" dxfId="255" priority="109"/>
  </conditionalFormatting>
  <conditionalFormatting sqref="B91:B95">
    <cfRule type="duplicateValues" dxfId="254" priority="110"/>
    <cfRule type="duplicateValues" dxfId="253" priority="111"/>
  </conditionalFormatting>
  <conditionalFormatting sqref="B90">
    <cfRule type="duplicateValues" dxfId="252" priority="112"/>
  </conditionalFormatting>
  <conditionalFormatting sqref="B88:B89">
    <cfRule type="duplicateValues" dxfId="251" priority="113"/>
  </conditionalFormatting>
  <conditionalFormatting sqref="B53">
    <cfRule type="duplicateValues" dxfId="250" priority="114"/>
    <cfRule type="duplicateValues" dxfId="249" priority="115"/>
  </conditionalFormatting>
  <conditionalFormatting sqref="B56:B63">
    <cfRule type="duplicateValues" dxfId="248" priority="116"/>
  </conditionalFormatting>
  <conditionalFormatting sqref="E56:E63">
    <cfRule type="duplicateValues" dxfId="247" priority="117"/>
    <cfRule type="duplicateValues" dxfId="246" priority="118"/>
  </conditionalFormatting>
  <conditionalFormatting sqref="B56:B63">
    <cfRule type="duplicateValues" dxfId="245" priority="119"/>
    <cfRule type="duplicateValues" dxfId="244" priority="120"/>
  </conditionalFormatting>
  <conditionalFormatting sqref="E9:E33">
    <cfRule type="duplicateValues" dxfId="243" priority="129527"/>
    <cfRule type="duplicateValues" dxfId="242" priority="129528"/>
  </conditionalFormatting>
  <conditionalFormatting sqref="B9:B33">
    <cfRule type="duplicateValues" dxfId="241" priority="129529"/>
  </conditionalFormatting>
  <conditionalFormatting sqref="B9:B33">
    <cfRule type="duplicateValues" dxfId="240" priority="129530"/>
    <cfRule type="duplicateValues" dxfId="239" priority="129531"/>
  </conditionalFormatting>
  <conditionalFormatting sqref="E1:E155">
    <cfRule type="duplicateValues" dxfId="238" priority="12954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2560</v>
      </c>
      <c r="C828" s="38" t="s">
        <v>1276</v>
      </c>
    </row>
  </sheetData>
  <autoFilter ref="A1:C826" xr:uid="{00000000-0009-0000-0000-000007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9:A1048576 A1:A826">
    <cfRule type="duplicateValues" dxfId="237" priority="3"/>
  </conditionalFormatting>
  <conditionalFormatting sqref="A827">
    <cfRule type="duplicateValues" dxfId="236" priority="2"/>
  </conditionalFormatting>
  <conditionalFormatting sqref="A828">
    <cfRule type="duplicateValues" dxfId="23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8"/>
  <sheetViews>
    <sheetView workbookViewId="0">
      <selection activeCell="F28" sqref="F2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2430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234" priority="6"/>
  </conditionalFormatting>
  <conditionalFormatting sqref="B4:B8">
    <cfRule type="duplicateValues" dxfId="233" priority="5"/>
  </conditionalFormatting>
  <conditionalFormatting sqref="A3:A8">
    <cfRule type="duplicateValues" dxfId="232" priority="3"/>
    <cfRule type="duplicateValues" dxfId="231" priority="4"/>
  </conditionalFormatting>
  <conditionalFormatting sqref="B3">
    <cfRule type="duplicateValues" dxfId="230" priority="2"/>
  </conditionalFormatting>
  <conditionalFormatting sqref="B3">
    <cfRule type="duplicateValues" dxfId="22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2021-06-17T23:24:35Z</dcterms:modified>
</cp:coreProperties>
</file>