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8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" l="1"/>
  <c r="A63" i="1"/>
  <c r="A62" i="1"/>
  <c r="A61" i="1"/>
  <c r="A6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A56" i="1"/>
  <c r="A55" i="1"/>
  <c r="A54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 l="1"/>
  <c r="F53" i="1"/>
  <c r="G53" i="1"/>
  <c r="H53" i="1"/>
  <c r="I53" i="1"/>
  <c r="J53" i="1"/>
  <c r="K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52" i="1"/>
  <c r="A51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6" i="1"/>
  <c r="A35" i="1"/>
  <c r="A34" i="1"/>
  <c r="A33" i="1"/>
  <c r="A32" i="1"/>
  <c r="B108" i="16"/>
  <c r="B82" i="16"/>
  <c r="B64" i="16"/>
  <c r="A99" i="16" s="1"/>
  <c r="B49" i="16"/>
  <c r="B34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A69" i="16"/>
  <c r="C68" i="16"/>
  <c r="A68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1" i="1" l="1"/>
  <c r="G31" i="1"/>
  <c r="H31" i="1"/>
  <c r="I31" i="1"/>
  <c r="J31" i="1"/>
  <c r="K31" i="1"/>
  <c r="A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0" i="1"/>
  <c r="A29" i="1"/>
  <c r="A28" i="1"/>
  <c r="A27" i="1"/>
  <c r="A26" i="1"/>
  <c r="A25" i="1"/>
  <c r="A24" i="1"/>
  <c r="F23" i="1" l="1"/>
  <c r="G23" i="1"/>
  <c r="H23" i="1"/>
  <c r="I23" i="1"/>
  <c r="J23" i="1"/>
  <c r="K23" i="1"/>
  <c r="A23" i="1"/>
  <c r="A22" i="1"/>
  <c r="A21" i="1"/>
  <c r="A20" i="1"/>
  <c r="A19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F17" i="1" l="1"/>
  <c r="G17" i="1"/>
  <c r="H17" i="1"/>
  <c r="I17" i="1"/>
  <c r="J17" i="1"/>
  <c r="K17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J1" i="16" l="1"/>
  <c r="H1" i="16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8" i="1"/>
  <c r="A7" i="1"/>
  <c r="A6" i="1"/>
  <c r="I7" i="16" l="1"/>
  <c r="I2" i="16"/>
  <c r="I4" i="16"/>
  <c r="I6" i="16"/>
  <c r="I1" i="16" l="1"/>
  <c r="I5" i="16" s="1"/>
  <c r="I3" i="16"/>
  <c r="G7" i="16"/>
  <c r="A5" i="1" l="1"/>
  <c r="F5" i="1"/>
  <c r="G5" i="1"/>
  <c r="H5" i="1"/>
  <c r="I5" i="1"/>
  <c r="J5" i="1"/>
  <c r="K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<sst xmlns="http://schemas.openxmlformats.org/spreadsheetml/2006/main" count="13384" uniqueCount="2603">
  <si>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</si>
  <si>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</si>
  <si>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</si>
  <si>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</si>
  <si>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</si>
  <si>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</si>
  <si>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</si>
  <si>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</si>
  <si>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</si>
  <si>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</si>
  <si>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</si>
  <si>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</si>
  <si>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</si>
  <si>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</si>
  <si>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</si>
  <si>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</si>
  <si>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</si>
  <si>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</si>
  <si>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</si>
  <si>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</si>
  <si>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</si>
  <si>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</si>
  <si>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</si>
  <si>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</si>
  <si>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</si>
  <si>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</si>
  <si>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</si>
  <si>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</si>
  <si>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</si>
  <si>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</si>
  <si>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</si>
  <si>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</si>
  <si>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</si>
  <si>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</si>
  <si>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</si>
  <si>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</si>
  <si>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</si>
  <si>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</si>
  <si>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</si>
  <si>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</si>
  <si>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</si>
  <si>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</si>
  <si>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</si>
  <si>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</si>
  <si>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</si>
  <si>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</si>
  <si>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</si>
  <si>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</si>
  <si>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</si>
  <si>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</si>
  <si>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</si>
  <si>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</si>
  <si>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</si>
  <si>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</si>
  <si>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</si>
  <si>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</si>
  <si>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</si>
  <si>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</si>
  <si>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</si>
  <si>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</si>
  <si>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</si>
  <si>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</si>
  <si>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</si>
  <si>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</si>
  <si>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</si>
  <si>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</si>
  <si>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</si>
  <si>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</si>
  <si>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</si>
  <si>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</si>
  <si>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</si>
  <si>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</si>
  <si>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</si>
  <si>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</si>
  <si>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</si>
  <si>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</si>
  <si>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</si>
  <si>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</si>
  <si>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</si>
  <si>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</si>
  <si>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</si>
  <si>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</si>
  <si>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</si>
  <si>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</si>
  <si>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</si>
  <si>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</si>
  <si>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</si>
  <si>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</si>
  <si>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</si>
  <si>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</si>
  <si>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</si>
  <si>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</si>
  <si>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</si>
  <si>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</si>
  <si>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</si>
  <si>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</si>
  <si>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</si>
  <si>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</si>
  <si>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</si>
  <si>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</si>
  <si>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</si>
  <si>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</si>
  <si>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</si>
  <si>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</si>
  <si>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</si>
  <si>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</si>
  <si>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</si>
  <si>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</si>
  <si>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</si>
  <si>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</si>
  <si>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</si>
  <si>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</si>
  <si>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</si>
  <si>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</si>
  <si>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</si>
  <si>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</si>
  <si>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</si>
  <si>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</si>
  <si>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</si>
  <si>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</si>
  <si>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</si>
  <si>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</si>
  <si>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</si>
  <si>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</si>
  <si>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</si>
  <si>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</si>
  <si>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</si>
  <si>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</si>
  <si>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</si>
  <si>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</si>
  <si>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</si>
  <si>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</si>
  <si>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</si>
  <si>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</si>
  <si>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</si>
  <si>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</si>
  <si>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</si>
  <si>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</si>
  <si>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</si>
  <si>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</si>
  <si>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</si>
  <si>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</si>
  <si>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</si>
  <si>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</si>
  <si>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</si>
  <si>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</si>
  <si>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</si>
  <si>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</si>
  <si>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</si>
  <si>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</si>
  <si>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</si>
  <si>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</si>
  <si>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</si>
  <si>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</si>
  <si>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</si>
  <si>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</si>
  <si>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</si>
  <si>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</si>
  <si>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</si>
  <si>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</si>
  <si>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</si>
  <si>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</si>
  <si>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</si>
  <si>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</si>
  <si>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</si>
  <si>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</si>
  <si>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</si>
  <si>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</si>
  <si>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</si>
  <si>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</si>
  <si>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</si>
  <si>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</si>
  <si>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</si>
  <si>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</si>
  <si>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</si>
  <si>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</si>
  <si>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</si>
  <si>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</si>
  <si>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</si>
  <si>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</si>
  <si>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</si>
  <si>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</si>
  <si>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</si>
  <si>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</si>
  <si>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</si>
  <si>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</si>
  <si>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</si>
  <si>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</si>
  <si>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</si>
  <si>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</si>
  <si>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</si>
  <si>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</si>
  <si>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</si>
  <si>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</si>
  <si>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</si>
  <si>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</si>
  <si>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</si>
  <si>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</si>
  <si>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</si>
  <si>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</si>
  <si>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</si>
  <si>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</si>
  <si>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</si>
  <si>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</si>
  <si>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</si>
  <si>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</si>
  <si>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</si>
  <si>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</si>
  <si>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</si>
  <si>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</si>
  <si>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</si>
  <si>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</si>
  <si>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</si>
  <si>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</si>
  <si>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</si>
  <si>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</si>
  <si>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</si>
  <si>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</si>
  <si>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</si>
  <si>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</si>
  <si>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</si>
  <si>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</si>
  <si>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</si>
  <si>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</si>
  <si>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</si>
  <si>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</si>
  <si>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</si>
  <si>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</si>
  <si>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</si>
  <si>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</si>
  <si>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</si>
  <si>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</si>
  <si>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</si>
  <si>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</si>
  <si>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</si>
  <si>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</si>
  <si>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</si>
  <si>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</si>
  <si>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</si>
  <si>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</si>
  <si>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</si>
  <si>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</si>
  <si>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</si>
  <si>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</si>
  <si>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</si>
  <si>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</si>
  <si>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</si>
  <si>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</si>
  <si>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</si>
  <si>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</si>
  <si>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</si>
  <si>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</si>
  <si>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</si>
  <si>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</si>
  <si>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</si>
  <si>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</si>
  <si>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</si>
  <si>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</si>
  <si>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</si>
  <si>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</si>
  <si>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</si>
  <si>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</si>
  <si>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</si>
  <si>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</si>
  <si>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</si>
  <si>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</si>
  <si>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</si>
  <si>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</si>
  <si>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</si>
  <si>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</si>
  <si>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</si>
  <si>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</si>
  <si>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</si>
  <si>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</si>
  <si>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</si>
  <si>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</si>
  <si>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</si>
  <si>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</si>
  <si>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</si>
  <si>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</si>
  <si>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</si>
  <si>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</si>
  <si>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</si>
  <si>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</si>
  <si>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</si>
  <si>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</si>
  <si>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</si>
  <si>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</si>
  <si>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</si>
  <si>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</si>
  <si>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</si>
  <si>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</si>
  <si>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</si>
  <si>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</si>
  <si>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</si>
  <si>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</si>
  <si>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</si>
  <si>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</si>
  <si>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</si>
  <si>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</si>
  <si>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</si>
  <si>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</si>
  <si>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</si>
  <si>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</si>
  <si>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</si>
  <si>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</si>
  <si>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</si>
  <si>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</si>
  <si>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</si>
  <si>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</si>
  <si>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</si>
  <si>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</si>
  <si>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</si>
  <si>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</si>
  <si>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</si>
  <si>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</si>
  <si>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</si>
  <si>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</si>
  <si>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</si>
  <si>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</si>
  <si>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</si>
  <si>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</si>
  <si>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</si>
  <si>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</si>
  <si>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</si>
  <si>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</si>
  <si>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</si>
  <si>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</si>
  <si>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</si>
  <si>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</si>
  <si>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</si>
  <si>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</si>
  <si>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</si>
  <si>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</si>
  <si>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</si>
  <si>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</si>
  <si>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</si>
  <si>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</si>
  <si>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</si>
  <si>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</si>
  <si>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</si>
  <si>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</si>
  <si>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</si>
  <si>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</si>
  <si>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</si>
  <si>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</si>
  <si>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</si>
  <si>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</si>
  <si>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</si>
  <si>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</si>
  <si>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</si>
  <si>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</si>
  <si>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</si>
  <si>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</si>
  <si>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</si>
  <si>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</si>
  <si>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</si>
  <si>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</si>
  <si>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</si>
  <si>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</si>
  <si>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</si>
  <si>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</si>
  <si>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</si>
  <si>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</si>
  <si>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</si>
  <si>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</si>
  <si>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</si>
  <si>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</si>
  <si>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</si>
  <si>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</si>
  <si>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</si>
  <si>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</si>
  <si>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</si>
  <si>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</si>
  <si>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</si>
  <si>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</si>
  <si>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</si>
  <si>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</si>
  <si>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</si>
  <si>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</si>
  <si>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</si>
  <si>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</si>
  <si>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</si>
  <si>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</si>
  <si>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</si>
  <si>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</si>
  <si>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</si>
  <si>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</si>
  <si>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</si>
  <si>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</si>
  <si>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</si>
  <si>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</si>
  <si>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</si>
  <si>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</si>
  <si>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</si>
  <si>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</si>
  <si>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</si>
  <si>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</si>
  <si>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</si>
  <si>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</si>
  <si>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</si>
  <si>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</si>
  <si>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</si>
  <si>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</si>
  <si>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</si>
  <si>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</si>
  <si>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</si>
  <si>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</si>
  <si>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</si>
  <si>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</si>
  <si>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</si>
  <si>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</si>
  <si>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</si>
  <si>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</si>
  <si>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</si>
  <si>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</si>
  <si>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</si>
  <si>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</si>
  <si>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</si>
  <si>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</si>
  <si>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</si>
  <si>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</si>
  <si>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</si>
  <si>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</si>
  <si>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</si>
  <si>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</si>
  <si>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</si>
  <si>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</si>
  <si>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</si>
  <si>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</si>
  <si>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</si>
  <si>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</si>
  <si>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</si>
  <si>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</si>
  <si>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</si>
  <si>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</si>
  <si>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</si>
  <si>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</si>
  <si>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</si>
  <si>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</si>
  <si>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</si>
  <si>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</si>
  <si>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</si>
  <si>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</si>
  <si>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</si>
  <si>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</si>
  <si>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</si>
  <si>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</si>
  <si>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</si>
  <si>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</si>
  <si>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</si>
  <si>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</si>
  <si>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</si>
  <si>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</si>
  <si>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</si>
  <si>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</si>
  <si>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</si>
  <si>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</si>
  <si>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</si>
  <si>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</si>
  <si>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</si>
  <si>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</si>
  <si>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</si>
  <si>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</si>
  <si>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</si>
  <si>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</si>
  <si>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</si>
  <si>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</si>
  <si>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</si>
  <si>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</si>
  <si>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</si>
  <si>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</si>
  <si>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</si>
  <si>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</si>
  <si>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</si>
  <si>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</si>
  <si>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</si>
  <si>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</si>
  <si>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</si>
  <si>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</si>
  <si>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</si>
  <si>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</si>
  <si>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</si>
  <si>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</si>
  <si>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</si>
  <si>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</si>
  <si>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</si>
  <si>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</si>
  <si>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</si>
  <si>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</si>
  <si>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</si>
  <si>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</si>
  <si>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</si>
  <si>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</si>
  <si>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</si>
  <si>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</si>
  <si>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</si>
  <si>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</si>
  <si>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</si>
  <si>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</si>
  <si>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</si>
  <si>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</si>
  <si>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</si>
  <si>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</si>
  <si>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</si>
  <si>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</si>
  <si>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</si>
  <si>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</si>
  <si>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</si>
  <si>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</si>
  <si>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</si>
  <si>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</si>
  <si>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</si>
  <si>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</si>
  <si>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</si>
  <si>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</si>
  <si>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</si>
  <si>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</si>
  <si>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</si>
  <si>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</si>
  <si>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</si>
  <si>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</si>
  <si>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</si>
  <si>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</si>
  <si>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</si>
  <si>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</si>
  <si>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</si>
  <si>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</si>
  <si>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</si>
  <si>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</si>
  <si>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</si>
  <si>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</si>
  <si>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</si>
  <si>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</si>
  <si>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</si>
  <si>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</si>
  <si>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</si>
  <si>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</si>
  <si>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</si>
  <si>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</si>
  <si>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</si>
  <si>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</si>
  <si>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</si>
  <si>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</si>
  <si>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</si>
  <si>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</si>
  <si>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</si>
  <si>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</si>
  <si>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</si>
  <si>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</si>
  <si>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</si>
  <si>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</si>
  <si>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</si>
  <si>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</si>
  <si>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</si>
  <si>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</si>
  <si>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</si>
  <si>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</si>
  <si>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</si>
  <si>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</si>
  <si>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</si>
  <si>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</si>
  <si>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</si>
  <si>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</si>
  <si>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</si>
  <si>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</si>
  <si>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</si>
  <si>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</si>
  <si>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</si>
  <si>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</si>
  <si>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</si>
  <si>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</si>
  <si>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</si>
  <si>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</si>
  <si>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</si>
  <si>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</si>
  <si>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</si>
  <si>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</si>
  <si>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</si>
  <si>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</si>
  <si>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</si>
  <si>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</si>
  <si>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</si>
  <si>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</si>
  <si>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</si>
  <si>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</si>
  <si>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</si>
  <si>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</si>
  <si>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</si>
  <si>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</si>
  <si>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</si>
  <si>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</si>
  <si>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</si>
  <si>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</si>
  <si>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</si>
  <si>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</si>
  <si>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</si>
  <si>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</si>
  <si>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</si>
  <si>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</si>
  <si>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</si>
  <si>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</si>
  <si>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</si>
  <si>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</si>
  <si>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</si>
  <si>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</si>
  <si>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</si>
  <si>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</si>
  <si>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</si>
  <si>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</si>
  <si>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</si>
  <si>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</si>
  <si>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</si>
  <si>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</si>
  <si>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</si>
  <si>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</si>
  <si>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</si>
  <si>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</si>
  <si>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</si>
  <si>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</si>
  <si>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</si>
  <si>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</si>
  <si>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</si>
  <si>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</si>
  <si>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</si>
  <si>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</si>
  <si>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</si>
  <si>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</si>
  <si>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</si>
  <si>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</si>
  <si>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</si>
  <si>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</si>
  <si>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</si>
  <si>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</si>
  <si>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</si>
  <si>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</si>
  <si>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</si>
  <si>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</si>
  <si>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</si>
  <si>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</si>
  <si>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</si>
  <si>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</si>
  <si>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</si>
  <si>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</si>
  <si>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</si>
  <si>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</si>
  <si>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</si>
  <si>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</si>
  <si>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</si>
  <si>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</si>
  <si>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</si>
  <si>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</si>
  <si>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</si>
  <si>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</si>
  <si>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</si>
  <si>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</si>
  <si>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</si>
  <si>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</si>
  <si>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</si>
  <si>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</si>
  <si>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</si>
  <si>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</si>
  <si>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</si>
  <si>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</si>
  <si>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</si>
  <si>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</si>
  <si>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</si>
  <si>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</si>
  <si>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</si>
  <si>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</si>
  <si>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</si>
  <si>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</si>
  <si>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</si>
  <si>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</si>
  <si>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</si>
  <si>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</si>
  <si>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</si>
  <si>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</si>
  <si>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</si>
  <si>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</si>
  <si>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</si>
  <si>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</si>
  <si>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</si>
  <si>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</si>
  <si>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</si>
  <si>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</si>
  <si>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</si>
  <si>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</si>
  <si>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</si>
  <si>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</si>
  <si>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</si>
  <si>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</si>
  <si>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</si>
  <si>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</si>
  <si>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</si>
  <si>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</si>
  <si>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</si>
  <si>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</si>
  <si>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</si>
  <si>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</si>
  <si>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</si>
  <si>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</si>
  <si>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</si>
  <si>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</si>
  <si>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</si>
  <si>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</si>
  <si>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</si>
  <si>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</si>
  <si>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</si>
  <si>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</si>
  <si>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</si>
  <si>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</si>
  <si>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</si>
  <si>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</si>
  <si>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</si>
  <si>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</si>
  <si>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</si>
  <si>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</si>
  <si>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</si>
  <si>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</si>
  <si>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</si>
  <si>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</si>
  <si>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</si>
  <si>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</si>
  <si>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</si>
  <si>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</si>
  <si>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</si>
  <si>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</si>
  <si>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</si>
  <si>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</si>
  <si>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</si>
  <si>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</si>
  <si>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</si>
  <si>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</si>
  <si>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</si>
  <si>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</si>
  <si>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</si>
  <si>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</si>
  <si>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</si>
  <si>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</si>
  <si>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</si>
  <si>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</si>
  <si>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</si>
  <si>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</si>
  <si>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</si>
  <si>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</si>
  <si>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</si>
  <si>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</si>
  <si>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</si>
  <si>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</si>
  <si>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</si>
  <si>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</si>
  <si>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</si>
  <si>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</si>
  <si>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</si>
  <si>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</si>
  <si>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</si>
  <si>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</si>
  <si>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</si>
  <si>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</si>
  <si>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</si>
  <si>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</si>
  <si>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</si>
  <si>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</si>
  <si>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</si>
  <si>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</si>
  <si>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</si>
  <si>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</si>
  <si>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</si>
  <si>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</si>
  <si>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</si>
  <si>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</si>
  <si>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</si>
  <si>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</si>
  <si>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</si>
  <si>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</si>
  <si>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</si>
  <si>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</si>
  <si>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</si>
  <si>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</si>
  <si>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</si>
  <si>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</si>
  <si>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</si>
  <si>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</si>
  <si>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</si>
  <si>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</si>
  <si>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</si>
  <si>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</si>
  <si>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</si>
  <si>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</si>
  <si>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</si>
  <si>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</si>
  <si>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</si>
  <si>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</si>
  <si>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</si>
  <si>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</si>
  <si>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</si>
  <si>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</si>
  <si>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</si>
  <si>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</si>
  <si>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</si>
  <si>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</si>
  <si>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</si>
  <si>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</si>
  <si>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</si>
  <si>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</si>
  <si>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</si>
  <si>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</si>
  <si>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</si>
  <si>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</si>
  <si>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</si>
  <si>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</si>
  <si>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</si>
  <si>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</si>
  <si>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</si>
  <si>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</si>
  <si>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</si>
  <si>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</si>
  <si>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</si>
  <si>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</si>
  <si>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</si>
  <si>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</si>
  <si>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</si>
  <si>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</si>
  <si>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</si>
  <si>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</si>
  <si>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</si>
  <si>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</si>
  <si>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</si>
  <si>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</si>
  <si>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</si>
  <si>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</si>
  <si>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</si>
  <si>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</si>
  <si>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</si>
  <si>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</si>
  <si>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</si>
  <si>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</si>
  <si>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</si>
  <si>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</si>
  <si>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</si>
  <si>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</si>
  <si>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</si>
  <si>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</si>
  <si>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</si>
  <si>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</si>
  <si>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</si>
  <si>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</si>
  <si>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</si>
  <si>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</si>
  <si>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</si>
  <si>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</si>
  <si>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</si>
  <si>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</si>
  <si>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</si>
  <si>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</si>
  <si>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</si>
  <si>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</si>
  <si>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</si>
  <si>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</si>
  <si>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</si>
  <si>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</si>
  <si>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</si>
  <si>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</si>
  <si>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</si>
  <si>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</si>
  <si>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</si>
  <si>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</si>
  <si>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</si>
  <si>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</si>
  <si>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</si>
  <si>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</si>
  <si>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</si>
  <si>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</si>
  <si>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</si>
  <si>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</si>
  <si>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</si>
  <si>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</si>
  <si>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</si>
  <si>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</si>
  <si>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</si>
  <si>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</si>
  <si>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</si>
  <si>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</si>
  <si>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</si>
  <si>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</si>
  <si>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</si>
  <si>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</si>
  <si>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</si>
  <si>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</si>
  <si>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</si>
  <si>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</si>
  <si>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</si>
  <si>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</si>
  <si>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</si>
  <si>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</si>
  <si>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</si>
  <si>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</si>
  <si>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</si>
  <si>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</si>
  <si>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</si>
  <si>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</si>
  <si>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</si>
  <si>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</si>
  <si>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</si>
  <si>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</si>
  <si>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</si>
  <si>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</si>
  <si>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</si>
  <si>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</si>
  <si>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</si>
  <si>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</si>
  <si>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</si>
  <si>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</si>
  <si>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</si>
  <si>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</si>
  <si>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</si>
  <si>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</si>
  <si>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</si>
  <si>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</si>
  <si>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</si>
  <si>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</si>
  <si>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</si>
  <si>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</si>
  <si>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</si>
  <si>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</si>
  <si>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</si>
  <si>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</si>
  <si>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</si>
  <si>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</si>
  <si>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</si>
  <si>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</si>
  <si>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</si>
  <si>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</si>
  <si>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</si>
  <si>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</si>
  <si>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</si>
  <si>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</si>
  <si>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</si>
  <si>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</si>
  <si>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</si>
  <si>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</si>
  <si>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</si>
  <si>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</si>
  <si>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</si>
  <si>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</si>
  <si>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</si>
  <si>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</si>
  <si>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</si>
  <si>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</si>
  <si>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</si>
  <si>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</si>
  <si>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</si>
  <si>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</si>
  <si>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</si>
  <si>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</si>
  <si>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</si>
  <si>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</si>
  <si>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</si>
  <si>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</si>
  <si>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</si>
  <si>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</si>
  <si>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</si>
  <si>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</si>
  <si>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</si>
  <si>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</si>
  <si>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</si>
  <si>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</si>
  <si>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</si>
  <si>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</si>
  <si>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</si>
  <si>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</si>
  <si>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</si>
  <si>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</si>
  <si>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</si>
  <si>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</si>
  <si>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</si>
  <si>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</si>
  <si>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</si>
  <si>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</si>
  <si>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</si>
  <si>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</si>
  <si>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</si>
  <si>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</si>
  <si>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</si>
  <si>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</si>
  <si>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</si>
  <si>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</si>
  <si>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</si>
  <si>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</si>
  <si>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</si>
  <si>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</si>
  <si>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</si>
  <si>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</si>
  <si>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</si>
  <si>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</si>
  <si>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</si>
  <si>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</si>
  <si>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</si>
  <si>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</si>
  <si>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</si>
  <si>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</si>
  <si>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</si>
  <si>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</si>
  <si>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</si>
  <si>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</si>
  <si>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</si>
  <si>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</si>
  <si>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</si>
  <si>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</si>
  <si>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</si>
  <si>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</si>
  <si>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</si>
  <si>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</si>
  <si>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</si>
  <si>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</si>
  <si>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</si>
  <si>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</si>
  <si>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</si>
  <si>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</si>
  <si>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</si>
  <si>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</si>
  <si>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</si>
  <si>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</si>
  <si>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</si>
  <si>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</si>
  <si>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</si>
  <si>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</si>
  <si>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</si>
  <si>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</si>
  <si>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</si>
  <si>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</si>
  <si>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</si>
  <si>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</si>
  <si>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</si>
  <si>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</si>
  <si>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</si>
  <si>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</si>
  <si>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</si>
  <si>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</si>
  <si>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</si>
  <si>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</si>
  <si>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</si>
  <si>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</si>
  <si>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</si>
  <si>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</si>
  <si>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</si>
  <si>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</si>
  <si>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</si>
  <si>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</si>
  <si>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</si>
  <si>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</si>
  <si>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</si>
  <si>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</si>
  <si>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</si>
  <si>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</si>
  <si>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</si>
  <si>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</si>
  <si>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</si>
  <si>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</si>
  <si>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</si>
  <si>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</si>
  <si>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</si>
  <si>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</si>
  <si>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</si>
  <si>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</si>
  <si>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</si>
  <si>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</si>
  <si>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</si>
  <si>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</si>
  <si>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</si>
  <si>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</si>
  <si>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</si>
  <si>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</si>
  <si>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</si>
  <si>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</si>
  <si>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</si>
  <si>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</si>
  <si>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</si>
  <si>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</si>
  <si>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</si>
  <si>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</si>
  <si>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</si>
  <si>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</si>
  <si>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</si>
  <si>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</si>
  <si>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</si>
  <si>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</si>
  <si>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</si>
  <si>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</si>
  <si>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</si>
  <si>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</si>
  <si>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</si>
  <si>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</si>
  <si>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</si>
  <si>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</si>
  <si>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</si>
  <si>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</si>
  <si>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</si>
  <si>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</si>
  <si>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</si>
  <si>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</si>
  <si>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</si>
  <si>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</si>
  <si>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</si>
  <si>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</si>
  <si>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</si>
  <si>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</si>
  <si>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</si>
  <si>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</si>
  <si>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</si>
  <si>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</si>
  <si>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</si>
  <si>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</si>
  <si>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</si>
  <si>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</si>
  <si>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</si>
  <si>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</si>
  <si>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</si>
  <si>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</si>
  <si>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</si>
  <si>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</si>
  <si>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</si>
  <si>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</si>
  <si>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</si>
  <si>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</si>
  <si>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</si>
  <si>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</si>
  <si>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</si>
  <si>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</si>
  <si>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</si>
  <si>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</si>
  <si>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</si>
  <si>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</si>
  <si>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</si>
  <si>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</si>
  <si>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</si>
  <si>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</si>
  <si>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</si>
  <si>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</si>
  <si>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</si>
  <si>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</si>
  <si>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</si>
  <si>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</si>
  <si>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</si>
  <si>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</si>
  <si>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</si>
  <si>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</si>
  <si>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</si>
  <si>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</si>
  <si>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</si>
  <si>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</si>
  <si>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</si>
  <si>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</si>
  <si>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</si>
  <si>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</si>
  <si>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</si>
  <si>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</si>
  <si>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</si>
  <si>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</si>
  <si>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</si>
  <si>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</si>
  <si>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</si>
  <si>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</si>
  <si>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</si>
  <si>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</si>
  <si>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</si>
  <si>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</si>
  <si>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</si>
  <si>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</si>
  <si>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</si>
  <si>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</si>
  <si>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</si>
  <si>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</si>
  <si>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</si>
  <si>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</si>
  <si>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</si>
  <si>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</si>
  <si>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</si>
  <si>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</si>
  <si>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</si>
  <si>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</si>
  <si>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</si>
  <si>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</si>
  <si>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</si>
  <si>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</si>
  <si>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</si>
  <si>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</si>
  <si>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</si>
  <si>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</si>
  <si>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</si>
  <si>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</si>
  <si>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</si>
  <si>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</si>
  <si>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</si>
  <si>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</si>
  <si>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</si>
  <si>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</si>
  <si>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</si>
  <si>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</si>
  <si>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</si>
  <si>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</si>
  <si>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</si>
  <si>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</si>
  <si>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</si>
  <si>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</si>
  <si>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</si>
  <si>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</si>
  <si>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</si>
  <si>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</si>
  <si>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</si>
  <si>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</si>
  <si>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</si>
  <si>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</si>
  <si>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</si>
  <si>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</si>
  <si>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</si>
  <si>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</si>
  <si>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</si>
  <si>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</si>
  <si>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</si>
  <si>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</si>
  <si>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</si>
  <si>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</si>
  <si>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</si>
  <si>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</si>
  <si>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</si>
  <si>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</si>
  <si>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</si>
  <si>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</si>
  <si>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</si>
  <si>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</si>
  <si>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</si>
  <si>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</si>
  <si>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</si>
  <si>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</si>
  <si>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</si>
  <si>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</si>
  <si>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</si>
  <si>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</si>
  <si>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</si>
  <si>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</si>
  <si>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</si>
  <si>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</si>
  <si>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</si>
  <si>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</si>
  <si>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</si>
  <si>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</si>
  <si>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</si>
  <si>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</si>
  <si>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</si>
  <si>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</si>
  <si>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</si>
  <si>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</si>
  <si>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</si>
  <si>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</si>
  <si>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</si>
  <si>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</si>
  <si>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</si>
  <si>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</si>
  <si>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</si>
  <si>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</si>
  <si>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</si>
  <si>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</si>
  <si>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</si>
  <si>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</si>
  <si>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</si>
  <si>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</si>
  <si>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</si>
  <si>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</si>
  <si>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</si>
  <si>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</si>
  <si>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</si>
  <si>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</si>
  <si>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</si>
  <si>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</si>
  <si>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</si>
  <si>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</si>
  <si>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</si>
  <si>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</si>
  <si>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</si>
  <si>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</si>
  <si>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</si>
  <si>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</si>
  <si>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</si>
  <si>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</si>
  <si>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</si>
  <si>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</si>
  <si>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</si>
  <si>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</si>
  <si>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</si>
  <si>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</si>
  <si>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</si>
  <si>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</si>
  <si>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</si>
  <si>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</si>
  <si>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</si>
  <si>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</si>
  <si>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</si>
  <si>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</si>
  <si>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</si>
  <si>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</si>
  <si>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</si>
  <si>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</si>
  <si>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</si>
  <si>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</si>
  <si>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</si>
  <si>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</si>
  <si>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</si>
  <si>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</si>
  <si>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</si>
  <si>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</si>
  <si>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</si>
  <si>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</si>
  <si>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</si>
  <si>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</si>
  <si>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</si>
  <si>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</si>
  <si>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</si>
  <si>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</si>
  <si>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</si>
  <si>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</si>
  <si>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</si>
  <si>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</si>
  <si>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</si>
  <si>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</si>
  <si>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</si>
  <si>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</si>
  <si>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</si>
  <si>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</si>
  <si>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</si>
  <si>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</si>
  <si>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</si>
  <si>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</si>
  <si>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</si>
  <si>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</si>
  <si>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</si>
  <si>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</si>
  <si>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</si>
  <si>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</si>
  <si>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</si>
  <si>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</si>
  <si>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</si>
  <si>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</si>
  <si>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</si>
  <si>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</si>
  <si>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</si>
  <si>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</si>
  <si>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</si>
  <si>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</si>
  <si>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</si>
  <si>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</si>
  <si>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</si>
  <si>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</si>
  <si>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</si>
  <si>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</si>
  <si>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</si>
  <si>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</si>
  <si>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</si>
  <si>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</si>
  <si>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</si>
  <si>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</si>
  <si>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</si>
  <si>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</si>
  <si>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</si>
  <si>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</si>
  <si>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</si>
  <si>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</si>
  <si>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</si>
  <si>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</si>
  <si>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</si>
  <si>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</si>
  <si>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</si>
  <si>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</si>
  <si>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</si>
  <si>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</si>
  <si>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</si>
  <si>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</si>
  <si>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</si>
  <si>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</si>
  <si>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</si>
  <si>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</si>
  <si>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</si>
  <si>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</si>
  <si>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</si>
  <si>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</si>
  <si>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</si>
  <si>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</si>
  <si>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</si>
  <si>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</si>
  <si>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</si>
  <si>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</si>
  <si>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</si>
  <si>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</si>
  <si>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</si>
  <si>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</si>
  <si>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</si>
  <si>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</si>
  <si>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</si>
  <si>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</si>
  <si>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</si>
  <si>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</si>
  <si>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</si>
  <si>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</si>
  <si>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</si>
  <si>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</si>
  <si>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</si>
  <si>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</si>
  <si>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</si>
  <si>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</si>
  <si>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</si>
  <si>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</si>
  <si>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</si>
  <si>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</si>
  <si>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</si>
  <si>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</si>
  <si>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</si>
  <si>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</si>
  <si>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</si>
  <si>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</si>
  <si>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</si>
  <si>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</si>
  <si>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</si>
  <si>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</si>
  <si>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</si>
  <si>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</si>
  <si>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</si>
  <si>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</si>
  <si>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</si>
  <si>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</si>
  <si>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</si>
  <si>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</si>
  <si>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</si>
  <si>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</si>
  <si>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</si>
  <si>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</si>
  <si>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</si>
  <si>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</si>
  <si>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</si>
  <si>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</si>
  <si>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</si>
  <si>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</si>
  <si>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</si>
  <si>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</si>
  <si>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</si>
  <si>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</si>
  <si>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</si>
  <si>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</si>
  <si>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</si>
  <si>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</si>
  <si>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</si>
  <si>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</si>
  <si>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</si>
  <si>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</si>
  <si>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</si>
  <si>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</si>
  <si>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</si>
  <si>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</si>
  <si>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</si>
  <si>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</si>
  <si>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</si>
  <si>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</si>
  <si>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</si>
  <si>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</si>
  <si>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</si>
  <si>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</si>
  <si>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</si>
  <si>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</si>
  <si>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</si>
  <si>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</si>
  <si>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</si>
  <si>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</si>
  <si>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</si>
  <si>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</si>
  <si>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</si>
  <si>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</si>
  <si>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</si>
  <si>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</si>
  <si>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</si>
  <si>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</si>
  <si>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</si>
  <si>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</si>
  <si>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</si>
  <si>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</si>
  <si>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</si>
  <si>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</si>
  <si>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</si>
  <si>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</si>
  <si>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</si>
  <si>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</si>
  <si>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</si>
  <si>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</si>
  <si>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</si>
  <si>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</si>
  <si>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</si>
  <si>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</si>
  <si>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</si>
  <si>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</si>
  <si>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</si>
  <si>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</si>
  <si>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</si>
  <si>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</si>
  <si>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</si>
  <si>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</si>
  <si>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</si>
  <si>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</si>
  <si>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</si>
  <si>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</si>
  <si>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</si>
  <si>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</si>
  <si>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</si>
  <si>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</si>
  <si>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</si>
  <si>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</si>
  <si>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</si>
  <si>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</si>
  <si>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</si>
  <si>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</si>
  <si>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</si>
  <si>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</si>
  <si>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</si>
  <si>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</si>
  <si>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</si>
  <si>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</si>
  <si>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</si>
  <si>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</si>
  <si>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</si>
  <si>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</si>
  <si>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</si>
  <si>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</si>
  <si>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</si>
  <si>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</si>
  <si>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</si>
  <si>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</si>
  <si>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</si>
  <si>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</si>
  <si>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</si>
  <si>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</si>
  <si>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</si>
  <si>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</si>
  <si>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</si>
  <si>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</si>
  <si>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</si>
  <si>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</si>
  <si>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</si>
  <si>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</si>
  <si>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</si>
  <si>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</si>
  <si>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</si>
  <si>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</si>
  <si>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</si>
  <si>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</si>
  <si>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</si>
  <si>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</si>
  <si>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</si>
  <si>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</si>
  <si>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</si>
  <si>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</si>
  <si>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</si>
  <si>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</si>
  <si>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</si>
  <si>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</si>
  <si>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</si>
  <si>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</si>
  <si>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</si>
  <si>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</si>
  <si>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</si>
  <si>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</si>
  <si>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</si>
  <si>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</si>
  <si>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</si>
  <si>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</si>
  <si>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</si>
  <si>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</si>
  <si>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</si>
  <si>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</si>
  <si>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</si>
  <si>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</si>
  <si>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</si>
  <si>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</si>
  <si>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</si>
  <si>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</si>
  <si>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</si>
  <si>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</si>
  <si>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</si>
  <si>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</si>
  <si>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</si>
  <si>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</si>
  <si>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</si>
  <si>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</si>
  <si>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</si>
  <si>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</si>
  <si>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</si>
  <si>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</si>
  <si>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</si>
  <si>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</si>
  <si>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</si>
  <si>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</si>
  <si>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</si>
  <si>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</si>
  <si>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</si>
  <si>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</si>
  <si>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</si>
  <si>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</si>
  <si>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</si>
  <si>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</si>
  <si>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</si>
  <si>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</si>
  <si>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</si>
  <si>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</si>
  <si>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</si>
  <si>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</si>
  <si>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</si>
  <si>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</si>
  <si>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</si>
  <si>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</si>
  <si>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</si>
  <si>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</si>
  <si>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</si>
  <si>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</si>
  <si>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</si>
  <si>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</si>
  <si>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</si>
  <si>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</si>
  <si>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</si>
  <si>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</si>
  <si>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</si>
  <si>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</si>
  <si>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</si>
  <si>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</si>
  <si>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</si>
  <si>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</si>
  <si>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</si>
  <si>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</si>
  <si>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</si>
  <si>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</si>
  <si>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</si>
  <si>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</si>
  <si>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</si>
  <si>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</si>
  <si>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</si>
  <si>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</si>
  <si>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</si>
  <si>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</si>
  <si>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</si>
  <si>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</si>
  <si>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</si>
  <si>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</si>
  <si>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</si>
  <si>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</si>
  <si>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</si>
  <si>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</si>
  <si>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</si>
  <si>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</si>
  <si>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</si>
  <si>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</si>
  <si>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</si>
  <si>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</si>
  <si>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</si>
  <si>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</si>
  <si>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</si>
  <si>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</si>
  <si>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</si>
  <si>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</si>
  <si>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</si>
  <si>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</si>
  <si>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</si>
  <si>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</si>
  <si>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</si>
  <si>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</si>
  <si>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</si>
  <si>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</si>
  <si>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</si>
  <si>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</si>
  <si>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</si>
  <si>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</si>
  <si>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</si>
  <si>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</si>
  <si>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</si>
  <si>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</si>
  <si>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</si>
  <si>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</si>
  <si>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</si>
  <si>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</si>
  <si>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</si>
  <si>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</si>
  <si>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</si>
  <si>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</si>
  <si>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</si>
  <si>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</si>
  <si>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</si>
  <si>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</si>
  <si>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</si>
  <si>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</si>
  <si>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</si>
  <si>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</si>
  <si>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</si>
  <si>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</si>
  <si>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</si>
  <si>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</si>
  <si>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</si>
  <si>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</si>
  <si>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</si>
  <si>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</si>
  <si>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</si>
  <si>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</si>
  <si>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</si>
  <si>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</si>
  <si>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</si>
  <si>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</si>
  <si>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</si>
  <si>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</si>
  <si>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</si>
  <si>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</si>
  <si>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</si>
  <si>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</si>
  <si>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</si>
  <si>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</si>
  <si>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</si>
  <si>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</si>
  <si>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</si>
  <si>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</si>
  <si>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</si>
  <si>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</si>
  <si>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</si>
  <si>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</si>
  <si>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</si>
  <si>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</si>
  <si>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</si>
  <si>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</si>
  <si>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</si>
  <si>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</si>
  <si>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</si>
  <si>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</si>
  <si>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</si>
  <si>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</si>
  <si>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</si>
  <si>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</si>
  <si>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</si>
  <si>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</si>
  <si>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</si>
  <si>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</si>
  <si>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</si>
  <si>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</si>
  <si>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</si>
  <si>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</si>
  <si>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</si>
  <si>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</si>
  <si>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</si>
  <si>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</si>
  <si>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</si>
  <si>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</si>
  <si>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</si>
  <si>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</si>
  <si>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</si>
  <si>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</si>
  <si>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</si>
  <si>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</si>
  <si>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</si>
  <si>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</si>
  <si>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</si>
  <si>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</si>
  <si>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</si>
  <si>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</si>
  <si>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</si>
  <si>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</si>
  <si>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</si>
  <si>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</si>
  <si>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</si>
  <si>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</si>
  <si>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</si>
  <si>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</si>
  <si>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</si>
  <si>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</si>
  <si>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</si>
  <si>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</si>
  <si>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</si>
  <si>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</si>
  <si>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</si>
  <si>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</si>
  <si>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</si>
  <si>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</si>
  <si>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</si>
  <si>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</si>
  <si>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</si>
  <si>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</si>
  <si>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</si>
  <si>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</si>
  <si>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</si>
  <si>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</si>
  <si>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</si>
  <si>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</si>
  <si>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</si>
  <si>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</si>
  <si>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</si>
  <si>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</si>
  <si>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</si>
  <si>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</si>
  <si>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</si>
  <si>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</si>
  <si>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</si>
  <si>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</si>
  <si>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</si>
  <si>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</si>
  <si>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</si>
  <si>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</si>
  <si>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</si>
  <si>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</si>
  <si>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</si>
  <si>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</si>
  <si>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</si>
  <si>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</si>
  <si>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</si>
  <si>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</si>
  <si>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</si>
  <si>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</si>
  <si>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</si>
  <si>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</si>
  <si>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</si>
  <si>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</si>
  <si>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</si>
  <si>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</si>
  <si>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</si>
  <si>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</si>
  <si>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</si>
  <si>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</si>
  <si>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</si>
  <si>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</si>
  <si>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</si>
  <si>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</si>
  <si>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</si>
  <si>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</si>
  <si>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</si>
  <si>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</si>
  <si>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</si>
  <si>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</si>
  <si>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</si>
  <si>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</si>
  <si>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</si>
  <si>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</si>
  <si>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</si>
  <si>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</si>
  <si>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</si>
  <si>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</si>
  <si>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</si>
  <si>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</si>
  <si>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</si>
  <si>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</si>
  <si>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</si>
  <si>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</si>
  <si>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</si>
  <si>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</si>
  <si>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</si>
  <si>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</si>
  <si>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</si>
  <si>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</si>
  <si>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</si>
  <si>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</si>
  <si>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</si>
  <si>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</si>
  <si>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</si>
  <si>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</si>
  <si>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</si>
  <si>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</si>
  <si>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</si>
  <si>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</si>
  <si>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</si>
  <si>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</si>
  <si>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</si>
  <si>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</si>
  <si>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</si>
  <si>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</si>
  <si>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</si>
  <si>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</si>
  <si>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</si>
  <si>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</si>
  <si>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</si>
  <si>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</si>
  <si>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</si>
  <si>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</si>
  <si>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</si>
  <si>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</si>
  <si>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</si>
  <si>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</si>
  <si>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</si>
  <si>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</si>
  <si>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</si>
  <si>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</si>
  <si>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</si>
  <si>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</si>
  <si>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</si>
  <si>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</si>
  <si>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</si>
  <si>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</si>
  <si>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</si>
  <si>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</si>
  <si>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</si>
  <si>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</si>
  <si>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</si>
  <si>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</si>
  <si>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</si>
  <si>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</si>
  <si>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</si>
  <si>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</si>
  <si>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</si>
  <si>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</si>
  <si>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</si>
  <si>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</si>
  <si>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</si>
  <si>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</si>
  <si>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</si>
  <si>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</si>
  <si>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</si>
  <si>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</si>
  <si>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</si>
  <si>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</si>
  <si>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</si>
  <si>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</si>
  <si>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</si>
  <si>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</si>
  <si>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</si>
  <si>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</si>
  <si>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</si>
  <si>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</si>
  <si>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</si>
  <si>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</si>
  <si>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</si>
  <si>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</si>
  <si>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</si>
  <si>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</si>
  <si>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</si>
  <si>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</si>
  <si>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</si>
  <si>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</si>
  <si>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</si>
  <si>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</si>
  <si>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</si>
  <si>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</si>
  <si>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</si>
  <si>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</si>
  <si>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</si>
  <si>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</si>
  <si>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</si>
  <si>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</si>
  <si>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</si>
  <si>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</si>
  <si>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</si>
  <si>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</si>
  <si>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</si>
  <si>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</si>
  <si>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</si>
  <si>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</si>
  <si>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</si>
  <si>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</si>
  <si>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</si>
  <si>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</si>
  <si>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</si>
  <si>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</si>
  <si>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</si>
  <si>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</si>
  <si>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</si>
  <si>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</si>
  <si>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</si>
  <si>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</si>
  <si>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</si>
  <si>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</si>
  <si>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</si>
  <si>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</si>
  <si>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</si>
  <si>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</si>
  <si>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</si>
  <si>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</si>
  <si>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</si>
  <si>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</si>
  <si>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</si>
  <si>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</si>
  <si>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</si>
  <si>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</si>
  <si>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</si>
  <si>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</si>
  <si>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</si>
  <si>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</si>
  <si>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</si>
  <si>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</si>
  <si>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</si>
  <si>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</si>
  <si>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</si>
  <si>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</si>
  <si>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</si>
  <si>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</si>
  <si>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</si>
  <si>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</si>
  <si>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</si>
  <si>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</si>
  <si>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</si>
  <si>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</si>
  <si>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</si>
  <si>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</si>
  <si>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</si>
  <si>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</si>
  <si>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</si>
  <si>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</si>
  <si>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</si>
  <si>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</si>
  <si>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</si>
  <si>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</si>
  <si>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</si>
  <si>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</si>
  <si>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</si>
  <si>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</si>
  <si>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</si>
  <si>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</si>
  <si>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</si>
  <si>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</si>
  <si>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</si>
  <si>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</si>
  <si>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</si>
  <si>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</si>
  <si>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</si>
  <si>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</si>
  <si>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</si>
  <si>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</si>
  <si>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</si>
  <si>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</si>
  <si>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</si>
  <si>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</si>
  <si>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</si>
  <si>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</si>
  <si>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</si>
  <si>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</si>
  <si>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</si>
  <si>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</si>
  <si>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</si>
  <si>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</si>
  <si>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</si>
  <si>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</si>
  <si>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</si>
  <si>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</si>
  <si>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</si>
  <si>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</si>
  <si>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</si>
  <si>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</si>
  <si>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</si>
  <si>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</si>
  <si>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</si>
  <si>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</si>
  <si>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</si>
  <si>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</si>
  <si>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</si>
  <si>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</si>
  <si>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</si>
  <si>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</si>
  <si>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</si>
  <si>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</si>
  <si>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</si>
  <si>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</si>
  <si>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</si>
  <si>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</si>
  <si>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</si>
  <si>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</si>
  <si>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</si>
  <si>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</si>
  <si>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</si>
  <si>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</si>
  <si>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</si>
  <si>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</si>
  <si>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</si>
  <si>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</si>
  <si>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</si>
  <si>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</si>
  <si>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</si>
  <si>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</si>
  <si>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</si>
  <si>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</si>
  <si>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</si>
  <si>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</si>
  <si>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</si>
  <si>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</si>
  <si>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</si>
  <si>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</si>
  <si>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</si>
  <si>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</si>
  <si>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</si>
  <si>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</si>
  <si>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</si>
  <si>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</si>
  <si>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</si>
  <si>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</si>
  <si>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</si>
  <si>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</si>
  <si>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</si>
  <si>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</si>
  <si>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</si>
  <si>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</si>
  <si>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</si>
  <si>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</si>
  <si>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</si>
  <si>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</si>
  <si>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</si>
  <si>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</si>
  <si>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</si>
  <si>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</si>
  <si>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</si>
  <si>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</si>
  <si>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</si>
  <si>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</si>
  <si>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</si>
  <si>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</si>
  <si>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</si>
  <si>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</si>
  <si>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</si>
  <si>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</si>
  <si>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</si>
  <si>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</si>
  <si>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</si>
  <si>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</si>
  <si>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</si>
  <si>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</si>
  <si>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</si>
  <si>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</si>
  <si>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</si>
  <si>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</si>
  <si>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</si>
  <si>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</si>
  <si>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</si>
  <si>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</si>
  <si>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</si>
  <si>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</si>
  <si>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</si>
  <si>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</si>
  <si>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</si>
  <si>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</si>
  <si>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</si>
  <si>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</si>
  <si>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</si>
  <si>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</si>
  <si>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</si>
  <si>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</si>
  <si>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</si>
  <si>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</si>
  <si>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</si>
  <si>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</si>
  <si>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</si>
  <si>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</si>
  <si>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</si>
  <si>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</si>
  <si>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</si>
  <si>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</si>
  <si>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</si>
  <si>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</si>
  <si>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</si>
  <si>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</si>
  <si>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</si>
  <si>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</si>
  <si>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</si>
  <si>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</si>
  <si>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</si>
  <si>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</si>
  <si>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</si>
  <si>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</si>
  <si>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</si>
  <si>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</si>
  <si>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</si>
  <si>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</si>
  <si>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</si>
  <si>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</si>
  <si>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</si>
  <si>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</si>
  <si>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</si>
  <si>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</si>
  <si>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</si>
  <si>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</si>
  <si>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</si>
  <si>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</si>
  <si>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</si>
  <si>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</si>
  <si>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</si>
  <si>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</si>
  <si>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</si>
  <si>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</si>
  <si>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</si>
  <si>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</si>
  <si>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</si>
  <si>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</si>
  <si>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</si>
  <si>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</si>
  <si>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</si>
  <si>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</si>
  <si>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</si>
  <si>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</si>
  <si>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</si>
  <si>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</si>
  <si>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</si>
  <si>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</si>
  <si>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</si>
  <si>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</si>
  <si>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</si>
  <si>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</si>
  <si>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</si>
  <si>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</si>
  <si>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</si>
  <si>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</si>
  <si>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</si>
  <si>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</si>
  <si>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</si>
  <si>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</si>
  <si>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</si>
  <si>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</si>
  <si>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</si>
  <si>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</si>
  <si>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</si>
  <si>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</si>
  <si>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</si>
  <si>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</si>
  <si>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</si>
  <si>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</si>
  <si>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</si>
  <si>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</si>
  <si>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</si>
  <si>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</si>
  <si>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</si>
  <si>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</si>
  <si>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</si>
  <si>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</si>
  <si>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</si>
  <si>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</si>
  <si>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</si>
  <si>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</si>
  <si>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</si>
  <si>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</si>
  <si>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</si>
  <si>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</si>
  <si>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</si>
  <si>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</si>
  <si>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</si>
  <si>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</si>
  <si>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</si>
  <si>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</si>
  <si>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</si>
  <si>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</si>
  <si>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</si>
  <si>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</si>
  <si>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</si>
  <si>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</si>
  <si>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</si>
  <si>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</si>
  <si>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</si>
  <si>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</si>
  <si>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</si>
  <si>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</si>
  <si>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</si>
  <si>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</si>
  <si>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</si>
  <si>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</si>
  <si>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</si>
  <si>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</si>
  <si>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</si>
  <si>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</si>
  <si>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</si>
  <si>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</si>
  <si>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</si>
  <si>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</si>
  <si>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</si>
  <si>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</si>
  <si>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</si>
  <si>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</si>
  <si>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</si>
  <si>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</si>
  <si>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</si>
  <si>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</si>
  <si>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</si>
  <si>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</si>
  <si>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</si>
  <si>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</si>
  <si>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</si>
  <si>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</si>
  <si>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</si>
  <si>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</si>
  <si>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</si>
  <si>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</si>
  <si>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</si>
  <si>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</si>
  <si>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</si>
  <si>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</si>
  <si>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</si>
  <si>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</si>
  <si>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</si>
  <si>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</si>
  <si>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</si>
  <si>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</si>
  <si>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</si>
  <si>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</si>
  <si>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</si>
  <si>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</si>
  <si>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</si>
  <si>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</si>
  <si>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</si>
  <si>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</si>
  <si>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</si>
  <si>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</si>
  <si>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</si>
  <si>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</si>
  <si>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</si>
  <si>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</si>
  <si>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</si>
  <si>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</si>
  <si>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</si>
  <si>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</si>
  <si>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</si>
  <si>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</si>
  <si>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</si>
  <si>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</si>
  <si>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</si>
  <si>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</si>
  <si>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</si>
  <si>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</si>
  <si>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</si>
  <si>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</si>
  <si>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</si>
  <si>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</si>
  <si>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</si>
  <si>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</si>
  <si>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</si>
  <si>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</si>
  <si>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</si>
  <si>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</si>
  <si>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</si>
  <si>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</si>
  <si>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</si>
  <si>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</si>
  <si>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</si>
  <si>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</si>
  <si>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</si>
  <si>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</si>
  <si>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</si>
  <si>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</si>
  <si>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</si>
  <si>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</si>
  <si>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</si>
  <si>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</si>
  <si>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</si>
  <si>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</si>
  <si>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</si>
  <si>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</si>
  <si>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</si>
  <si>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</si>
  <si>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</si>
  <si>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</si>
  <si>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</si>
  <si>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</si>
  <si>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</si>
  <si>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</si>
  <si>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</si>
  <si>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</si>
  <si>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</si>
  <si>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</si>
  <si>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</si>
  <si>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</si>
  <si>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</si>
  <si>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</si>
  <si>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</si>
  <si>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</si>
  <si>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</si>
  <si>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</si>
  <si>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</si>
  <si>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</si>
  <si>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</si>
  <si>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</si>
  <si>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</si>
  <si>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</si>
  <si>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</si>
  <si>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</si>
  <si>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</si>
  <si>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</si>
  <si>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</si>
  <si>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</si>
  <si>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</si>
  <si>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</si>
  <si>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</si>
  <si>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</si>
  <si>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</si>
  <si>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</si>
  <si>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</si>
  <si>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</si>
  <si>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</si>
  <si>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</si>
  <si>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</si>
  <si>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</si>
  <si>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</si>
  <si>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</si>
  <si>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</si>
  <si>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</si>
  <si>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</si>
  <si>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</si>
  <si>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</si>
  <si>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</si>
  <si>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</si>
  <si>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</si>
  <si>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</si>
  <si>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</si>
  <si>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</si>
  <si>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</si>
  <si>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</si>
  <si>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</si>
  <si>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</si>
  <si>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</si>
  <si>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</si>
  <si>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</si>
  <si>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</si>
  <si>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</si>
  <si>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</si>
  <si>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</si>
  <si>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</si>
  <si>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</si>
  <si>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</si>
  <si>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</si>
  <si>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</si>
  <si>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</si>
  <si>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</si>
  <si>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</si>
  <si>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</si>
  <si>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</si>
  <si>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</si>
  <si>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</si>
  <si>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</si>
  <si>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</si>
  <si>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</si>
  <si>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</si>
  <si>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</si>
  <si>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</si>
  <si>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</si>
  <si>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</si>
  <si>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</si>
  <si>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</si>
  <si>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</si>
  <si>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</si>
  <si>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</si>
  <si>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</si>
  <si>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</si>
  <si>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</si>
  <si>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</si>
  <si>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</si>
  <si>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</si>
  <si>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</si>
  <si>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</si>
  <si>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</si>
  <si>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</si>
  <si>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</si>
  <si>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</si>
  <si>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</si>
  <si>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</si>
  <si>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</si>
  <si>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</si>
  <si>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</si>
  <si>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</si>
  <si>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</si>
  <si>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</si>
  <si>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</si>
  <si>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</si>
  <si>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</si>
  <si>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</si>
  <si>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</si>
  <si>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</si>
  <si>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</si>
  <si>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</si>
  <si>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</si>
  <si>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</si>
  <si>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</si>
  <si>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</si>
  <si>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</si>
  <si>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</si>
  <si>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</si>
  <si>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</si>
  <si>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</si>
  <si>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</si>
  <si>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</si>
  <si>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</si>
  <si>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</si>
  <si>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</si>
  <si>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</si>
  <si>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</si>
  <si>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</si>
  <si>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</si>
  <si>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</si>
  <si>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</si>
  <si>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</si>
  <si>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</si>
  <si>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</si>
  <si>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</si>
  <si>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</si>
  <si>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</si>
  <si>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</si>
  <si>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</si>
  <si>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</si>
  <si>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</si>
  <si>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</si>
  <si>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</si>
  <si>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</si>
  <si>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</si>
  <si>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</si>
  <si>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</si>
  <si>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</si>
  <si>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</si>
  <si>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</si>
  <si>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</si>
  <si>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</si>
  <si>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</si>
  <si>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</si>
  <si>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</si>
  <si>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</si>
  <si>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</si>
  <si>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</si>
  <si>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</si>
  <si>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</si>
  <si>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</si>
  <si>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</si>
  <si>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</si>
  <si>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</si>
  <si>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</si>
  <si>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</si>
  <si>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</si>
  <si>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</si>
  <si>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</si>
  <si>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</si>
  <si>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</si>
  <si>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</si>
  <si>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</si>
  <si>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</si>
  <si>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</si>
  <si>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</si>
  <si>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</si>
  <si>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</si>
  <si>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</si>
  <si>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</si>
  <si>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</si>
  <si>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</si>
  <si>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</si>
  <si>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</si>
  <si>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</si>
  <si>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</si>
  <si>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</si>
  <si>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</si>
  <si>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</si>
  <si>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</si>
  <si>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</si>
  <si>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</si>
  <si>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</si>
  <si>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</si>
  <si>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</si>
  <si>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</si>
  <si>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</si>
  <si>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</si>
  <si>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</si>
  <si>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</si>
  <si>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</si>
  <si>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</si>
  <si>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</si>
  <si>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</si>
  <si>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</si>
  <si>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</si>
  <si>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</si>
  <si>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</si>
  <si>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</si>
  <si>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</si>
  <si>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</si>
  <si>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</si>
  <si>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</si>
  <si>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</si>
  <si>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 xml:space="preserve">DISPENSADOR </t>
  </si>
  <si>
    <t>GAVETA DE DEPOSITO LLENA</t>
  </si>
  <si>
    <t>ReservaC Norte</t>
  </si>
  <si>
    <t xml:space="preserve">De Leon Morillo, Nelson </t>
  </si>
  <si>
    <t xml:space="preserve">Gonzalez Ceballos, Dionisio </t>
  </si>
  <si>
    <t>GAVETA DE DEPOSITO LLENO</t>
  </si>
  <si>
    <t>3335922968 </t>
  </si>
  <si>
    <t>3335922983 </t>
  </si>
  <si>
    <t>3335923032 </t>
  </si>
  <si>
    <t>3335922990 </t>
  </si>
  <si>
    <t>3335923087 </t>
  </si>
  <si>
    <t>2 Gavetas Fallando + 1 Gaveta Vacia</t>
  </si>
  <si>
    <t>Closed</t>
  </si>
  <si>
    <t>3335923172 </t>
  </si>
  <si>
    <t>3335923244 </t>
  </si>
  <si>
    <t>3335923164 </t>
  </si>
  <si>
    <t>3335922970 </t>
  </si>
  <si>
    <t>3335923137 </t>
  </si>
  <si>
    <t>3335923158 </t>
  </si>
  <si>
    <t>3335923409 </t>
  </si>
  <si>
    <t>3335923241 </t>
  </si>
  <si>
    <t>3335923368 </t>
  </si>
  <si>
    <t>3335923389 </t>
  </si>
  <si>
    <t>3335923361 </t>
  </si>
  <si>
    <t>3335923546 </t>
  </si>
  <si>
    <t>3335923556 </t>
  </si>
  <si>
    <t>3335923565 </t>
  </si>
  <si>
    <t>3335923576 </t>
  </si>
  <si>
    <t>3335923938 </t>
  </si>
  <si>
    <t xml:space="preserve"> ATM Centro Medico de Diabetes, Obesidad y Endocrinología</t>
  </si>
  <si>
    <t>3335923955 </t>
  </si>
  <si>
    <t xml:space="preserve">FALLA NO CONFIRMADA </t>
  </si>
  <si>
    <t>In Progres</t>
  </si>
  <si>
    <t>18 Junio de 2021</t>
  </si>
  <si>
    <t>Acevedo Dominguez, Victor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</si>
</sst>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2"/>
      <tableStyleElement type="headerRow" dxfId="421"/>
      <tableStyleElement type="totalRow" dxfId="420"/>
      <tableStyleElement type="firstColumn" dxfId="419"/>
      <tableStyleElement type="lastColumn" dxfId="418"/>
      <tableStyleElement type="firstRowStripe" dxfId="417"/>
      <tableStyleElement type="firstColumnStripe" dxfId="4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4"/>
  <sheetViews>
    <sheetView tabSelected="1" zoomScaleNormal="100" workbookViewId="0">
      <pane ySplit="4" topLeftCell="A5" activePane="bottomLeft" state="frozen"/>
      <selection pane="bottomLeft" activeCell="F72" sqref="F72"/>
    </sheetView>
  </sheetViews>
  <sheetFormatPr baseColWidth="10" defaultColWidth="11.28515625" defaultRowHeight="15" x14ac:dyDescent="0.25"/>
  <cols>
    <col min="1" max="1" width="24.5703125" style="87" bestFit="1" customWidth="1"/>
    <col min="2" max="2" width="19" style="94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bestFit="1" customWidth="1"/>
    <col min="7" max="7" width="58.5703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15.28515625" style="89" bestFit="1" customWidth="1"/>
    <col min="17" max="17" width="47.2851562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2601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3">
        <v>3335910002</v>
      </c>
      <c r="C5" s="110">
        <v>44351.65902777778</v>
      </c>
      <c r="D5" s="110" t="s">
        <v>2180</v>
      </c>
      <c r="E5" s="138">
        <v>744</v>
      </c>
      <c r="F5" s="117" t="str">
        <f>VLOOKUP(E5,VIP!$A$2:$O13694,2,0)</f>
        <v>DRBR289</v>
      </c>
      <c r="G5" s="117" t="str">
        <f>VLOOKUP(E5,'LISTADO ATM'!$A$2:$B$897,2,0)</f>
        <v xml:space="preserve">ATM Multicentro La Sirena Venezuela </v>
      </c>
      <c r="H5" s="117" t="str">
        <f>VLOOKUP(E5,VIP!$A$2:$O18557,7,FALSE)</f>
        <v>Si</v>
      </c>
      <c r="I5" s="117" t="str">
        <f>VLOOKUP(E5,VIP!$A$2:$O10522,8,FALSE)</f>
        <v>Si</v>
      </c>
      <c r="J5" s="117" t="str">
        <f>VLOOKUP(E5,VIP!$A$2:$O10472,8,FALSE)</f>
        <v>Si</v>
      </c>
      <c r="K5" s="117" t="str">
        <f>VLOOKUP(E5,VIP!$A$2:$O14046,6,0)</f>
        <v>SI</v>
      </c>
      <c r="L5" s="110" t="s">
        <v>2245</v>
      </c>
      <c r="M5" s="109" t="s">
        <v>2446</v>
      </c>
      <c r="N5" s="109" t="s">
        <v>2558</v>
      </c>
      <c r="O5" s="117" t="s">
        <v>2455</v>
      </c>
      <c r="P5" s="109"/>
      <c r="Q5" s="116" t="s">
        <v>2245</v>
      </c>
    </row>
    <row r="6" spans="1:17" s="118" customFormat="1" ht="18" x14ac:dyDescent="0.25">
      <c r="A6" s="117" t="str">
        <f>VLOOKUP(E6,'LISTADO ATM'!$A$2:$C$898,3,0)</f>
        <v>DISTRITO NACIONAL</v>
      </c>
      <c r="B6" s="143">
        <v>3335920397</v>
      </c>
      <c r="C6" s="110">
        <v>44362.423842592594</v>
      </c>
      <c r="D6" s="110" t="s">
        <v>2180</v>
      </c>
      <c r="E6" s="138">
        <v>961</v>
      </c>
      <c r="F6" s="117" t="str">
        <f>VLOOKUP(E6,VIP!$A$2:$O13818,2,0)</f>
        <v>DRBR03H</v>
      </c>
      <c r="G6" s="117" t="str">
        <f>VLOOKUP(E6,'LISTADO ATM'!$A$2:$B$897,2,0)</f>
        <v xml:space="preserve">ATM Listín Diario </v>
      </c>
      <c r="H6" s="117" t="str">
        <f>VLOOKUP(E6,VIP!$A$2:$O18681,7,FALSE)</f>
        <v>Si</v>
      </c>
      <c r="I6" s="117" t="str">
        <f>VLOOKUP(E6,VIP!$A$2:$O10646,8,FALSE)</f>
        <v>Si</v>
      </c>
      <c r="J6" s="117" t="str">
        <f>VLOOKUP(E6,VIP!$A$2:$O10596,8,FALSE)</f>
        <v>Si</v>
      </c>
      <c r="K6" s="117" t="str">
        <f>VLOOKUP(E6,VIP!$A$2:$O14170,6,0)</f>
        <v>NO</v>
      </c>
      <c r="L6" s="152" t="s">
        <v>2245</v>
      </c>
      <c r="M6" s="109" t="s">
        <v>2446</v>
      </c>
      <c r="N6" s="109" t="s">
        <v>2558</v>
      </c>
      <c r="O6" s="117" t="s">
        <v>2455</v>
      </c>
      <c r="P6" s="117"/>
      <c r="Q6" s="109" t="s">
        <v>2245</v>
      </c>
    </row>
    <row r="7" spans="1:17" s="118" customFormat="1" ht="18" x14ac:dyDescent="0.25">
      <c r="A7" s="117" t="str">
        <f>VLOOKUP(E7,'LISTADO ATM'!$A$2:$C$898,3,0)</f>
        <v>SUR</v>
      </c>
      <c r="B7" s="143">
        <v>3335920734</v>
      </c>
      <c r="C7" s="110">
        <v>44362.490798611114</v>
      </c>
      <c r="D7" s="110" t="s">
        <v>2180</v>
      </c>
      <c r="E7" s="138">
        <v>733</v>
      </c>
      <c r="F7" s="117" t="str">
        <f>VLOOKUP(E7,VIP!$A$2:$O13802,2,0)</f>
        <v>DRBR484</v>
      </c>
      <c r="G7" s="117" t="str">
        <f>VLOOKUP(E7,'LISTADO ATM'!$A$2:$B$897,2,0)</f>
        <v xml:space="preserve">ATM Zona Franca Perdenales </v>
      </c>
      <c r="H7" s="117" t="str">
        <f>VLOOKUP(E7,VIP!$A$2:$O18665,7,FALSE)</f>
        <v>Si</v>
      </c>
      <c r="I7" s="117" t="str">
        <f>VLOOKUP(E7,VIP!$A$2:$O10630,8,FALSE)</f>
        <v>Si</v>
      </c>
      <c r="J7" s="117" t="str">
        <f>VLOOKUP(E7,VIP!$A$2:$O10580,8,FALSE)</f>
        <v>Si</v>
      </c>
      <c r="K7" s="117" t="str">
        <f>VLOOKUP(E7,VIP!$A$2:$O14154,6,0)</f>
        <v>NO</v>
      </c>
      <c r="L7" s="152" t="s">
        <v>2219</v>
      </c>
      <c r="M7" s="109" t="s">
        <v>2446</v>
      </c>
      <c r="N7" s="109" t="s">
        <v>2600</v>
      </c>
      <c r="O7" s="117" t="s">
        <v>2455</v>
      </c>
      <c r="P7" s="117"/>
      <c r="Q7" s="116" t="s">
        <v>2568</v>
      </c>
    </row>
    <row r="8" spans="1:17" s="118" customFormat="1" ht="18" x14ac:dyDescent="0.25">
      <c r="A8" s="117" t="str">
        <f>VLOOKUP(E8,'LISTADO ATM'!$A$2:$C$898,3,0)</f>
        <v>DISTRITO NACIONAL</v>
      </c>
      <c r="B8" s="143">
        <v>3335920777</v>
      </c>
      <c r="C8" s="110">
        <v>44362.50141203704</v>
      </c>
      <c r="D8" s="110" t="s">
        <v>2180</v>
      </c>
      <c r="E8" s="138">
        <v>909</v>
      </c>
      <c r="F8" s="117" t="str">
        <f>VLOOKUP(E8,VIP!$A$2:$O13798,2,0)</f>
        <v>DRBR01A</v>
      </c>
      <c r="G8" s="117" t="str">
        <f>VLOOKUP(E8,'LISTADO ATM'!$A$2:$B$897,2,0)</f>
        <v xml:space="preserve">ATM UNP UASD </v>
      </c>
      <c r="H8" s="117" t="str">
        <f>VLOOKUP(E8,VIP!$A$2:$O18661,7,FALSE)</f>
        <v>Si</v>
      </c>
      <c r="I8" s="117" t="str">
        <f>VLOOKUP(E8,VIP!$A$2:$O10626,8,FALSE)</f>
        <v>Si</v>
      </c>
      <c r="J8" s="117" t="str">
        <f>VLOOKUP(E8,VIP!$A$2:$O10576,8,FALSE)</f>
        <v>Si</v>
      </c>
      <c r="K8" s="117" t="str">
        <f>VLOOKUP(E8,VIP!$A$2:$O14150,6,0)</f>
        <v>SI</v>
      </c>
      <c r="L8" s="152" t="s">
        <v>2245</v>
      </c>
      <c r="M8" s="109" t="s">
        <v>2446</v>
      </c>
      <c r="N8" s="109" t="s">
        <v>2558</v>
      </c>
      <c r="O8" s="117" t="s">
        <v>2455</v>
      </c>
      <c r="P8" s="117"/>
      <c r="Q8" s="109" t="s">
        <v>2245</v>
      </c>
    </row>
    <row r="9" spans="1:17" s="118" customFormat="1" ht="18" x14ac:dyDescent="0.25">
      <c r="A9" s="117" t="str">
        <f>VLOOKUP(E9,'LISTADO ATM'!$A$2:$C$898,3,0)</f>
        <v>DISTRITO NACIONAL</v>
      </c>
      <c r="B9" s="143">
        <v>3335921519</v>
      </c>
      <c r="C9" s="110">
        <v>44362.881157407406</v>
      </c>
      <c r="D9" s="110" t="s">
        <v>2180</v>
      </c>
      <c r="E9" s="138">
        <v>231</v>
      </c>
      <c r="F9" s="117" t="str">
        <f>VLOOKUP(E9,VIP!$A$2:$O13831,2,0)</f>
        <v>DRBR231</v>
      </c>
      <c r="G9" s="117" t="str">
        <f>VLOOKUP(E9,'LISTADO ATM'!$A$2:$B$897,2,0)</f>
        <v xml:space="preserve">ATM Oficina Zona Oriental </v>
      </c>
      <c r="H9" s="117" t="str">
        <f>VLOOKUP(E9,VIP!$A$2:$O18694,7,FALSE)</f>
        <v>Si</v>
      </c>
      <c r="I9" s="117" t="str">
        <f>VLOOKUP(E9,VIP!$A$2:$O10659,8,FALSE)</f>
        <v>Si</v>
      </c>
      <c r="J9" s="117" t="str">
        <f>VLOOKUP(E9,VIP!$A$2:$O10609,8,FALSE)</f>
        <v>Si</v>
      </c>
      <c r="K9" s="117" t="str">
        <f>VLOOKUP(E9,VIP!$A$2:$O14183,6,0)</f>
        <v>SI</v>
      </c>
      <c r="L9" s="152" t="s">
        <v>2219</v>
      </c>
      <c r="M9" s="109" t="s">
        <v>2446</v>
      </c>
      <c r="N9" s="109" t="s">
        <v>2558</v>
      </c>
      <c r="O9" s="117" t="s">
        <v>2455</v>
      </c>
      <c r="P9" s="117"/>
      <c r="Q9" s="109" t="s">
        <v>2219</v>
      </c>
    </row>
    <row r="10" spans="1:17" s="118" customFormat="1" ht="18" x14ac:dyDescent="0.25">
      <c r="A10" s="117" t="str">
        <f>VLOOKUP(E10,'LISTADO ATM'!$A$2:$C$898,3,0)</f>
        <v>DISTRITO NACIONAL</v>
      </c>
      <c r="B10" s="143">
        <v>3335922327</v>
      </c>
      <c r="C10" s="110">
        <v>44363.502789351849</v>
      </c>
      <c r="D10" s="110" t="s">
        <v>2180</v>
      </c>
      <c r="E10" s="138">
        <v>281</v>
      </c>
      <c r="F10" s="117" t="str">
        <f>VLOOKUP(E10,VIP!$A$2:$O13824,2,0)</f>
        <v>DRBR737</v>
      </c>
      <c r="G10" s="117" t="str">
        <f>VLOOKUP(E10,'LISTADO ATM'!$A$2:$B$897,2,0)</f>
        <v xml:space="preserve">ATM S/M Pola Independencia </v>
      </c>
      <c r="H10" s="117" t="str">
        <f>VLOOKUP(E10,VIP!$A$2:$O18687,7,FALSE)</f>
        <v>Si</v>
      </c>
      <c r="I10" s="117" t="str">
        <f>VLOOKUP(E10,VIP!$A$2:$O10652,8,FALSE)</f>
        <v>Si</v>
      </c>
      <c r="J10" s="117" t="str">
        <f>VLOOKUP(E10,VIP!$A$2:$O10602,8,FALSE)</f>
        <v>Si</v>
      </c>
      <c r="K10" s="117" t="str">
        <f>VLOOKUP(E10,VIP!$A$2:$O14176,6,0)</f>
        <v>NO</v>
      </c>
      <c r="L10" s="152" t="s">
        <v>2219</v>
      </c>
      <c r="M10" s="109" t="s">
        <v>2446</v>
      </c>
      <c r="N10" s="109" t="s">
        <v>2558</v>
      </c>
      <c r="O10" s="117" t="s">
        <v>2455</v>
      </c>
      <c r="P10" s="117"/>
      <c r="Q10" s="109" t="s">
        <v>2219</v>
      </c>
    </row>
    <row r="11" spans="1:17" s="118" customFormat="1" ht="18" x14ac:dyDescent="0.25">
      <c r="A11" s="117" t="str">
        <f>VLOOKUP(E11,'LISTADO ATM'!$A$2:$C$898,3,0)</f>
        <v>DISTRITO NACIONAL</v>
      </c>
      <c r="B11" s="143">
        <v>3335922570</v>
      </c>
      <c r="C11" s="110">
        <v>44363.597233796296</v>
      </c>
      <c r="D11" s="110" t="s">
        <v>2180</v>
      </c>
      <c r="E11" s="138">
        <v>686</v>
      </c>
      <c r="F11" s="117" t="str">
        <f>VLOOKUP(E11,VIP!$A$2:$O13825,2,0)</f>
        <v>DRBR686</v>
      </c>
      <c r="G11" s="117" t="str">
        <f>VLOOKUP(E11,'LISTADO ATM'!$A$2:$B$897,2,0)</f>
        <v>ATM Autoservicio Oficina Máximo Gómez</v>
      </c>
      <c r="H11" s="117" t="str">
        <f>VLOOKUP(E11,VIP!$A$2:$O18688,7,FALSE)</f>
        <v>Si</v>
      </c>
      <c r="I11" s="117" t="str">
        <f>VLOOKUP(E11,VIP!$A$2:$O10653,8,FALSE)</f>
        <v>Si</v>
      </c>
      <c r="J11" s="117" t="str">
        <f>VLOOKUP(E11,VIP!$A$2:$O10603,8,FALSE)</f>
        <v>Si</v>
      </c>
      <c r="K11" s="117" t="str">
        <f>VLOOKUP(E11,VIP!$A$2:$O14177,6,0)</f>
        <v>NO</v>
      </c>
      <c r="L11" s="152" t="s">
        <v>2219</v>
      </c>
      <c r="M11" s="109" t="s">
        <v>2446</v>
      </c>
      <c r="N11" s="109" t="s">
        <v>2558</v>
      </c>
      <c r="O11" s="117" t="s">
        <v>2455</v>
      </c>
      <c r="P11" s="117"/>
      <c r="Q11" s="109" t="s">
        <v>2219</v>
      </c>
    </row>
    <row r="12" spans="1:17" s="118" customFormat="1" ht="18" x14ac:dyDescent="0.25">
      <c r="A12" s="117" t="str">
        <f>VLOOKUP(E12,'LISTADO ATM'!$A$2:$C$898,3,0)</f>
        <v>DISTRITO NACIONAL</v>
      </c>
      <c r="B12" s="143">
        <v>3335922576</v>
      </c>
      <c r="C12" s="110">
        <v>44363.600219907406</v>
      </c>
      <c r="D12" s="110" t="s">
        <v>2180</v>
      </c>
      <c r="E12" s="138">
        <v>139</v>
      </c>
      <c r="F12" s="117" t="str">
        <f>VLOOKUP(E12,VIP!$A$2:$O13824,2,0)</f>
        <v>DRBR139</v>
      </c>
      <c r="G12" s="117" t="str">
        <f>VLOOKUP(E12,'LISTADO ATM'!$A$2:$B$897,2,0)</f>
        <v xml:space="preserve">ATM Oficina Plaza Lama Zona Oriental I </v>
      </c>
      <c r="H12" s="117" t="str">
        <f>VLOOKUP(E12,VIP!$A$2:$O18687,7,FALSE)</f>
        <v>Si</v>
      </c>
      <c r="I12" s="117" t="str">
        <f>VLOOKUP(E12,VIP!$A$2:$O10652,8,FALSE)</f>
        <v>Si</v>
      </c>
      <c r="J12" s="117" t="str">
        <f>VLOOKUP(E12,VIP!$A$2:$O10602,8,FALSE)</f>
        <v>Si</v>
      </c>
      <c r="K12" s="117" t="str">
        <f>VLOOKUP(E12,VIP!$A$2:$O14176,6,0)</f>
        <v>NO</v>
      </c>
      <c r="L12" s="152" t="s">
        <v>2219</v>
      </c>
      <c r="M12" s="109" t="s">
        <v>2446</v>
      </c>
      <c r="N12" s="109" t="s">
        <v>2558</v>
      </c>
      <c r="O12" s="117" t="s">
        <v>2455</v>
      </c>
      <c r="P12" s="117"/>
      <c r="Q12" s="109" t="s">
        <v>2219</v>
      </c>
    </row>
    <row r="13" spans="1:17" s="118" customFormat="1" ht="18" x14ac:dyDescent="0.25">
      <c r="A13" s="117" t="str">
        <f>VLOOKUP(E13,'LISTADO ATM'!$A$2:$C$898,3,0)</f>
        <v>DISTRITO NACIONAL</v>
      </c>
      <c r="B13" s="143">
        <v>3335922624</v>
      </c>
      <c r="C13" s="110">
        <v>44363.615659722222</v>
      </c>
      <c r="D13" s="110" t="s">
        <v>2180</v>
      </c>
      <c r="E13" s="138">
        <v>738</v>
      </c>
      <c r="F13" s="117" t="str">
        <f>VLOOKUP(E13,VIP!$A$2:$O13813,2,0)</f>
        <v>DRBR24S</v>
      </c>
      <c r="G13" s="117" t="str">
        <f>VLOOKUP(E13,'LISTADO ATM'!$A$2:$B$897,2,0)</f>
        <v xml:space="preserve">ATM Zona Franca Los Alcarrizos </v>
      </c>
      <c r="H13" s="117" t="str">
        <f>VLOOKUP(E13,VIP!$A$2:$O18676,7,FALSE)</f>
        <v>Si</v>
      </c>
      <c r="I13" s="117" t="str">
        <f>VLOOKUP(E13,VIP!$A$2:$O10641,8,FALSE)</f>
        <v>Si</v>
      </c>
      <c r="J13" s="117" t="str">
        <f>VLOOKUP(E13,VIP!$A$2:$O10591,8,FALSE)</f>
        <v>Si</v>
      </c>
      <c r="K13" s="117" t="str">
        <f>VLOOKUP(E13,VIP!$A$2:$O14165,6,0)</f>
        <v>NO</v>
      </c>
      <c r="L13" s="152" t="s">
        <v>2219</v>
      </c>
      <c r="M13" s="109" t="s">
        <v>2446</v>
      </c>
      <c r="N13" s="109" t="s">
        <v>2580</v>
      </c>
      <c r="O13" s="117" t="s">
        <v>2455</v>
      </c>
      <c r="P13" s="117"/>
      <c r="Q13" s="109" t="s">
        <v>2219</v>
      </c>
    </row>
    <row r="14" spans="1:17" s="118" customFormat="1" ht="18" x14ac:dyDescent="0.25">
      <c r="A14" s="117" t="str">
        <f>VLOOKUP(E14,'LISTADO ATM'!$A$2:$C$898,3,0)</f>
        <v>SUR</v>
      </c>
      <c r="B14" s="143">
        <v>3335922824</v>
      </c>
      <c r="C14" s="110">
        <v>44363.687951388885</v>
      </c>
      <c r="D14" s="110" t="s">
        <v>2449</v>
      </c>
      <c r="E14" s="138">
        <v>311</v>
      </c>
      <c r="F14" s="117" t="str">
        <f>VLOOKUP(E14,VIP!$A$2:$O13830,2,0)</f>
        <v>DRBR381</v>
      </c>
      <c r="G14" s="117" t="str">
        <f>VLOOKUP(E14,'LISTADO ATM'!$A$2:$B$897,2,0)</f>
        <v>ATM Plaza Eroski</v>
      </c>
      <c r="H14" s="117" t="str">
        <f>VLOOKUP(E14,VIP!$A$2:$O18693,7,FALSE)</f>
        <v>Si</v>
      </c>
      <c r="I14" s="117" t="str">
        <f>VLOOKUP(E14,VIP!$A$2:$O10658,8,FALSE)</f>
        <v>Si</v>
      </c>
      <c r="J14" s="117" t="str">
        <f>VLOOKUP(E14,VIP!$A$2:$O10608,8,FALSE)</f>
        <v>Si</v>
      </c>
      <c r="K14" s="117" t="str">
        <f>VLOOKUP(E14,VIP!$A$2:$O14182,6,0)</f>
        <v>NO</v>
      </c>
      <c r="L14" s="152" t="s">
        <v>2442</v>
      </c>
      <c r="M14" s="109" t="s">
        <v>2446</v>
      </c>
      <c r="N14" s="109" t="s">
        <v>2453</v>
      </c>
      <c r="O14" s="117" t="s">
        <v>2454</v>
      </c>
      <c r="P14" s="117"/>
      <c r="Q14" s="109" t="s">
        <v>2442</v>
      </c>
    </row>
    <row r="15" spans="1:17" s="118" customFormat="1" ht="18" x14ac:dyDescent="0.25">
      <c r="A15" s="117" t="str">
        <f>VLOOKUP(E15,'LISTADO ATM'!$A$2:$C$898,3,0)</f>
        <v>DISTRITO NACIONAL</v>
      </c>
      <c r="B15" s="143">
        <v>3335922859</v>
      </c>
      <c r="C15" s="110">
        <v>44363.700821759259</v>
      </c>
      <c r="D15" s="110" t="s">
        <v>2449</v>
      </c>
      <c r="E15" s="138">
        <v>946</v>
      </c>
      <c r="F15" s="117" t="str">
        <f>VLOOKUP(E15,VIP!$A$2:$O13827,2,0)</f>
        <v>DRBR24R</v>
      </c>
      <c r="G15" s="117" t="str">
        <f>VLOOKUP(E15,'LISTADO ATM'!$A$2:$B$897,2,0)</f>
        <v xml:space="preserve">ATM Oficina Núñez de Cáceres I </v>
      </c>
      <c r="H15" s="117" t="str">
        <f>VLOOKUP(E15,VIP!$A$2:$O18690,7,FALSE)</f>
        <v>Si</v>
      </c>
      <c r="I15" s="117" t="str">
        <f>VLOOKUP(E15,VIP!$A$2:$O10655,8,FALSE)</f>
        <v>Si</v>
      </c>
      <c r="J15" s="117" t="str">
        <f>VLOOKUP(E15,VIP!$A$2:$O10605,8,FALSE)</f>
        <v>Si</v>
      </c>
      <c r="K15" s="117" t="str">
        <f>VLOOKUP(E15,VIP!$A$2:$O14179,6,0)</f>
        <v>NO</v>
      </c>
      <c r="L15" s="152" t="s">
        <v>2573</v>
      </c>
      <c r="M15" s="109" t="s">
        <v>2446</v>
      </c>
      <c r="N15" s="109" t="s">
        <v>2580</v>
      </c>
      <c r="O15" s="117" t="s">
        <v>2454</v>
      </c>
      <c r="P15" s="117"/>
      <c r="Q15" s="109" t="s">
        <v>2573</v>
      </c>
    </row>
    <row r="16" spans="1:17" s="118" customFormat="1" ht="18" x14ac:dyDescent="0.25">
      <c r="A16" s="117" t="str">
        <f>VLOOKUP(E16,'LISTADO ATM'!$A$2:$C$898,3,0)</f>
        <v>ESTE</v>
      </c>
      <c r="B16" s="143">
        <v>3335922949</v>
      </c>
      <c r="C16" s="110">
        <v>44363.771909722222</v>
      </c>
      <c r="D16" s="110" t="s">
        <v>2449</v>
      </c>
      <c r="E16" s="138">
        <v>608</v>
      </c>
      <c r="F16" s="117" t="str">
        <f>VLOOKUP(E16,VIP!$A$2:$O13816,2,0)</f>
        <v>DRBR305</v>
      </c>
      <c r="G16" s="117" t="str">
        <f>VLOOKUP(E16,'LISTADO ATM'!$A$2:$B$897,2,0)</f>
        <v xml:space="preserve">ATM Oficina Jumbo (San Pedro) </v>
      </c>
      <c r="H16" s="117" t="str">
        <f>VLOOKUP(E16,VIP!$A$2:$O18679,7,FALSE)</f>
        <v>Si</v>
      </c>
      <c r="I16" s="117" t="str">
        <f>VLOOKUP(E16,VIP!$A$2:$O10644,8,FALSE)</f>
        <v>Si</v>
      </c>
      <c r="J16" s="117" t="str">
        <f>VLOOKUP(E16,VIP!$A$2:$O10594,8,FALSE)</f>
        <v>Si</v>
      </c>
      <c r="K16" s="117" t="str">
        <f>VLOOKUP(E16,VIP!$A$2:$O14168,6,0)</f>
        <v>SI</v>
      </c>
      <c r="L16" s="152" t="s">
        <v>2418</v>
      </c>
      <c r="M16" s="109" t="s">
        <v>2446</v>
      </c>
      <c r="N16" s="109" t="s">
        <v>2580</v>
      </c>
      <c r="O16" s="117" t="s">
        <v>2454</v>
      </c>
      <c r="P16" s="117"/>
      <c r="Q16" s="109" t="s">
        <v>2418</v>
      </c>
    </row>
    <row r="17" spans="1:17" s="118" customFormat="1" ht="18" x14ac:dyDescent="0.25">
      <c r="A17" s="117" t="str">
        <f>VLOOKUP(E17,'LISTADO ATM'!$A$2:$C$898,3,0)</f>
        <v>DISTRITO NACIONAL</v>
      </c>
      <c r="B17" s="143">
        <v>3335922966</v>
      </c>
      <c r="C17" s="110">
        <v>44363.821585648147</v>
      </c>
      <c r="D17" s="110" t="s">
        <v>2180</v>
      </c>
      <c r="E17" s="138">
        <v>516</v>
      </c>
      <c r="F17" s="117" t="str">
        <f>VLOOKUP(E17,VIP!$A$2:$O13825,2,0)</f>
        <v>DRBR516</v>
      </c>
      <c r="G17" s="117" t="str">
        <f>VLOOKUP(E17,'LISTADO ATM'!$A$2:$B$897,2,0)</f>
        <v xml:space="preserve">ATM Oficina Gascue </v>
      </c>
      <c r="H17" s="117" t="str">
        <f>VLOOKUP(E17,VIP!$A$2:$O18688,7,FALSE)</f>
        <v>Si</v>
      </c>
      <c r="I17" s="117" t="str">
        <f>VLOOKUP(E17,VIP!$A$2:$O10653,8,FALSE)</f>
        <v>Si</v>
      </c>
      <c r="J17" s="117" t="str">
        <f>VLOOKUP(E17,VIP!$A$2:$O10603,8,FALSE)</f>
        <v>Si</v>
      </c>
      <c r="K17" s="117" t="str">
        <f>VLOOKUP(E17,VIP!$A$2:$O14177,6,0)</f>
        <v>SI</v>
      </c>
      <c r="L17" s="152" t="s">
        <v>2219</v>
      </c>
      <c r="M17" s="109" t="s">
        <v>2446</v>
      </c>
      <c r="N17" s="109" t="s">
        <v>2558</v>
      </c>
      <c r="O17" s="117" t="s">
        <v>2455</v>
      </c>
      <c r="P17" s="117"/>
      <c r="Q17" s="109" t="s">
        <v>2219</v>
      </c>
    </row>
    <row r="18" spans="1:17" s="118" customFormat="1" ht="18" x14ac:dyDescent="0.25">
      <c r="A18" s="117" t="str">
        <f>VLOOKUP(E18,'LISTADO ATM'!$A$2:$C$898,3,0)</f>
        <v>DISTRITO NACIONAL</v>
      </c>
      <c r="B18" s="143">
        <v>3335922989</v>
      </c>
      <c r="C18" s="110">
        <v>44364.039502314816</v>
      </c>
      <c r="D18" s="110" t="s">
        <v>2449</v>
      </c>
      <c r="E18" s="138">
        <v>577</v>
      </c>
      <c r="F18" s="117" t="str">
        <f>VLOOKUP(E18,VIP!$A$2:$O13819,2,0)</f>
        <v>DRBR173</v>
      </c>
      <c r="G18" s="117" t="str">
        <f>VLOOKUP(E18,'LISTADO ATM'!$A$2:$B$897,2,0)</f>
        <v xml:space="preserve">ATM Olé Ave. Duarte </v>
      </c>
      <c r="H18" s="117" t="str">
        <f>VLOOKUP(E18,VIP!$A$2:$O18682,7,FALSE)</f>
        <v>Si</v>
      </c>
      <c r="I18" s="117" t="str">
        <f>VLOOKUP(E18,VIP!$A$2:$O10647,8,FALSE)</f>
        <v>Si</v>
      </c>
      <c r="J18" s="117" t="str">
        <f>VLOOKUP(E18,VIP!$A$2:$O10597,8,FALSE)</f>
        <v>Si</v>
      </c>
      <c r="K18" s="117" t="str">
        <f>VLOOKUP(E18,VIP!$A$2:$O14171,6,0)</f>
        <v>SI</v>
      </c>
      <c r="L18" s="152" t="s">
        <v>2442</v>
      </c>
      <c r="M18" s="109" t="s">
        <v>2446</v>
      </c>
      <c r="N18" s="109" t="s">
        <v>2453</v>
      </c>
      <c r="O18" s="117" t="s">
        <v>2454</v>
      </c>
      <c r="P18" s="117"/>
      <c r="Q18" s="109" t="s">
        <v>2442</v>
      </c>
    </row>
    <row r="19" spans="1:17" s="118" customFormat="1" ht="18" x14ac:dyDescent="0.25">
      <c r="A19" s="117" t="str">
        <f>VLOOKUP(E19,'LISTADO ATM'!$A$2:$C$898,3,0)</f>
        <v>ESTE</v>
      </c>
      <c r="B19" s="143">
        <v>3335923005</v>
      </c>
      <c r="C19" s="110">
        <v>44364.312777777777</v>
      </c>
      <c r="D19" s="110" t="s">
        <v>2449</v>
      </c>
      <c r="E19" s="138">
        <v>211</v>
      </c>
      <c r="F19" s="117" t="str">
        <f>VLOOKUP(E19,VIP!$A$2:$O13829,2,0)</f>
        <v>DRBR211</v>
      </c>
      <c r="G19" s="117" t="str">
        <f>VLOOKUP(E19,'LISTADO ATM'!$A$2:$B$897,2,0)</f>
        <v xml:space="preserve">ATM Oficina La Romana I </v>
      </c>
      <c r="H19" s="117" t="str">
        <f>VLOOKUP(E19,VIP!$A$2:$O18692,7,FALSE)</f>
        <v>Si</v>
      </c>
      <c r="I19" s="117" t="str">
        <f>VLOOKUP(E19,VIP!$A$2:$O10657,8,FALSE)</f>
        <v>Si</v>
      </c>
      <c r="J19" s="117" t="str">
        <f>VLOOKUP(E19,VIP!$A$2:$O10607,8,FALSE)</f>
        <v>Si</v>
      </c>
      <c r="K19" s="117" t="str">
        <f>VLOOKUP(E19,VIP!$A$2:$O14181,6,0)</f>
        <v>NO</v>
      </c>
      <c r="L19" s="152" t="s">
        <v>2566</v>
      </c>
      <c r="M19" s="109" t="s">
        <v>2446</v>
      </c>
      <c r="N19" s="109" t="s">
        <v>2453</v>
      </c>
      <c r="O19" s="117" t="s">
        <v>2454</v>
      </c>
      <c r="P19" s="117"/>
      <c r="Q19" s="109" t="s">
        <v>2566</v>
      </c>
    </row>
    <row r="20" spans="1:17" s="118" customFormat="1" ht="18" x14ac:dyDescent="0.25">
      <c r="A20" s="117" t="str">
        <f>VLOOKUP(E20,'LISTADO ATM'!$A$2:$C$898,3,0)</f>
        <v>DISTRITO NACIONAL</v>
      </c>
      <c r="B20" s="143">
        <v>3335923053</v>
      </c>
      <c r="C20" s="110">
        <v>44364.337650462963</v>
      </c>
      <c r="D20" s="110" t="s">
        <v>2180</v>
      </c>
      <c r="E20" s="138">
        <v>953</v>
      </c>
      <c r="F20" s="117" t="str">
        <f>VLOOKUP(E20,VIP!$A$2:$O13826,2,0)</f>
        <v>DRBR01I</v>
      </c>
      <c r="G20" s="117" t="str">
        <f>VLOOKUP(E20,'LISTADO ATM'!$A$2:$B$897,2,0)</f>
        <v xml:space="preserve">ATM Estafeta Dirección General de Pasaportes/Migración </v>
      </c>
      <c r="H20" s="117" t="str">
        <f>VLOOKUP(E20,VIP!$A$2:$O18689,7,FALSE)</f>
        <v>Si</v>
      </c>
      <c r="I20" s="117" t="str">
        <f>VLOOKUP(E20,VIP!$A$2:$O10654,8,FALSE)</f>
        <v>Si</v>
      </c>
      <c r="J20" s="117" t="str">
        <f>VLOOKUP(E20,VIP!$A$2:$O10604,8,FALSE)</f>
        <v>Si</v>
      </c>
      <c r="K20" s="117" t="str">
        <f>VLOOKUP(E20,VIP!$A$2:$O14178,6,0)</f>
        <v>No</v>
      </c>
      <c r="L20" s="152" t="s">
        <v>2219</v>
      </c>
      <c r="M20" s="109" t="s">
        <v>2446</v>
      </c>
      <c r="N20" s="109" t="s">
        <v>2580</v>
      </c>
      <c r="O20" s="117" t="s">
        <v>2455</v>
      </c>
      <c r="P20" s="117"/>
      <c r="Q20" s="109" t="s">
        <v>2219</v>
      </c>
    </row>
    <row r="21" spans="1:17" s="118" customFormat="1" ht="18" x14ac:dyDescent="0.25">
      <c r="A21" s="117" t="str">
        <f>VLOOKUP(E21,'LISTADO ATM'!$A$2:$C$898,3,0)</f>
        <v>SUR</v>
      </c>
      <c r="B21" s="143">
        <v>3335923136</v>
      </c>
      <c r="C21" s="110">
        <v>44364.358518518522</v>
      </c>
      <c r="D21" s="110" t="s">
        <v>2180</v>
      </c>
      <c r="E21" s="138">
        <v>44</v>
      </c>
      <c r="F21" s="117" t="str">
        <f>VLOOKUP(E21,VIP!$A$2:$O13819,2,0)</f>
        <v>DRBR044</v>
      </c>
      <c r="G21" s="117" t="str">
        <f>VLOOKUP(E21,'LISTADO ATM'!$A$2:$B$897,2,0)</f>
        <v xml:space="preserve">ATM Oficina Pedernales </v>
      </c>
      <c r="H21" s="117" t="str">
        <f>VLOOKUP(E21,VIP!$A$2:$O18682,7,FALSE)</f>
        <v>Si</v>
      </c>
      <c r="I21" s="117" t="str">
        <f>VLOOKUP(E21,VIP!$A$2:$O10647,8,FALSE)</f>
        <v>Si</v>
      </c>
      <c r="J21" s="117" t="str">
        <f>VLOOKUP(E21,VIP!$A$2:$O10597,8,FALSE)</f>
        <v>Si</v>
      </c>
      <c r="K21" s="117" t="str">
        <f>VLOOKUP(E21,VIP!$A$2:$O14171,6,0)</f>
        <v>SI</v>
      </c>
      <c r="L21" s="152" t="s">
        <v>2245</v>
      </c>
      <c r="M21" s="109" t="s">
        <v>2446</v>
      </c>
      <c r="N21" s="109" t="s">
        <v>2558</v>
      </c>
      <c r="O21" s="117" t="s">
        <v>2455</v>
      </c>
      <c r="P21" s="117"/>
      <c r="Q21" s="109" t="s">
        <v>2245</v>
      </c>
    </row>
    <row r="22" spans="1:17" s="118" customFormat="1" ht="18" x14ac:dyDescent="0.25">
      <c r="A22" s="117" t="str">
        <f>VLOOKUP(E22,'LISTADO ATM'!$A$2:$C$898,3,0)</f>
        <v>DISTRITO NACIONAL</v>
      </c>
      <c r="B22" s="143">
        <v>3335923141</v>
      </c>
      <c r="C22" s="110">
        <v>44364.359675925924</v>
      </c>
      <c r="D22" s="110" t="s">
        <v>2180</v>
      </c>
      <c r="E22" s="138">
        <v>235</v>
      </c>
      <c r="F22" s="117" t="str">
        <f>VLOOKUP(E22,VIP!$A$2:$O13817,2,0)</f>
        <v>DRBR235</v>
      </c>
      <c r="G22" s="117" t="str">
        <f>VLOOKUP(E22,'LISTADO ATM'!$A$2:$B$897,2,0)</f>
        <v xml:space="preserve">ATM Oficina Multicentro La Sirena San Isidro </v>
      </c>
      <c r="H22" s="117" t="str">
        <f>VLOOKUP(E22,VIP!$A$2:$O18680,7,FALSE)</f>
        <v>Si</v>
      </c>
      <c r="I22" s="117" t="str">
        <f>VLOOKUP(E22,VIP!$A$2:$O10645,8,FALSE)</f>
        <v>Si</v>
      </c>
      <c r="J22" s="117" t="str">
        <f>VLOOKUP(E22,VIP!$A$2:$O10595,8,FALSE)</f>
        <v>Si</v>
      </c>
      <c r="K22" s="117" t="str">
        <f>VLOOKUP(E22,VIP!$A$2:$O14169,6,0)</f>
        <v>SI</v>
      </c>
      <c r="L22" s="152" t="s">
        <v>2245</v>
      </c>
      <c r="M22" s="109" t="s">
        <v>2446</v>
      </c>
      <c r="N22" s="109" t="s">
        <v>2558</v>
      </c>
      <c r="O22" s="117" t="s">
        <v>2455</v>
      </c>
      <c r="P22" s="117"/>
      <c r="Q22" s="109" t="s">
        <v>2245</v>
      </c>
    </row>
    <row r="23" spans="1:17" s="118" customFormat="1" ht="18" x14ac:dyDescent="0.25">
      <c r="A23" s="117" t="str">
        <f>VLOOKUP(E23,'LISTADO ATM'!$A$2:$C$898,3,0)</f>
        <v>DISTRITO NACIONAL</v>
      </c>
      <c r="B23" s="143">
        <v>3335923368</v>
      </c>
      <c r="C23" s="110">
        <v>44364.433715277781</v>
      </c>
      <c r="D23" s="110" t="s">
        <v>2449</v>
      </c>
      <c r="E23" s="138">
        <v>327</v>
      </c>
      <c r="F23" s="117" t="str">
        <f>VLOOKUP(E23,VIP!$A$2:$O13821,2,0)</f>
        <v>DRBR327</v>
      </c>
      <c r="G23" s="117" t="str">
        <f>VLOOKUP(E23,'LISTADO ATM'!$A$2:$B$897,2,0)</f>
        <v xml:space="preserve">ATM UNP CCN (Nacional 27 de Febrero) </v>
      </c>
      <c r="H23" s="117" t="str">
        <f>VLOOKUP(E23,VIP!$A$2:$O18684,7,FALSE)</f>
        <v>Si</v>
      </c>
      <c r="I23" s="117" t="str">
        <f>VLOOKUP(E23,VIP!$A$2:$O10649,8,FALSE)</f>
        <v>Si</v>
      </c>
      <c r="J23" s="117" t="str">
        <f>VLOOKUP(E23,VIP!$A$2:$O10599,8,FALSE)</f>
        <v>Si</v>
      </c>
      <c r="K23" s="117" t="str">
        <f>VLOOKUP(E23,VIP!$A$2:$O14173,6,0)</f>
        <v>NO</v>
      </c>
      <c r="L23" s="152" t="s">
        <v>2442</v>
      </c>
      <c r="M23" s="109" t="s">
        <v>2446</v>
      </c>
      <c r="N23" s="109" t="s">
        <v>2453</v>
      </c>
      <c r="O23" s="117" t="s">
        <v>2454</v>
      </c>
      <c r="P23" s="117"/>
      <c r="Q23" s="109" t="s">
        <v>2442</v>
      </c>
    </row>
    <row r="24" spans="1:17" s="118" customFormat="1" ht="18" x14ac:dyDescent="0.25">
      <c r="A24" s="117" t="str">
        <f>VLOOKUP(E24,'LISTADO ATM'!$A$2:$C$898,3,0)</f>
        <v>ESTE</v>
      </c>
      <c r="B24" s="143">
        <v>3335923780</v>
      </c>
      <c r="C24" s="110">
        <v>44364.551145833335</v>
      </c>
      <c r="D24" s="110" t="s">
        <v>2180</v>
      </c>
      <c r="E24" s="138">
        <v>293</v>
      </c>
      <c r="F24" s="117" t="str">
        <f>VLOOKUP(E24,VIP!$A$2:$O13841,2,0)</f>
        <v>DRBR293</v>
      </c>
      <c r="G24" s="117" t="str">
        <f>VLOOKUP(E24,'LISTADO ATM'!$A$2:$B$897,2,0)</f>
        <v xml:space="preserve">ATM S/M Nueva Visión (San Pedro) </v>
      </c>
      <c r="H24" s="117" t="str">
        <f>VLOOKUP(E24,VIP!$A$2:$O18704,7,FALSE)</f>
        <v>Si</v>
      </c>
      <c r="I24" s="117" t="str">
        <f>VLOOKUP(E24,VIP!$A$2:$O10669,8,FALSE)</f>
        <v>Si</v>
      </c>
      <c r="J24" s="117" t="str">
        <f>VLOOKUP(E24,VIP!$A$2:$O10619,8,FALSE)</f>
        <v>Si</v>
      </c>
      <c r="K24" s="117" t="str">
        <f>VLOOKUP(E24,VIP!$A$2:$O14193,6,0)</f>
        <v>NO</v>
      </c>
      <c r="L24" s="152" t="s">
        <v>2219</v>
      </c>
      <c r="M24" s="109" t="s">
        <v>2446</v>
      </c>
      <c r="N24" s="109" t="s">
        <v>2558</v>
      </c>
      <c r="O24" s="117" t="s">
        <v>2455</v>
      </c>
      <c r="P24" s="117"/>
      <c r="Q24" s="109" t="s">
        <v>2219</v>
      </c>
    </row>
    <row r="25" spans="1:17" s="118" customFormat="1" ht="18" x14ac:dyDescent="0.25">
      <c r="A25" s="117" t="str">
        <f>VLOOKUP(E25,'LISTADO ATM'!$A$2:$C$898,3,0)</f>
        <v>DISTRITO NACIONAL</v>
      </c>
      <c r="B25" s="143">
        <v>3335923816</v>
      </c>
      <c r="C25" s="110">
        <v>44364.565416666665</v>
      </c>
      <c r="D25" s="110" t="s">
        <v>2180</v>
      </c>
      <c r="E25" s="138">
        <v>952</v>
      </c>
      <c r="F25" s="117" t="str">
        <f>VLOOKUP(E25,VIP!$A$2:$O13840,2,0)</f>
        <v>DRBR16L</v>
      </c>
      <c r="G25" s="117" t="str">
        <f>VLOOKUP(E25,'LISTADO ATM'!$A$2:$B$897,2,0)</f>
        <v xml:space="preserve">ATM Alvarez Rivas </v>
      </c>
      <c r="H25" s="117" t="str">
        <f>VLOOKUP(E25,VIP!$A$2:$O18703,7,FALSE)</f>
        <v>Si</v>
      </c>
      <c r="I25" s="117" t="str">
        <f>VLOOKUP(E25,VIP!$A$2:$O10668,8,FALSE)</f>
        <v>Si</v>
      </c>
      <c r="J25" s="117" t="str">
        <f>VLOOKUP(E25,VIP!$A$2:$O10618,8,FALSE)</f>
        <v>Si</v>
      </c>
      <c r="K25" s="117" t="str">
        <f>VLOOKUP(E25,VIP!$A$2:$O14192,6,0)</f>
        <v>NO</v>
      </c>
      <c r="L25" s="152" t="s">
        <v>2219</v>
      </c>
      <c r="M25" s="109" t="s">
        <v>2446</v>
      </c>
      <c r="N25" s="109" t="s">
        <v>2558</v>
      </c>
      <c r="O25" s="117" t="s">
        <v>2455</v>
      </c>
      <c r="P25" s="117"/>
      <c r="Q25" s="109" t="s">
        <v>2219</v>
      </c>
    </row>
    <row r="26" spans="1:17" s="118" customFormat="1" ht="18" x14ac:dyDescent="0.25">
      <c r="A26" s="117" t="str">
        <f>VLOOKUP(E26,'LISTADO ATM'!$A$2:$C$898,3,0)</f>
        <v>DISTRITO NACIONAL</v>
      </c>
      <c r="B26" s="143">
        <v>3335923822</v>
      </c>
      <c r="C26" s="110">
        <v>44364.567604166667</v>
      </c>
      <c r="D26" s="110" t="s">
        <v>2180</v>
      </c>
      <c r="E26" s="138">
        <v>35</v>
      </c>
      <c r="F26" s="117" t="str">
        <f>VLOOKUP(E26,VIP!$A$2:$O13839,2,0)</f>
        <v>DRBR035</v>
      </c>
      <c r="G26" s="117" t="str">
        <f>VLOOKUP(E26,'LISTADO ATM'!$A$2:$B$897,2,0)</f>
        <v xml:space="preserve">ATM Dirección General de Aduanas I </v>
      </c>
      <c r="H26" s="117" t="str">
        <f>VLOOKUP(E26,VIP!$A$2:$O18702,7,FALSE)</f>
        <v>Si</v>
      </c>
      <c r="I26" s="117" t="str">
        <f>VLOOKUP(E26,VIP!$A$2:$O10667,8,FALSE)</f>
        <v>Si</v>
      </c>
      <c r="J26" s="117" t="str">
        <f>VLOOKUP(E26,VIP!$A$2:$O10617,8,FALSE)</f>
        <v>Si</v>
      </c>
      <c r="K26" s="117" t="str">
        <f>VLOOKUP(E26,VIP!$A$2:$O14191,6,0)</f>
        <v>NO</v>
      </c>
      <c r="L26" s="152" t="s">
        <v>2219</v>
      </c>
      <c r="M26" s="109" t="s">
        <v>2446</v>
      </c>
      <c r="N26" s="109" t="s">
        <v>2558</v>
      </c>
      <c r="O26" s="117" t="s">
        <v>2455</v>
      </c>
      <c r="P26" s="117"/>
      <c r="Q26" s="109" t="s">
        <v>2219</v>
      </c>
    </row>
    <row r="27" spans="1:17" s="118" customFormat="1" ht="18" x14ac:dyDescent="0.25">
      <c r="A27" s="117" t="str">
        <f>VLOOKUP(E27,'LISTADO ATM'!$A$2:$C$898,3,0)</f>
        <v>DISTRITO NACIONAL</v>
      </c>
      <c r="B27" s="143">
        <v>3335923837</v>
      </c>
      <c r="C27" s="110">
        <v>44364.573171296295</v>
      </c>
      <c r="D27" s="110" t="s">
        <v>2180</v>
      </c>
      <c r="E27" s="138">
        <v>237</v>
      </c>
      <c r="F27" s="117" t="str">
        <f>VLOOKUP(E27,VIP!$A$2:$O13838,2,0)</f>
        <v>DRBR237</v>
      </c>
      <c r="G27" s="117" t="str">
        <f>VLOOKUP(E27,'LISTADO ATM'!$A$2:$B$897,2,0)</f>
        <v xml:space="preserve">ATM UNP Plaza Vásquez </v>
      </c>
      <c r="H27" s="117" t="str">
        <f>VLOOKUP(E27,VIP!$A$2:$O18701,7,FALSE)</f>
        <v>Si</v>
      </c>
      <c r="I27" s="117" t="str">
        <f>VLOOKUP(E27,VIP!$A$2:$O10666,8,FALSE)</f>
        <v>Si</v>
      </c>
      <c r="J27" s="117" t="str">
        <f>VLOOKUP(E27,VIP!$A$2:$O10616,8,FALSE)</f>
        <v>Si</v>
      </c>
      <c r="K27" s="117" t="str">
        <f>VLOOKUP(E27,VIP!$A$2:$O14190,6,0)</f>
        <v>SI</v>
      </c>
      <c r="L27" s="152" t="s">
        <v>2219</v>
      </c>
      <c r="M27" s="109" t="s">
        <v>2446</v>
      </c>
      <c r="N27" s="109" t="s">
        <v>2558</v>
      </c>
      <c r="O27" s="117" t="s">
        <v>2455</v>
      </c>
      <c r="P27" s="117"/>
      <c r="Q27" s="109" t="s">
        <v>2219</v>
      </c>
    </row>
    <row r="28" spans="1:17" s="118" customFormat="1" ht="18" x14ac:dyDescent="0.25">
      <c r="A28" s="117" t="str">
        <f>VLOOKUP(E28,'LISTADO ATM'!$A$2:$C$898,3,0)</f>
        <v>DISTRITO NACIONAL</v>
      </c>
      <c r="B28" s="143">
        <v>3335923843</v>
      </c>
      <c r="C28" s="110">
        <v>44364.576655092591</v>
      </c>
      <c r="D28" s="110" t="s">
        <v>2180</v>
      </c>
      <c r="E28" s="138">
        <v>34</v>
      </c>
      <c r="F28" s="117" t="str">
        <f>VLOOKUP(E28,VIP!$A$2:$O13837,2,0)</f>
        <v>DRBR034</v>
      </c>
      <c r="G28" s="117" t="str">
        <f>VLOOKUP(E28,'LISTADO ATM'!$A$2:$B$897,2,0)</f>
        <v xml:space="preserve">ATM Plaza de la Salud </v>
      </c>
      <c r="H28" s="117" t="str">
        <f>VLOOKUP(E28,VIP!$A$2:$O18700,7,FALSE)</f>
        <v>Si</v>
      </c>
      <c r="I28" s="117" t="str">
        <f>VLOOKUP(E28,VIP!$A$2:$O10665,8,FALSE)</f>
        <v>Si</v>
      </c>
      <c r="J28" s="117" t="str">
        <f>VLOOKUP(E28,VIP!$A$2:$O10615,8,FALSE)</f>
        <v>Si</v>
      </c>
      <c r="K28" s="117" t="str">
        <f>VLOOKUP(E28,VIP!$A$2:$O14189,6,0)</f>
        <v>NO</v>
      </c>
      <c r="L28" s="152" t="s">
        <v>2219</v>
      </c>
      <c r="M28" s="109" t="s">
        <v>2446</v>
      </c>
      <c r="N28" s="109" t="s">
        <v>2558</v>
      </c>
      <c r="O28" s="117" t="s">
        <v>2455</v>
      </c>
      <c r="P28" s="117"/>
      <c r="Q28" s="109" t="s">
        <v>2219</v>
      </c>
    </row>
    <row r="29" spans="1:17" s="118" customFormat="1" ht="18" x14ac:dyDescent="0.25">
      <c r="A29" s="117" t="str">
        <f>VLOOKUP(E29,'LISTADO ATM'!$A$2:$C$898,3,0)</f>
        <v>DISTRITO NACIONAL</v>
      </c>
      <c r="B29" s="143">
        <v>3335923850</v>
      </c>
      <c r="C29" s="110">
        <v>44364.580231481479</v>
      </c>
      <c r="D29" s="110" t="s">
        <v>2180</v>
      </c>
      <c r="E29" s="138">
        <v>473</v>
      </c>
      <c r="F29" s="117" t="str">
        <f>VLOOKUP(E29,VIP!$A$2:$O13836,2,0)</f>
        <v>DRBR473</v>
      </c>
      <c r="G29" s="117" t="str">
        <f>VLOOKUP(E29,'LISTADO ATM'!$A$2:$B$897,2,0)</f>
        <v xml:space="preserve">ATM Oficina Carrefour II </v>
      </c>
      <c r="H29" s="117" t="str">
        <f>VLOOKUP(E29,VIP!$A$2:$O18699,7,FALSE)</f>
        <v>Si</v>
      </c>
      <c r="I29" s="117" t="str">
        <f>VLOOKUP(E29,VIP!$A$2:$O10664,8,FALSE)</f>
        <v>Si</v>
      </c>
      <c r="J29" s="117" t="str">
        <f>VLOOKUP(E29,VIP!$A$2:$O10614,8,FALSE)</f>
        <v>Si</v>
      </c>
      <c r="K29" s="117" t="str">
        <f>VLOOKUP(E29,VIP!$A$2:$O14188,6,0)</f>
        <v>NO</v>
      </c>
      <c r="L29" s="152" t="s">
        <v>2219</v>
      </c>
      <c r="M29" s="109" t="s">
        <v>2446</v>
      </c>
      <c r="N29" s="109" t="s">
        <v>2558</v>
      </c>
      <c r="O29" s="117" t="s">
        <v>2455</v>
      </c>
      <c r="P29" s="117"/>
      <c r="Q29" s="109" t="s">
        <v>2219</v>
      </c>
    </row>
    <row r="30" spans="1:17" s="118" customFormat="1" ht="18" x14ac:dyDescent="0.25">
      <c r="A30" s="117" t="str">
        <f>VLOOKUP(E30,'LISTADO ATM'!$A$2:$C$898,3,0)</f>
        <v>DISTRITO NACIONAL</v>
      </c>
      <c r="B30" s="143">
        <v>3335923863</v>
      </c>
      <c r="C30" s="110">
        <v>44364.586064814815</v>
      </c>
      <c r="D30" s="110" t="s">
        <v>2180</v>
      </c>
      <c r="E30" s="138">
        <v>487</v>
      </c>
      <c r="F30" s="117" t="str">
        <f>VLOOKUP(E30,VIP!$A$2:$O13835,2,0)</f>
        <v>DRBR487</v>
      </c>
      <c r="G30" s="117" t="str">
        <f>VLOOKUP(E30,'LISTADO ATM'!$A$2:$B$897,2,0)</f>
        <v xml:space="preserve">ATM Olé Hainamosa </v>
      </c>
      <c r="H30" s="117" t="str">
        <f>VLOOKUP(E30,VIP!$A$2:$O18698,7,FALSE)</f>
        <v>Si</v>
      </c>
      <c r="I30" s="117" t="str">
        <f>VLOOKUP(E30,VIP!$A$2:$O10663,8,FALSE)</f>
        <v>Si</v>
      </c>
      <c r="J30" s="117" t="str">
        <f>VLOOKUP(E30,VIP!$A$2:$O10613,8,FALSE)</f>
        <v>Si</v>
      </c>
      <c r="K30" s="117" t="str">
        <f>VLOOKUP(E30,VIP!$A$2:$O14187,6,0)</f>
        <v>SI</v>
      </c>
      <c r="L30" s="152" t="s">
        <v>2219</v>
      </c>
      <c r="M30" s="109" t="s">
        <v>2446</v>
      </c>
      <c r="N30" s="109" t="s">
        <v>2558</v>
      </c>
      <c r="O30" s="117" t="s">
        <v>2455</v>
      </c>
      <c r="P30" s="117"/>
      <c r="Q30" s="109" t="s">
        <v>2219</v>
      </c>
    </row>
    <row r="31" spans="1:17" s="118" customFormat="1" ht="18" x14ac:dyDescent="0.25">
      <c r="A31" s="117" t="str">
        <f>VLOOKUP(E31,'LISTADO ATM'!$A$2:$C$898,3,0)</f>
        <v>DISTRITO NACIONAL</v>
      </c>
      <c r="B31" s="143">
        <v>3335923938</v>
      </c>
      <c r="C31" s="110">
        <v>44364.625694444447</v>
      </c>
      <c r="D31" s="110" t="s">
        <v>2449</v>
      </c>
      <c r="E31" s="138">
        <v>394</v>
      </c>
      <c r="F31" s="117" t="str">
        <f>VLOOKUP(E31,VIP!$A$2:$O13836,2,0)</f>
        <v>DRBR394</v>
      </c>
      <c r="G31" s="117" t="str">
        <f>VLOOKUP(E31,'LISTADO ATM'!$A$2:$B$897,2,0)</f>
        <v xml:space="preserve">ATM Multicentro La Sirena Luperón </v>
      </c>
      <c r="H31" s="117" t="str">
        <f>VLOOKUP(E31,VIP!$A$2:$O18699,7,FALSE)</f>
        <v>Si</v>
      </c>
      <c r="I31" s="117" t="str">
        <f>VLOOKUP(E31,VIP!$A$2:$O10664,8,FALSE)</f>
        <v>Si</v>
      </c>
      <c r="J31" s="117" t="str">
        <f>VLOOKUP(E31,VIP!$A$2:$O10614,8,FALSE)</f>
        <v>Si</v>
      </c>
      <c r="K31" s="117" t="str">
        <f>VLOOKUP(E31,VIP!$A$2:$O14188,6,0)</f>
        <v>NO</v>
      </c>
      <c r="L31" s="152" t="s">
        <v>2418</v>
      </c>
      <c r="M31" s="109" t="s">
        <v>2446</v>
      </c>
      <c r="N31" s="109" t="s">
        <v>2453</v>
      </c>
      <c r="O31" s="117" t="s">
        <v>2454</v>
      </c>
      <c r="P31" s="117"/>
      <c r="Q31" s="109" t="s">
        <v>2418</v>
      </c>
    </row>
    <row r="32" spans="1:17" ht="18" x14ac:dyDescent="0.25">
      <c r="A32" s="117" t="str">
        <f>VLOOKUP(E32,'LISTADO ATM'!$A$2:$C$898,3,0)</f>
        <v>DISTRITO NACIONAL</v>
      </c>
      <c r="B32" s="143">
        <v>3335923961</v>
      </c>
      <c r="C32" s="110">
        <v>44364.633217592593</v>
      </c>
      <c r="D32" s="110" t="s">
        <v>2449</v>
      </c>
      <c r="E32" s="138">
        <v>904</v>
      </c>
      <c r="F32" s="117" t="str">
        <f>VLOOKUP(E32,VIP!$A$2:$O13843,2,0)</f>
        <v>DRBR24B</v>
      </c>
      <c r="G32" s="117" t="str">
        <f>VLOOKUP(E32,'LISTADO ATM'!$A$2:$B$897,2,0)</f>
        <v xml:space="preserve">ATM Oficina Multicentro La Sirena Churchill </v>
      </c>
      <c r="H32" s="117" t="str">
        <f>VLOOKUP(E32,VIP!$A$2:$O18706,7,FALSE)</f>
        <v>Si</v>
      </c>
      <c r="I32" s="117" t="str">
        <f>VLOOKUP(E32,VIP!$A$2:$O10671,8,FALSE)</f>
        <v>Si</v>
      </c>
      <c r="J32" s="117" t="str">
        <f>VLOOKUP(E32,VIP!$A$2:$O10621,8,FALSE)</f>
        <v>Si</v>
      </c>
      <c r="K32" s="117" t="str">
        <f>VLOOKUP(E32,VIP!$A$2:$O14195,6,0)</f>
        <v>SI</v>
      </c>
      <c r="L32" s="152" t="s">
        <v>2418</v>
      </c>
      <c r="M32" s="109" t="s">
        <v>2446</v>
      </c>
      <c r="N32" s="109" t="s">
        <v>2453</v>
      </c>
      <c r="O32" s="117" t="s">
        <v>2454</v>
      </c>
      <c r="P32" s="117"/>
      <c r="Q32" s="109" t="s">
        <v>2418</v>
      </c>
    </row>
    <row r="33" spans="1:17" ht="18" x14ac:dyDescent="0.25">
      <c r="A33" s="117" t="str">
        <f>VLOOKUP(E33,'LISTADO ATM'!$A$2:$C$898,3,0)</f>
        <v>DISTRITO NACIONAL</v>
      </c>
      <c r="B33" s="143">
        <v>3335923992</v>
      </c>
      <c r="C33" s="110">
        <v>44364.641863425924</v>
      </c>
      <c r="D33" s="110" t="s">
        <v>2470</v>
      </c>
      <c r="E33" s="138">
        <v>957</v>
      </c>
      <c r="F33" s="117" t="str">
        <f>VLOOKUP(E33,VIP!$A$2:$O13842,2,0)</f>
        <v>DRBR23F</v>
      </c>
      <c r="G33" s="117" t="str">
        <f>VLOOKUP(E33,'LISTADO ATM'!$A$2:$B$897,2,0)</f>
        <v xml:space="preserve">ATM Oficina Venezuela </v>
      </c>
      <c r="H33" s="117" t="str">
        <f>VLOOKUP(E33,VIP!$A$2:$O18705,7,FALSE)</f>
        <v>Si</v>
      </c>
      <c r="I33" s="117" t="str">
        <f>VLOOKUP(E33,VIP!$A$2:$O10670,8,FALSE)</f>
        <v>Si</v>
      </c>
      <c r="J33" s="117" t="str">
        <f>VLOOKUP(E33,VIP!$A$2:$O10620,8,FALSE)</f>
        <v>Si</v>
      </c>
      <c r="K33" s="117" t="str">
        <f>VLOOKUP(E33,VIP!$A$2:$O14194,6,0)</f>
        <v>SI</v>
      </c>
      <c r="L33" s="152" t="s">
        <v>2566</v>
      </c>
      <c r="M33" s="109" t="s">
        <v>2446</v>
      </c>
      <c r="N33" s="109" t="s">
        <v>2453</v>
      </c>
      <c r="O33" s="117" t="s">
        <v>2471</v>
      </c>
      <c r="P33" s="117"/>
      <c r="Q33" s="109" t="s">
        <v>2566</v>
      </c>
    </row>
    <row r="34" spans="1:17" ht="18" x14ac:dyDescent="0.25">
      <c r="A34" s="117" t="str">
        <f>VLOOKUP(E34,'LISTADO ATM'!$A$2:$C$898,3,0)</f>
        <v>SUR</v>
      </c>
      <c r="B34" s="143">
        <v>3335924000</v>
      </c>
      <c r="C34" s="110">
        <v>44364.643206018518</v>
      </c>
      <c r="D34" s="110" t="s">
        <v>2180</v>
      </c>
      <c r="E34" s="138">
        <v>6</v>
      </c>
      <c r="F34" s="117" t="str">
        <f>VLOOKUP(E34,VIP!$A$2:$O13841,2,0)</f>
        <v>DRBR006</v>
      </c>
      <c r="G34" s="117" t="str">
        <f>VLOOKUP(E34,'LISTADO ATM'!$A$2:$B$897,2,0)</f>
        <v xml:space="preserve">ATM Plaza WAO San Juan </v>
      </c>
      <c r="H34" s="117" t="str">
        <f>VLOOKUP(E34,VIP!$A$2:$O18704,7,FALSE)</f>
        <v>N/A</v>
      </c>
      <c r="I34" s="117" t="str">
        <f>VLOOKUP(E34,VIP!$A$2:$O10669,8,FALSE)</f>
        <v>N/A</v>
      </c>
      <c r="J34" s="117" t="str">
        <f>VLOOKUP(E34,VIP!$A$2:$O10619,8,FALSE)</f>
        <v>N/A</v>
      </c>
      <c r="K34" s="117" t="str">
        <f>VLOOKUP(E34,VIP!$A$2:$O14193,6,0)</f>
        <v/>
      </c>
      <c r="L34" s="152" t="s">
        <v>2219</v>
      </c>
      <c r="M34" s="109" t="s">
        <v>2446</v>
      </c>
      <c r="N34" s="109" t="s">
        <v>2558</v>
      </c>
      <c r="O34" s="117" t="s">
        <v>2455</v>
      </c>
      <c r="P34" s="117"/>
      <c r="Q34" s="109" t="s">
        <v>2219</v>
      </c>
    </row>
    <row r="35" spans="1:17" ht="18" x14ac:dyDescent="0.25">
      <c r="A35" s="117" t="str">
        <f>VLOOKUP(E35,'LISTADO ATM'!$A$2:$C$898,3,0)</f>
        <v>DISTRITO NACIONAL</v>
      </c>
      <c r="B35" s="143">
        <v>3335924020</v>
      </c>
      <c r="C35" s="110">
        <v>44364.649953703702</v>
      </c>
      <c r="D35" s="110" t="s">
        <v>2180</v>
      </c>
      <c r="E35" s="138">
        <v>416</v>
      </c>
      <c r="F35" s="117" t="str">
        <f>VLOOKUP(E35,VIP!$A$2:$O13839,2,0)</f>
        <v>DRBR416</v>
      </c>
      <c r="G35" s="117" t="str">
        <f>VLOOKUP(E35,'LISTADO ATM'!$A$2:$B$897,2,0)</f>
        <v xml:space="preserve">ATM Autobanco San Martín II </v>
      </c>
      <c r="H35" s="117" t="str">
        <f>VLOOKUP(E35,VIP!$A$2:$O18702,7,FALSE)</f>
        <v>Si</v>
      </c>
      <c r="I35" s="117" t="str">
        <f>VLOOKUP(E35,VIP!$A$2:$O10667,8,FALSE)</f>
        <v>Si</v>
      </c>
      <c r="J35" s="117" t="str">
        <f>VLOOKUP(E35,VIP!$A$2:$O10617,8,FALSE)</f>
        <v>Si</v>
      </c>
      <c r="K35" s="117" t="str">
        <f>VLOOKUP(E35,VIP!$A$2:$O14191,6,0)</f>
        <v>NO</v>
      </c>
      <c r="L35" s="152" t="s">
        <v>2466</v>
      </c>
      <c r="M35" s="109" t="s">
        <v>2446</v>
      </c>
      <c r="N35" s="109" t="s">
        <v>2558</v>
      </c>
      <c r="O35" s="117" t="s">
        <v>2455</v>
      </c>
      <c r="P35" s="117"/>
      <c r="Q35" s="109" t="s">
        <v>2466</v>
      </c>
    </row>
    <row r="36" spans="1:17" ht="18" x14ac:dyDescent="0.25">
      <c r="A36" s="117" t="str">
        <f>VLOOKUP(E36,'LISTADO ATM'!$A$2:$C$898,3,0)</f>
        <v>NORTE</v>
      </c>
      <c r="B36" s="143">
        <v>3335924037</v>
      </c>
      <c r="C36" s="110">
        <v>44364.655335648145</v>
      </c>
      <c r="D36" s="110" t="s">
        <v>2470</v>
      </c>
      <c r="E36" s="138">
        <v>196</v>
      </c>
      <c r="F36" s="117" t="str">
        <f>VLOOKUP(E36,VIP!$A$2:$O13837,2,0)</f>
        <v>DRBR196</v>
      </c>
      <c r="G36" s="117" t="str">
        <f>VLOOKUP(E36,'LISTADO ATM'!$A$2:$B$897,2,0)</f>
        <v xml:space="preserve">ATM Estación Texaco Cangrejo Farmacia (Sosúa) </v>
      </c>
      <c r="H36" s="117" t="str">
        <f>VLOOKUP(E36,VIP!$A$2:$O18700,7,FALSE)</f>
        <v>Si</v>
      </c>
      <c r="I36" s="117" t="str">
        <f>VLOOKUP(E36,VIP!$A$2:$O10665,8,FALSE)</f>
        <v>Si</v>
      </c>
      <c r="J36" s="117" t="str">
        <f>VLOOKUP(E36,VIP!$A$2:$O10615,8,FALSE)</f>
        <v>Si</v>
      </c>
      <c r="K36" s="117" t="str">
        <f>VLOOKUP(E36,VIP!$A$2:$O14189,6,0)</f>
        <v>NO</v>
      </c>
      <c r="L36" s="152" t="s">
        <v>2442</v>
      </c>
      <c r="M36" s="109" t="s">
        <v>2446</v>
      </c>
      <c r="N36" s="109" t="s">
        <v>2453</v>
      </c>
      <c r="O36" s="117" t="s">
        <v>2471</v>
      </c>
      <c r="P36" s="117"/>
      <c r="Q36" s="109" t="s">
        <v>2442</v>
      </c>
    </row>
    <row r="37" spans="1:17" ht="18" x14ac:dyDescent="0.25">
      <c r="A37" s="117" t="str">
        <f>VLOOKUP(E37,'LISTADO ATM'!$A$2:$C$898,3,0)</f>
        <v>DISTRITO NACIONAL</v>
      </c>
      <c r="B37" s="143">
        <v>3335924127</v>
      </c>
      <c r="C37" s="110">
        <v>44364.682708333334</v>
      </c>
      <c r="D37" s="110" t="s">
        <v>2449</v>
      </c>
      <c r="E37" s="138">
        <v>738</v>
      </c>
      <c r="F37" s="117" t="str">
        <f>VLOOKUP(E37,VIP!$A$2:$O13845,2,0)</f>
        <v>DRBR24S</v>
      </c>
      <c r="G37" s="117" t="str">
        <f>VLOOKUP(E37,'LISTADO ATM'!$A$2:$B$897,2,0)</f>
        <v xml:space="preserve">ATM Zona Franca Los Alcarrizos </v>
      </c>
      <c r="H37" s="117" t="str">
        <f>VLOOKUP(E37,VIP!$A$2:$O18708,7,FALSE)</f>
        <v>Si</v>
      </c>
      <c r="I37" s="117" t="str">
        <f>VLOOKUP(E37,VIP!$A$2:$O10673,8,FALSE)</f>
        <v>Si</v>
      </c>
      <c r="J37" s="117" t="str">
        <f>VLOOKUP(E37,VIP!$A$2:$O10623,8,FALSE)</f>
        <v>Si</v>
      </c>
      <c r="K37" s="117" t="str">
        <f>VLOOKUP(E37,VIP!$A$2:$O14197,6,0)</f>
        <v>NO</v>
      </c>
      <c r="L37" s="152" t="s">
        <v>2566</v>
      </c>
      <c r="M37" s="109" t="s">
        <v>2446</v>
      </c>
      <c r="N37" s="109" t="s">
        <v>2453</v>
      </c>
      <c r="O37" s="117" t="s">
        <v>2454</v>
      </c>
      <c r="P37" s="117"/>
      <c r="Q37" s="109" t="s">
        <v>2566</v>
      </c>
    </row>
    <row r="38" spans="1:17" ht="18" x14ac:dyDescent="0.25">
      <c r="A38" s="117" t="str">
        <f>VLOOKUP(E38,'LISTADO ATM'!$A$2:$C$898,3,0)</f>
        <v>DISTRITO NACIONAL</v>
      </c>
      <c r="B38" s="143">
        <v>3335924175</v>
      </c>
      <c r="C38" s="110">
        <v>44364.695</v>
      </c>
      <c r="D38" s="110" t="s">
        <v>2180</v>
      </c>
      <c r="E38" s="138">
        <v>685</v>
      </c>
      <c r="F38" s="117" t="str">
        <f>VLOOKUP(E38,VIP!$A$2:$O13844,2,0)</f>
        <v>DRBR685</v>
      </c>
      <c r="G38" s="117" t="str">
        <f>VLOOKUP(E38,'LISTADO ATM'!$A$2:$B$897,2,0)</f>
        <v>ATM Autoservicio UASD</v>
      </c>
      <c r="H38" s="117" t="str">
        <f>VLOOKUP(E38,VIP!$A$2:$O18707,7,FALSE)</f>
        <v>NO</v>
      </c>
      <c r="I38" s="117" t="str">
        <f>VLOOKUP(E38,VIP!$A$2:$O10672,8,FALSE)</f>
        <v>SI</v>
      </c>
      <c r="J38" s="117" t="str">
        <f>VLOOKUP(E38,VIP!$A$2:$O10622,8,FALSE)</f>
        <v>SI</v>
      </c>
      <c r="K38" s="117" t="str">
        <f>VLOOKUP(E38,VIP!$A$2:$O14196,6,0)</f>
        <v>NO</v>
      </c>
      <c r="L38" s="152" t="s">
        <v>2219</v>
      </c>
      <c r="M38" s="109" t="s">
        <v>2446</v>
      </c>
      <c r="N38" s="109" t="s">
        <v>2453</v>
      </c>
      <c r="O38" s="117" t="s">
        <v>2455</v>
      </c>
      <c r="P38" s="117"/>
      <c r="Q38" s="109" t="s">
        <v>2219</v>
      </c>
    </row>
    <row r="39" spans="1:17" ht="18" x14ac:dyDescent="0.25">
      <c r="A39" s="117" t="str">
        <f>VLOOKUP(E39,'LISTADO ATM'!$A$2:$C$898,3,0)</f>
        <v>NORTE</v>
      </c>
      <c r="B39" s="143">
        <v>3335924214</v>
      </c>
      <c r="C39" s="110">
        <v>44364.711469907408</v>
      </c>
      <c r="D39" s="110" t="s">
        <v>2570</v>
      </c>
      <c r="E39" s="138">
        <v>775</v>
      </c>
      <c r="F39" s="117" t="str">
        <f>VLOOKUP(E39,VIP!$A$2:$O13842,2,0)</f>
        <v>DRBR450</v>
      </c>
      <c r="G39" s="117" t="str">
        <f>VLOOKUP(E39,'LISTADO ATM'!$A$2:$B$897,2,0)</f>
        <v xml:space="preserve">ATM S/M Lilo (Montecristi) </v>
      </c>
      <c r="H39" s="117" t="str">
        <f>VLOOKUP(E39,VIP!$A$2:$O18705,7,FALSE)</f>
        <v>Si</v>
      </c>
      <c r="I39" s="117" t="str">
        <f>VLOOKUP(E39,VIP!$A$2:$O10670,8,FALSE)</f>
        <v>Si</v>
      </c>
      <c r="J39" s="117" t="str">
        <f>VLOOKUP(E39,VIP!$A$2:$O10620,8,FALSE)</f>
        <v>Si</v>
      </c>
      <c r="K39" s="117" t="str">
        <f>VLOOKUP(E39,VIP!$A$2:$O14194,6,0)</f>
        <v>NO</v>
      </c>
      <c r="L39" s="152" t="s">
        <v>2219</v>
      </c>
      <c r="M39" s="109" t="s">
        <v>2446</v>
      </c>
      <c r="N39" s="109" t="s">
        <v>2453</v>
      </c>
      <c r="O39" s="117" t="s">
        <v>2571</v>
      </c>
      <c r="P39" s="117"/>
      <c r="Q39" s="109" t="s">
        <v>2219</v>
      </c>
    </row>
    <row r="40" spans="1:17" ht="18" x14ac:dyDescent="0.25">
      <c r="A40" s="117" t="str">
        <f>VLOOKUP(E40,'LISTADO ATM'!$A$2:$C$898,3,0)</f>
        <v>SUR</v>
      </c>
      <c r="B40" s="143">
        <v>3335924216</v>
      </c>
      <c r="C40" s="110">
        <v>44364.713842592595</v>
      </c>
      <c r="D40" s="110" t="s">
        <v>2180</v>
      </c>
      <c r="E40" s="138">
        <v>5</v>
      </c>
      <c r="F40" s="117" t="str">
        <f>VLOOKUP(E40,VIP!$A$2:$O13841,2,0)</f>
        <v>DRBR005</v>
      </c>
      <c r="G40" s="117" t="str">
        <f>VLOOKUP(E40,'LISTADO ATM'!$A$2:$B$897,2,0)</f>
        <v>ATM Oficina Autoservicio Villa Ofelia (San Juan)</v>
      </c>
      <c r="H40" s="117" t="str">
        <f>VLOOKUP(E40,VIP!$A$2:$O18704,7,FALSE)</f>
        <v>Si</v>
      </c>
      <c r="I40" s="117" t="str">
        <f>VLOOKUP(E40,VIP!$A$2:$O10669,8,FALSE)</f>
        <v>Si</v>
      </c>
      <c r="J40" s="117" t="str">
        <f>VLOOKUP(E40,VIP!$A$2:$O10619,8,FALSE)</f>
        <v>Si</v>
      </c>
      <c r="K40" s="117" t="str">
        <f>VLOOKUP(E40,VIP!$A$2:$O14193,6,0)</f>
        <v>NO</v>
      </c>
      <c r="L40" s="152" t="s">
        <v>2219</v>
      </c>
      <c r="M40" s="109" t="s">
        <v>2446</v>
      </c>
      <c r="N40" s="109" t="s">
        <v>2453</v>
      </c>
      <c r="O40" s="117" t="s">
        <v>2455</v>
      </c>
      <c r="P40" s="117"/>
      <c r="Q40" s="109" t="s">
        <v>2219</v>
      </c>
    </row>
    <row r="41" spans="1:17" ht="18" x14ac:dyDescent="0.25">
      <c r="A41" s="117" t="str">
        <f>VLOOKUP(E41,'LISTADO ATM'!$A$2:$C$898,3,0)</f>
        <v>DISTRITO NACIONAL</v>
      </c>
      <c r="B41" s="143">
        <v>3335924264</v>
      </c>
      <c r="C41" s="110">
        <v>44364.744571759256</v>
      </c>
      <c r="D41" s="110" t="s">
        <v>2449</v>
      </c>
      <c r="E41" s="138">
        <v>365</v>
      </c>
      <c r="F41" s="117" t="str">
        <f>VLOOKUP(E41,VIP!$A$2:$O13840,2,0)</f>
        <v>DRBR365</v>
      </c>
      <c r="G41" s="117" t="str">
        <f>VLOOKUP(E41,'LISTADO ATM'!$A$2:$B$897,2,0)</f>
        <v>ATM CEMDOE</v>
      </c>
      <c r="H41" s="117" t="str">
        <f>VLOOKUP(E41,VIP!$A$2:$O18703,7,FALSE)</f>
        <v>N/A</v>
      </c>
      <c r="I41" s="117" t="str">
        <f>VLOOKUP(E41,VIP!$A$2:$O10668,8,FALSE)</f>
        <v>N/A</v>
      </c>
      <c r="J41" s="117" t="str">
        <f>VLOOKUP(E41,VIP!$A$2:$O10618,8,FALSE)</f>
        <v>N/A</v>
      </c>
      <c r="K41" s="117" t="str">
        <f>VLOOKUP(E41,VIP!$A$2:$O14192,6,0)</f>
        <v>N/A</v>
      </c>
      <c r="L41" s="152" t="s">
        <v>2442</v>
      </c>
      <c r="M41" s="109" t="s">
        <v>2446</v>
      </c>
      <c r="N41" s="109" t="s">
        <v>2453</v>
      </c>
      <c r="O41" s="117" t="s">
        <v>2454</v>
      </c>
      <c r="P41" s="117"/>
      <c r="Q41" s="109" t="s">
        <v>2442</v>
      </c>
    </row>
    <row r="42" spans="1:17" ht="18" x14ac:dyDescent="0.25">
      <c r="A42" s="117" t="str">
        <f>VLOOKUP(E42,'LISTADO ATM'!$A$2:$C$898,3,0)</f>
        <v>DISTRITO NACIONAL</v>
      </c>
      <c r="B42" s="143">
        <v>3335924285</v>
      </c>
      <c r="C42" s="110">
        <v>44364.770196759258</v>
      </c>
      <c r="D42" s="110" t="s">
        <v>2449</v>
      </c>
      <c r="E42" s="138">
        <v>678</v>
      </c>
      <c r="F42" s="117" t="str">
        <f>VLOOKUP(E42,VIP!$A$2:$O13839,2,0)</f>
        <v>DRBR678</v>
      </c>
      <c r="G42" s="117" t="str">
        <f>VLOOKUP(E42,'LISTADO ATM'!$A$2:$B$897,2,0)</f>
        <v>ATM Eco Petroleo San Isidro</v>
      </c>
      <c r="H42" s="117" t="str">
        <f>VLOOKUP(E42,VIP!$A$2:$O18702,7,FALSE)</f>
        <v>Si</v>
      </c>
      <c r="I42" s="117" t="str">
        <f>VLOOKUP(E42,VIP!$A$2:$O10667,8,FALSE)</f>
        <v>Si</v>
      </c>
      <c r="J42" s="117" t="str">
        <f>VLOOKUP(E42,VIP!$A$2:$O10617,8,FALSE)</f>
        <v>Si</v>
      </c>
      <c r="K42" s="117" t="str">
        <f>VLOOKUP(E42,VIP!$A$2:$O14191,6,0)</f>
        <v>NO</v>
      </c>
      <c r="L42" s="152" t="s">
        <v>2442</v>
      </c>
      <c r="M42" s="109" t="s">
        <v>2446</v>
      </c>
      <c r="N42" s="109" t="s">
        <v>2453</v>
      </c>
      <c r="O42" s="117" t="s">
        <v>2454</v>
      </c>
      <c r="P42" s="117"/>
      <c r="Q42" s="109" t="s">
        <v>2442</v>
      </c>
    </row>
    <row r="43" spans="1:17" ht="18" x14ac:dyDescent="0.25">
      <c r="A43" s="117" t="str">
        <f>VLOOKUP(E43,'LISTADO ATM'!$A$2:$C$898,3,0)</f>
        <v>NORTE</v>
      </c>
      <c r="B43" s="143">
        <v>3335924289</v>
      </c>
      <c r="C43" s="110">
        <v>44364.774872685186</v>
      </c>
      <c r="D43" s="110" t="s">
        <v>2570</v>
      </c>
      <c r="E43" s="138">
        <v>633</v>
      </c>
      <c r="F43" s="117" t="str">
        <f>VLOOKUP(E43,VIP!$A$2:$O13838,2,0)</f>
        <v>DRBR260</v>
      </c>
      <c r="G43" s="117" t="str">
        <f>VLOOKUP(E43,'LISTADO ATM'!$A$2:$B$897,2,0)</f>
        <v xml:space="preserve">ATM Autobanco Las Colinas </v>
      </c>
      <c r="H43" s="117" t="str">
        <f>VLOOKUP(E43,VIP!$A$2:$O18701,7,FALSE)</f>
        <v>Si</v>
      </c>
      <c r="I43" s="117" t="str">
        <f>VLOOKUP(E43,VIP!$A$2:$O10666,8,FALSE)</f>
        <v>Si</v>
      </c>
      <c r="J43" s="117" t="str">
        <f>VLOOKUP(E43,VIP!$A$2:$O10616,8,FALSE)</f>
        <v>Si</v>
      </c>
      <c r="K43" s="117" t="str">
        <f>VLOOKUP(E43,VIP!$A$2:$O14190,6,0)</f>
        <v>SI</v>
      </c>
      <c r="L43" s="152" t="s">
        <v>2418</v>
      </c>
      <c r="M43" s="109" t="s">
        <v>2446</v>
      </c>
      <c r="N43" s="109" t="s">
        <v>2453</v>
      </c>
      <c r="O43" s="117" t="s">
        <v>2571</v>
      </c>
      <c r="P43" s="117"/>
      <c r="Q43" s="109" t="s">
        <v>2418</v>
      </c>
    </row>
    <row r="44" spans="1:17" ht="18" x14ac:dyDescent="0.25">
      <c r="A44" s="117" t="str">
        <f>VLOOKUP(E44,'LISTADO ATM'!$A$2:$C$898,3,0)</f>
        <v>DISTRITO NACIONAL</v>
      </c>
      <c r="B44" s="143">
        <v>3335924307</v>
      </c>
      <c r="C44" s="110">
        <v>44364.815243055556</v>
      </c>
      <c r="D44" s="110" t="s">
        <v>2180</v>
      </c>
      <c r="E44" s="138">
        <v>70</v>
      </c>
      <c r="F44" s="117" t="str">
        <f>VLOOKUP(E44,VIP!$A$2:$O13828,2,0)</f>
        <v>DRBR070</v>
      </c>
      <c r="G44" s="117" t="str">
        <f>VLOOKUP(E44,'LISTADO ATM'!$A$2:$B$897,2,0)</f>
        <v xml:space="preserve">ATM Autoservicio Plaza Lama Zona Oriental </v>
      </c>
      <c r="H44" s="117" t="str">
        <f>VLOOKUP(E44,VIP!$A$2:$O18691,7,FALSE)</f>
        <v>Si</v>
      </c>
      <c r="I44" s="117" t="str">
        <f>VLOOKUP(E44,VIP!$A$2:$O10656,8,FALSE)</f>
        <v>Si</v>
      </c>
      <c r="J44" s="117" t="str">
        <f>VLOOKUP(E44,VIP!$A$2:$O10606,8,FALSE)</f>
        <v>Si</v>
      </c>
      <c r="K44" s="117" t="str">
        <f>VLOOKUP(E44,VIP!$A$2:$O14180,6,0)</f>
        <v>NO</v>
      </c>
      <c r="L44" s="152" t="s">
        <v>2568</v>
      </c>
      <c r="M44" s="109" t="s">
        <v>2446</v>
      </c>
      <c r="N44" s="109" t="s">
        <v>2453</v>
      </c>
      <c r="O44" s="117" t="s">
        <v>2455</v>
      </c>
      <c r="P44" s="117"/>
      <c r="Q44" s="109" t="s">
        <v>2568</v>
      </c>
    </row>
    <row r="45" spans="1:17" ht="18" x14ac:dyDescent="0.25">
      <c r="A45" s="117" t="str">
        <f>VLOOKUP(E45,'LISTADO ATM'!$A$2:$C$898,3,0)</f>
        <v>DISTRITO NACIONAL</v>
      </c>
      <c r="B45" s="143">
        <v>3335924308</v>
      </c>
      <c r="C45" s="110">
        <v>44364.816817129627</v>
      </c>
      <c r="D45" s="110" t="s">
        <v>2180</v>
      </c>
      <c r="E45" s="138">
        <v>39</v>
      </c>
      <c r="F45" s="117" t="str">
        <f>VLOOKUP(E45,VIP!$A$2:$O13827,2,0)</f>
        <v>DRBR039</v>
      </c>
      <c r="G45" s="117" t="str">
        <f>VLOOKUP(E45,'LISTADO ATM'!$A$2:$B$897,2,0)</f>
        <v xml:space="preserve">ATM Oficina Ovando </v>
      </c>
      <c r="H45" s="117" t="str">
        <f>VLOOKUP(E45,VIP!$A$2:$O18690,7,FALSE)</f>
        <v>Si</v>
      </c>
      <c r="I45" s="117" t="str">
        <f>VLOOKUP(E45,VIP!$A$2:$O10655,8,FALSE)</f>
        <v>No</v>
      </c>
      <c r="J45" s="117" t="str">
        <f>VLOOKUP(E45,VIP!$A$2:$O10605,8,FALSE)</f>
        <v>No</v>
      </c>
      <c r="K45" s="117" t="str">
        <f>VLOOKUP(E45,VIP!$A$2:$O14179,6,0)</f>
        <v>NO</v>
      </c>
      <c r="L45" s="152" t="s">
        <v>2245</v>
      </c>
      <c r="M45" s="109" t="s">
        <v>2446</v>
      </c>
      <c r="N45" s="109" t="s">
        <v>2453</v>
      </c>
      <c r="O45" s="117" t="s">
        <v>2455</v>
      </c>
      <c r="P45" s="117"/>
      <c r="Q45" s="109" t="s">
        <v>2245</v>
      </c>
    </row>
    <row r="46" spans="1:17" ht="18" x14ac:dyDescent="0.25">
      <c r="A46" s="117" t="str">
        <f>VLOOKUP(E46,'LISTADO ATM'!$A$2:$C$898,3,0)</f>
        <v>DISTRITO NACIONAL</v>
      </c>
      <c r="B46" s="143">
        <v>3335924309</v>
      </c>
      <c r="C46" s="110">
        <v>44364.817673611113</v>
      </c>
      <c r="D46" s="110" t="s">
        <v>2180</v>
      </c>
      <c r="E46" s="138">
        <v>722</v>
      </c>
      <c r="F46" s="117" t="str">
        <f>VLOOKUP(E46,VIP!$A$2:$O13826,2,0)</f>
        <v>DRBR393</v>
      </c>
      <c r="G46" s="117" t="str">
        <f>VLOOKUP(E46,'LISTADO ATM'!$A$2:$B$897,2,0)</f>
        <v xml:space="preserve">ATM Oficina Charles de Gaulle III </v>
      </c>
      <c r="H46" s="117" t="str">
        <f>VLOOKUP(E46,VIP!$A$2:$O18689,7,FALSE)</f>
        <v>Si</v>
      </c>
      <c r="I46" s="117" t="str">
        <f>VLOOKUP(E46,VIP!$A$2:$O10654,8,FALSE)</f>
        <v>Si</v>
      </c>
      <c r="J46" s="117" t="str">
        <f>VLOOKUP(E46,VIP!$A$2:$O10604,8,FALSE)</f>
        <v>Si</v>
      </c>
      <c r="K46" s="117" t="str">
        <f>VLOOKUP(E46,VIP!$A$2:$O14178,6,0)</f>
        <v>SI</v>
      </c>
      <c r="L46" s="152" t="s">
        <v>2568</v>
      </c>
      <c r="M46" s="109" t="s">
        <v>2446</v>
      </c>
      <c r="N46" s="109" t="s">
        <v>2453</v>
      </c>
      <c r="O46" s="117" t="s">
        <v>2455</v>
      </c>
      <c r="P46" s="117"/>
      <c r="Q46" s="109" t="s">
        <v>2568</v>
      </c>
    </row>
    <row r="47" spans="1:17" ht="18" x14ac:dyDescent="0.25">
      <c r="A47" s="117" t="str">
        <f>VLOOKUP(E47,'LISTADO ATM'!$A$2:$C$898,3,0)</f>
        <v>NORTE</v>
      </c>
      <c r="B47" s="143">
        <v>3335924310</v>
      </c>
      <c r="C47" s="110">
        <v>44364.818437499998</v>
      </c>
      <c r="D47" s="110" t="s">
        <v>2181</v>
      </c>
      <c r="E47" s="138">
        <v>606</v>
      </c>
      <c r="F47" s="117" t="str">
        <f>VLOOKUP(E47,VIP!$A$2:$O13825,2,0)</f>
        <v>DRBR704</v>
      </c>
      <c r="G47" s="117" t="str">
        <f>VLOOKUP(E47,'LISTADO ATM'!$A$2:$B$897,2,0)</f>
        <v xml:space="preserve">ATM UNP Manolo Tavarez Justo </v>
      </c>
      <c r="H47" s="117" t="str">
        <f>VLOOKUP(E47,VIP!$A$2:$O18688,7,FALSE)</f>
        <v>Si</v>
      </c>
      <c r="I47" s="117" t="str">
        <f>VLOOKUP(E47,VIP!$A$2:$O10653,8,FALSE)</f>
        <v>Si</v>
      </c>
      <c r="J47" s="117" t="str">
        <f>VLOOKUP(E47,VIP!$A$2:$O10603,8,FALSE)</f>
        <v>Si</v>
      </c>
      <c r="K47" s="117" t="str">
        <f>VLOOKUP(E47,VIP!$A$2:$O14177,6,0)</f>
        <v>NO</v>
      </c>
      <c r="L47" s="152" t="s">
        <v>2568</v>
      </c>
      <c r="M47" s="109" t="s">
        <v>2446</v>
      </c>
      <c r="N47" s="109" t="s">
        <v>2453</v>
      </c>
      <c r="O47" s="117" t="s">
        <v>2567</v>
      </c>
      <c r="P47" s="117"/>
      <c r="Q47" s="109" t="s">
        <v>2568</v>
      </c>
    </row>
    <row r="48" spans="1:17" ht="18" x14ac:dyDescent="0.25">
      <c r="A48" s="117" t="str">
        <f>VLOOKUP(E48,'LISTADO ATM'!$A$2:$C$898,3,0)</f>
        <v>NORTE</v>
      </c>
      <c r="B48" s="143">
        <v>3335924327</v>
      </c>
      <c r="C48" s="110">
        <v>44364.899201388886</v>
      </c>
      <c r="D48" s="110" t="s">
        <v>2470</v>
      </c>
      <c r="E48" s="138">
        <v>40</v>
      </c>
      <c r="F48" s="117" t="str">
        <f>VLOOKUP(E48,VIP!$A$2:$O13824,2,0)</f>
        <v>DRBR040</v>
      </c>
      <c r="G48" s="117" t="str">
        <f>VLOOKUP(E48,'LISTADO ATM'!$A$2:$B$897,2,0)</f>
        <v xml:space="preserve">ATM Oficina El Puñal </v>
      </c>
      <c r="H48" s="117" t="str">
        <f>VLOOKUP(E48,VIP!$A$2:$O18687,7,FALSE)</f>
        <v>Si</v>
      </c>
      <c r="I48" s="117" t="str">
        <f>VLOOKUP(E48,VIP!$A$2:$O10652,8,FALSE)</f>
        <v>Si</v>
      </c>
      <c r="J48" s="117" t="str">
        <f>VLOOKUP(E48,VIP!$A$2:$O10602,8,FALSE)</f>
        <v>Si</v>
      </c>
      <c r="K48" s="117" t="str">
        <f>VLOOKUP(E48,VIP!$A$2:$O14176,6,0)</f>
        <v>NO</v>
      </c>
      <c r="L48" s="152" t="s">
        <v>2418</v>
      </c>
      <c r="M48" s="109" t="s">
        <v>2446</v>
      </c>
      <c r="N48" s="109" t="s">
        <v>2453</v>
      </c>
      <c r="O48" s="117" t="s">
        <v>2572</v>
      </c>
      <c r="P48" s="117"/>
      <c r="Q48" s="109" t="s">
        <v>2418</v>
      </c>
    </row>
    <row r="49" spans="1:17" ht="18" x14ac:dyDescent="0.25">
      <c r="A49" s="117" t="str">
        <f>VLOOKUP(E49,'LISTADO ATM'!$A$2:$C$898,3,0)</f>
        <v>DISTRITO NACIONAL</v>
      </c>
      <c r="B49" s="143">
        <v>3335924328</v>
      </c>
      <c r="C49" s="110">
        <v>44364.910509259258</v>
      </c>
      <c r="D49" s="110" t="s">
        <v>2180</v>
      </c>
      <c r="E49" s="138">
        <v>745</v>
      </c>
      <c r="F49" s="117" t="str">
        <f>VLOOKUP(E49,VIP!$A$2:$O13823,2,0)</f>
        <v>DRBR027</v>
      </c>
      <c r="G49" s="117" t="str">
        <f>VLOOKUP(E49,'LISTADO ATM'!$A$2:$B$897,2,0)</f>
        <v xml:space="preserve">ATM Oficina Ave. Duarte </v>
      </c>
      <c r="H49" s="117" t="str">
        <f>VLOOKUP(E49,VIP!$A$2:$O18686,7,FALSE)</f>
        <v>No</v>
      </c>
      <c r="I49" s="117" t="str">
        <f>VLOOKUP(E49,VIP!$A$2:$O10651,8,FALSE)</f>
        <v>No</v>
      </c>
      <c r="J49" s="117" t="str">
        <f>VLOOKUP(E49,VIP!$A$2:$O10601,8,FALSE)</f>
        <v>No</v>
      </c>
      <c r="K49" s="117" t="str">
        <f>VLOOKUP(E49,VIP!$A$2:$O14175,6,0)</f>
        <v>NO</v>
      </c>
      <c r="L49" s="152" t="s">
        <v>2245</v>
      </c>
      <c r="M49" s="109" t="s">
        <v>2446</v>
      </c>
      <c r="N49" s="109" t="s">
        <v>2453</v>
      </c>
      <c r="O49" s="117" t="s">
        <v>2455</v>
      </c>
      <c r="P49" s="117"/>
      <c r="Q49" s="109" t="s">
        <v>2245</v>
      </c>
    </row>
    <row r="50" spans="1:17" ht="18" x14ac:dyDescent="0.25">
      <c r="A50" s="117" t="str">
        <f>VLOOKUP(E50,'LISTADO ATM'!$A$2:$C$898,3,0)</f>
        <v>DISTRITO NACIONAL</v>
      </c>
      <c r="B50" s="143">
        <v>3335924329</v>
      </c>
      <c r="C50" s="110">
        <v>44364.91265046296</v>
      </c>
      <c r="D50" s="110" t="s">
        <v>2180</v>
      </c>
      <c r="E50" s="138">
        <v>883</v>
      </c>
      <c r="F50" s="117" t="str">
        <f>VLOOKUP(E50,VIP!$A$2:$O13822,2,0)</f>
        <v>DRBR883</v>
      </c>
      <c r="G50" s="117" t="str">
        <f>VLOOKUP(E50,'LISTADO ATM'!$A$2:$B$897,2,0)</f>
        <v xml:space="preserve">ATM Oficina Filadelfia Plaza </v>
      </c>
      <c r="H50" s="117" t="str">
        <f>VLOOKUP(E50,VIP!$A$2:$O18685,7,FALSE)</f>
        <v>Si</v>
      </c>
      <c r="I50" s="117" t="str">
        <f>VLOOKUP(E50,VIP!$A$2:$O10650,8,FALSE)</f>
        <v>Si</v>
      </c>
      <c r="J50" s="117" t="str">
        <f>VLOOKUP(E50,VIP!$A$2:$O10600,8,FALSE)</f>
        <v>Si</v>
      </c>
      <c r="K50" s="117" t="str">
        <f>VLOOKUP(E50,VIP!$A$2:$O14174,6,0)</f>
        <v>NO</v>
      </c>
      <c r="L50" s="152" t="s">
        <v>2599</v>
      </c>
      <c r="M50" s="109" t="s">
        <v>2446</v>
      </c>
      <c r="N50" s="109" t="s">
        <v>2453</v>
      </c>
      <c r="O50" s="117" t="s">
        <v>2455</v>
      </c>
      <c r="P50" s="117"/>
      <c r="Q50" s="109" t="s">
        <v>2599</v>
      </c>
    </row>
    <row r="51" spans="1:17" ht="18" x14ac:dyDescent="0.25">
      <c r="A51" s="117" t="str">
        <f>VLOOKUP(E51,'LISTADO ATM'!$A$2:$C$898,3,0)</f>
        <v>DISTRITO NACIONAL</v>
      </c>
      <c r="B51" s="143">
        <v>3335924330</v>
      </c>
      <c r="C51" s="110">
        <v>44364.913622685184</v>
      </c>
      <c r="D51" s="110" t="s">
        <v>2180</v>
      </c>
      <c r="E51" s="138">
        <v>938</v>
      </c>
      <c r="F51" s="117" t="str">
        <f>VLOOKUP(E51,VIP!$A$2:$O13821,2,0)</f>
        <v>DRBR938</v>
      </c>
      <c r="G51" s="117" t="str">
        <f>VLOOKUP(E51,'LISTADO ATM'!$A$2:$B$897,2,0)</f>
        <v xml:space="preserve">ATM Autobanco Oficina Filadelfia Plaza </v>
      </c>
      <c r="H51" s="117" t="str">
        <f>VLOOKUP(E51,VIP!$A$2:$O18684,7,FALSE)</f>
        <v>Si</v>
      </c>
      <c r="I51" s="117" t="str">
        <f>VLOOKUP(E51,VIP!$A$2:$O10649,8,FALSE)</f>
        <v>Si</v>
      </c>
      <c r="J51" s="117" t="str">
        <f>VLOOKUP(E51,VIP!$A$2:$O10599,8,FALSE)</f>
        <v>Si</v>
      </c>
      <c r="K51" s="117" t="str">
        <f>VLOOKUP(E51,VIP!$A$2:$O14173,6,0)</f>
        <v>NO</v>
      </c>
      <c r="L51" s="152" t="s">
        <v>2599</v>
      </c>
      <c r="M51" s="109" t="s">
        <v>2446</v>
      </c>
      <c r="N51" s="109" t="s">
        <v>2453</v>
      </c>
      <c r="O51" s="117" t="s">
        <v>2455</v>
      </c>
      <c r="P51" s="117"/>
      <c r="Q51" s="109" t="s">
        <v>2599</v>
      </c>
    </row>
    <row r="52" spans="1:17" ht="18" x14ac:dyDescent="0.25">
      <c r="A52" s="117" t="str">
        <f>VLOOKUP(E52,'LISTADO ATM'!$A$2:$C$898,3,0)</f>
        <v>NORTE</v>
      </c>
      <c r="B52" s="143">
        <v>3335924331</v>
      </c>
      <c r="C52" s="110">
        <v>44364.914814814816</v>
      </c>
      <c r="D52" s="110" t="s">
        <v>2181</v>
      </c>
      <c r="E52" s="138">
        <v>599</v>
      </c>
      <c r="F52" s="117" t="str">
        <f>VLOOKUP(E52,VIP!$A$2:$O13820,2,0)</f>
        <v>DRBR258</v>
      </c>
      <c r="G52" s="117" t="str">
        <f>VLOOKUP(E52,'LISTADO ATM'!$A$2:$B$897,2,0)</f>
        <v xml:space="preserve">ATM Oficina Plaza Internacional (Santiago) </v>
      </c>
      <c r="H52" s="117" t="str">
        <f>VLOOKUP(E52,VIP!$A$2:$O18683,7,FALSE)</f>
        <v>Si</v>
      </c>
      <c r="I52" s="117" t="str">
        <f>VLOOKUP(E52,VIP!$A$2:$O10648,8,FALSE)</f>
        <v>Si</v>
      </c>
      <c r="J52" s="117" t="str">
        <f>VLOOKUP(E52,VIP!$A$2:$O10598,8,FALSE)</f>
        <v>Si</v>
      </c>
      <c r="K52" s="117" t="str">
        <f>VLOOKUP(E52,VIP!$A$2:$O14172,6,0)</f>
        <v>NO</v>
      </c>
      <c r="L52" s="152" t="s">
        <v>2568</v>
      </c>
      <c r="M52" s="109" t="s">
        <v>2446</v>
      </c>
      <c r="N52" s="109" t="s">
        <v>2453</v>
      </c>
      <c r="O52" s="117" t="s">
        <v>2567</v>
      </c>
      <c r="P52" s="117"/>
      <c r="Q52" s="109" t="s">
        <v>2568</v>
      </c>
    </row>
    <row r="53" spans="1:17" ht="18" x14ac:dyDescent="0.25">
      <c r="A53" s="117" t="str">
        <f>VLOOKUP(E53,'LISTADO ATM'!$A$2:$C$898,3,0)</f>
        <v>SUR</v>
      </c>
      <c r="B53" s="143">
        <v>3335924332</v>
      </c>
      <c r="C53" s="110">
        <v>44365.005474537036</v>
      </c>
      <c r="D53" s="110" t="s">
        <v>2180</v>
      </c>
      <c r="E53" s="138">
        <v>48</v>
      </c>
      <c r="F53" s="117" t="str">
        <f>VLOOKUP(E53,VIP!$A$2:$O13821,2,0)</f>
        <v>DRBR048</v>
      </c>
      <c r="G53" s="117" t="str">
        <f>VLOOKUP(E53,'LISTADO ATM'!$A$2:$B$897,2,0)</f>
        <v xml:space="preserve">ATM Autoservicio Neiba I </v>
      </c>
      <c r="H53" s="117" t="str">
        <f>VLOOKUP(E53,VIP!$A$2:$O18684,7,FALSE)</f>
        <v>Si</v>
      </c>
      <c r="I53" s="117" t="str">
        <f>VLOOKUP(E53,VIP!$A$2:$O10649,8,FALSE)</f>
        <v>Si</v>
      </c>
      <c r="J53" s="117" t="str">
        <f>VLOOKUP(E53,VIP!$A$2:$O10599,8,FALSE)</f>
        <v>Si</v>
      </c>
      <c r="K53" s="117" t="str">
        <f>VLOOKUP(E53,VIP!$A$2:$O14173,6,0)</f>
        <v>SI</v>
      </c>
      <c r="L53" s="152" t="s">
        <v>2568</v>
      </c>
      <c r="M53" s="109" t="s">
        <v>2446</v>
      </c>
      <c r="N53" s="109" t="s">
        <v>2453</v>
      </c>
      <c r="O53" s="117" t="s">
        <v>2455</v>
      </c>
      <c r="P53" s="117"/>
      <c r="Q53" s="109" t="s">
        <v>2568</v>
      </c>
    </row>
    <row r="54" spans="1:17" ht="18" x14ac:dyDescent="0.25">
      <c r="A54" s="117" t="str">
        <f>VLOOKUP(E54,'LISTADO ATM'!$A$2:$C$898,3,0)</f>
        <v>DISTRITO NACIONAL</v>
      </c>
      <c r="B54" s="143">
        <v>3335924334</v>
      </c>
      <c r="C54" s="110">
        <v>44365.021828703706</v>
      </c>
      <c r="D54" s="110" t="s">
        <v>2180</v>
      </c>
      <c r="E54" s="138">
        <v>719</v>
      </c>
      <c r="F54" s="117" t="str">
        <f>VLOOKUP(E54,VIP!$A$2:$O13827,2,0)</f>
        <v>DRBR419</v>
      </c>
      <c r="G54" s="117" t="str">
        <f>VLOOKUP(E54,'LISTADO ATM'!$A$2:$B$897,2,0)</f>
        <v xml:space="preserve">ATM Ayuntamiento Municipal San Luís </v>
      </c>
      <c r="H54" s="117" t="str">
        <f>VLOOKUP(E54,VIP!$A$2:$O18690,7,FALSE)</f>
        <v>Si</v>
      </c>
      <c r="I54" s="117" t="str">
        <f>VLOOKUP(E54,VIP!$A$2:$O10655,8,FALSE)</f>
        <v>Si</v>
      </c>
      <c r="J54" s="117" t="str">
        <f>VLOOKUP(E54,VIP!$A$2:$O10605,8,FALSE)</f>
        <v>Si</v>
      </c>
      <c r="K54" s="117" t="str">
        <f>VLOOKUP(E54,VIP!$A$2:$O14179,6,0)</f>
        <v>NO</v>
      </c>
      <c r="L54" s="152" t="s">
        <v>2245</v>
      </c>
      <c r="M54" s="109" t="s">
        <v>2446</v>
      </c>
      <c r="N54" s="109" t="s">
        <v>2453</v>
      </c>
      <c r="O54" s="117" t="s">
        <v>2455</v>
      </c>
      <c r="P54" s="117"/>
      <c r="Q54" s="109" t="s">
        <v>2245</v>
      </c>
    </row>
    <row r="55" spans="1:17" ht="18" x14ac:dyDescent="0.25">
      <c r="A55" s="117" t="str">
        <f>VLOOKUP(E55,'LISTADO ATM'!$A$2:$C$898,3,0)</f>
        <v>ESTE</v>
      </c>
      <c r="B55" s="143">
        <v>3335924335</v>
      </c>
      <c r="C55" s="110">
        <v>44365.028587962966</v>
      </c>
      <c r="D55" s="110" t="s">
        <v>2470</v>
      </c>
      <c r="E55" s="138">
        <v>912</v>
      </c>
      <c r="F55" s="117" t="str">
        <f>VLOOKUP(E55,VIP!$A$2:$O13826,2,0)</f>
        <v>DRBR973</v>
      </c>
      <c r="G55" s="117" t="str">
        <f>VLOOKUP(E55,'LISTADO ATM'!$A$2:$B$897,2,0)</f>
        <v xml:space="preserve">ATM Oficina San Pedro II </v>
      </c>
      <c r="H55" s="117" t="str">
        <f>VLOOKUP(E55,VIP!$A$2:$O18689,7,FALSE)</f>
        <v>Si</v>
      </c>
      <c r="I55" s="117" t="str">
        <f>VLOOKUP(E55,VIP!$A$2:$O10654,8,FALSE)</f>
        <v>Si</v>
      </c>
      <c r="J55" s="117" t="str">
        <f>VLOOKUP(E55,VIP!$A$2:$O10604,8,FALSE)</f>
        <v>Si</v>
      </c>
      <c r="K55" s="117" t="str">
        <f>VLOOKUP(E55,VIP!$A$2:$O14178,6,0)</f>
        <v>SI</v>
      </c>
      <c r="L55" s="152" t="s">
        <v>2418</v>
      </c>
      <c r="M55" s="109" t="s">
        <v>2446</v>
      </c>
      <c r="N55" s="109" t="s">
        <v>2453</v>
      </c>
      <c r="O55" s="117" t="s">
        <v>2471</v>
      </c>
      <c r="P55" s="117"/>
      <c r="Q55" s="109" t="s">
        <v>2418</v>
      </c>
    </row>
    <row r="56" spans="1:17" ht="18" x14ac:dyDescent="0.25">
      <c r="A56" s="117" t="str">
        <f>VLOOKUP(E56,'LISTADO ATM'!$A$2:$C$898,3,0)</f>
        <v>DISTRITO NACIONAL</v>
      </c>
      <c r="B56" s="143">
        <v>3335924336</v>
      </c>
      <c r="C56" s="110">
        <v>44365.033634259256</v>
      </c>
      <c r="D56" s="110" t="s">
        <v>2449</v>
      </c>
      <c r="E56" s="138">
        <v>589</v>
      </c>
      <c r="F56" s="117" t="str">
        <f>VLOOKUP(E56,VIP!$A$2:$O13825,2,0)</f>
        <v>DRBR23E</v>
      </c>
      <c r="G56" s="117" t="str">
        <f>VLOOKUP(E56,'LISTADO ATM'!$A$2:$B$897,2,0)</f>
        <v xml:space="preserve">ATM S/M Bravo San Vicente de Paul </v>
      </c>
      <c r="H56" s="117" t="str">
        <f>VLOOKUP(E56,VIP!$A$2:$O18688,7,FALSE)</f>
        <v>Si</v>
      </c>
      <c r="I56" s="117" t="str">
        <f>VLOOKUP(E56,VIP!$A$2:$O10653,8,FALSE)</f>
        <v>No</v>
      </c>
      <c r="J56" s="117" t="str">
        <f>VLOOKUP(E56,VIP!$A$2:$O10603,8,FALSE)</f>
        <v>No</v>
      </c>
      <c r="K56" s="117" t="str">
        <f>VLOOKUP(E56,VIP!$A$2:$O14177,6,0)</f>
        <v>NO</v>
      </c>
      <c r="L56" s="152" t="s">
        <v>2566</v>
      </c>
      <c r="M56" s="109" t="s">
        <v>2446</v>
      </c>
      <c r="N56" s="109" t="s">
        <v>2453</v>
      </c>
      <c r="O56" s="117" t="s">
        <v>2454</v>
      </c>
      <c r="P56" s="117"/>
      <c r="Q56" s="109" t="s">
        <v>2566</v>
      </c>
    </row>
    <row r="57" spans="1:17" ht="18" x14ac:dyDescent="0.25">
      <c r="A57" s="117" t="str">
        <f>VLOOKUP(E57,'LISTADO ATM'!$A$2:$C$898,3,0)</f>
        <v>SUR</v>
      </c>
      <c r="B57" s="143">
        <v>3335924337</v>
      </c>
      <c r="C57" s="110">
        <v>44365.048958333333</v>
      </c>
      <c r="D57" s="110" t="s">
        <v>2180</v>
      </c>
      <c r="E57" s="138">
        <v>885</v>
      </c>
      <c r="F57" s="117" t="str">
        <f>VLOOKUP(E57,VIP!$A$2:$O13824,2,0)</f>
        <v>DRBR885</v>
      </c>
      <c r="G57" s="117" t="str">
        <f>VLOOKUP(E57,'LISTADO ATM'!$A$2:$B$897,2,0)</f>
        <v xml:space="preserve">ATM UNP Rancho Arriba </v>
      </c>
      <c r="H57" s="117" t="str">
        <f>VLOOKUP(E57,VIP!$A$2:$O18687,7,FALSE)</f>
        <v>Si</v>
      </c>
      <c r="I57" s="117" t="str">
        <f>VLOOKUP(E57,VIP!$A$2:$O10652,8,FALSE)</f>
        <v>Si</v>
      </c>
      <c r="J57" s="117" t="str">
        <f>VLOOKUP(E57,VIP!$A$2:$O10602,8,FALSE)</f>
        <v>Si</v>
      </c>
      <c r="K57" s="117" t="str">
        <f>VLOOKUP(E57,VIP!$A$2:$O14176,6,0)</f>
        <v>NO</v>
      </c>
      <c r="L57" s="152" t="s">
        <v>2245</v>
      </c>
      <c r="M57" s="109" t="s">
        <v>2446</v>
      </c>
      <c r="N57" s="109" t="s">
        <v>2453</v>
      </c>
      <c r="O57" s="117" t="s">
        <v>2455</v>
      </c>
      <c r="P57" s="117"/>
      <c r="Q57" s="109" t="s">
        <v>2245</v>
      </c>
    </row>
    <row r="58" spans="1:17" ht="18" x14ac:dyDescent="0.25">
      <c r="A58" s="117" t="str">
        <f>VLOOKUP(E58,'LISTADO ATM'!$A$2:$C$898,3,0)</f>
        <v>DISTRITO NACIONAL</v>
      </c>
      <c r="B58" s="143">
        <v>3335924338</v>
      </c>
      <c r="C58" s="110">
        <v>44365.053773148145</v>
      </c>
      <c r="D58" s="110" t="s">
        <v>2449</v>
      </c>
      <c r="E58" s="138">
        <v>446</v>
      </c>
      <c r="F58" s="117" t="str">
        <f>VLOOKUP(E58,VIP!$A$2:$O13823,2,0)</f>
        <v>DRBR446</v>
      </c>
      <c r="G58" s="117" t="str">
        <f>VLOOKUP(E58,'LISTADO ATM'!$A$2:$B$897,2,0)</f>
        <v>ATM Hipodromo V Centenario</v>
      </c>
      <c r="H58" s="117" t="str">
        <f>VLOOKUP(E58,VIP!$A$2:$O18686,7,FALSE)</f>
        <v>Si</v>
      </c>
      <c r="I58" s="117" t="str">
        <f>VLOOKUP(E58,VIP!$A$2:$O10651,8,FALSE)</f>
        <v>Si</v>
      </c>
      <c r="J58" s="117" t="str">
        <f>VLOOKUP(E58,VIP!$A$2:$O10601,8,FALSE)</f>
        <v>Si</v>
      </c>
      <c r="K58" s="117" t="str">
        <f>VLOOKUP(E58,VIP!$A$2:$O14175,6,0)</f>
        <v>NO</v>
      </c>
      <c r="L58" s="152" t="s">
        <v>2442</v>
      </c>
      <c r="M58" s="109" t="s">
        <v>2446</v>
      </c>
      <c r="N58" s="109" t="s">
        <v>2453</v>
      </c>
      <c r="O58" s="117" t="s">
        <v>2454</v>
      </c>
      <c r="P58" s="117"/>
      <c r="Q58" s="109" t="s">
        <v>2442</v>
      </c>
    </row>
    <row r="59" spans="1:17" ht="18" x14ac:dyDescent="0.25">
      <c r="A59" s="117" t="str">
        <f>VLOOKUP(E59,'LISTADO ATM'!$A$2:$C$898,3,0)</f>
        <v>NORTE</v>
      </c>
      <c r="B59" s="143">
        <v>3335924339</v>
      </c>
      <c r="C59" s="110">
        <v>44365.060335648152</v>
      </c>
      <c r="D59" s="110" t="s">
        <v>2470</v>
      </c>
      <c r="E59" s="138">
        <v>969</v>
      </c>
      <c r="F59" s="117" t="str">
        <f>VLOOKUP(E59,VIP!$A$2:$O13822,2,0)</f>
        <v>DRBR12F</v>
      </c>
      <c r="G59" s="117" t="str">
        <f>VLOOKUP(E59,'LISTADO ATM'!$A$2:$B$897,2,0)</f>
        <v xml:space="preserve">ATM Oficina El Sol I (Santiago) </v>
      </c>
      <c r="H59" s="117" t="str">
        <f>VLOOKUP(E59,VIP!$A$2:$O18685,7,FALSE)</f>
        <v>Si</v>
      </c>
      <c r="I59" s="117" t="str">
        <f>VLOOKUP(E59,VIP!$A$2:$O10650,8,FALSE)</f>
        <v>Si</v>
      </c>
      <c r="J59" s="117" t="str">
        <f>VLOOKUP(E59,VIP!$A$2:$O10600,8,FALSE)</f>
        <v>Si</v>
      </c>
      <c r="K59" s="117" t="str">
        <f>VLOOKUP(E59,VIP!$A$2:$O14174,6,0)</f>
        <v>SI</v>
      </c>
      <c r="L59" s="152" t="s">
        <v>2418</v>
      </c>
      <c r="M59" s="109" t="s">
        <v>2446</v>
      </c>
      <c r="N59" s="109" t="s">
        <v>2453</v>
      </c>
      <c r="O59" s="117" t="s">
        <v>2471</v>
      </c>
      <c r="P59" s="117"/>
      <c r="Q59" s="109" t="s">
        <v>2418</v>
      </c>
    </row>
    <row r="60" spans="1:17" ht="18" x14ac:dyDescent="0.25">
      <c r="A60" s="117" t="str">
        <f>VLOOKUP(E60,'LISTADO ATM'!$A$2:$C$898,3,0)</f>
        <v>DISTRITO NACIONAL</v>
      </c>
      <c r="B60" s="143">
        <v>3335924341</v>
      </c>
      <c r="C60" s="110">
        <v>44365.237187500003</v>
      </c>
      <c r="D60" s="110" t="s">
        <v>2180</v>
      </c>
      <c r="E60" s="138">
        <v>570</v>
      </c>
      <c r="F60" s="117" t="str">
        <f>VLOOKUP(E60,VIP!$A$2:$O13827,2,0)</f>
        <v>DRBR478</v>
      </c>
      <c r="G60" s="117" t="str">
        <f>VLOOKUP(E60,'LISTADO ATM'!$A$2:$B$897,2,0)</f>
        <v xml:space="preserve">ATM S/M Liverpool Villa Mella </v>
      </c>
      <c r="H60" s="117" t="str">
        <f>VLOOKUP(E60,VIP!$A$2:$O18690,7,FALSE)</f>
        <v>Si</v>
      </c>
      <c r="I60" s="117" t="str">
        <f>VLOOKUP(E60,VIP!$A$2:$O10655,8,FALSE)</f>
        <v>Si</v>
      </c>
      <c r="J60" s="117" t="str">
        <f>VLOOKUP(E60,VIP!$A$2:$O10605,8,FALSE)</f>
        <v>Si</v>
      </c>
      <c r="K60" s="117" t="str">
        <f>VLOOKUP(E60,VIP!$A$2:$O14179,6,0)</f>
        <v>NO</v>
      </c>
      <c r="L60" s="152" t="s">
        <v>2219</v>
      </c>
      <c r="M60" s="109" t="s">
        <v>2446</v>
      </c>
      <c r="N60" s="109" t="s">
        <v>2453</v>
      </c>
      <c r="O60" s="117" t="s">
        <v>2455</v>
      </c>
      <c r="P60" s="117"/>
      <c r="Q60" s="109" t="s">
        <v>2219</v>
      </c>
    </row>
    <row r="61" spans="1:17" ht="18" x14ac:dyDescent="0.25">
      <c r="A61" s="117" t="str">
        <f>VLOOKUP(E61,'LISTADO ATM'!$A$2:$C$898,3,0)</f>
        <v>DISTRITO NACIONAL</v>
      </c>
      <c r="B61" s="143">
        <v>3335924343</v>
      </c>
      <c r="C61" s="110">
        <v>44365.239953703705</v>
      </c>
      <c r="D61" s="110" t="s">
        <v>2180</v>
      </c>
      <c r="E61" s="138">
        <v>259</v>
      </c>
      <c r="F61" s="117" t="str">
        <f>VLOOKUP(E61,VIP!$A$2:$O13826,2,0)</f>
        <v>DRBR259</v>
      </c>
      <c r="G61" s="117" t="str">
        <f>VLOOKUP(E61,'LISTADO ATM'!$A$2:$B$897,2,0)</f>
        <v>ATM Senado de la Republica</v>
      </c>
      <c r="H61" s="117" t="str">
        <f>VLOOKUP(E61,VIP!$A$2:$O18689,7,FALSE)</f>
        <v>Si</v>
      </c>
      <c r="I61" s="117" t="str">
        <f>VLOOKUP(E61,VIP!$A$2:$O10654,8,FALSE)</f>
        <v>Si</v>
      </c>
      <c r="J61" s="117" t="str">
        <f>VLOOKUP(E61,VIP!$A$2:$O10604,8,FALSE)</f>
        <v>Si</v>
      </c>
      <c r="K61" s="117" t="str">
        <f>VLOOKUP(E61,VIP!$A$2:$O14178,6,0)</f>
        <v>NO</v>
      </c>
      <c r="L61" s="152" t="s">
        <v>2245</v>
      </c>
      <c r="M61" s="109" t="s">
        <v>2446</v>
      </c>
      <c r="N61" s="109" t="s">
        <v>2453</v>
      </c>
      <c r="O61" s="117" t="s">
        <v>2455</v>
      </c>
      <c r="P61" s="117"/>
      <c r="Q61" s="109" t="s">
        <v>2245</v>
      </c>
    </row>
    <row r="62" spans="1:17" ht="18" x14ac:dyDescent="0.25">
      <c r="A62" s="117" t="str">
        <f>VLOOKUP(E62,'LISTADO ATM'!$A$2:$C$898,3,0)</f>
        <v>DISTRITO NACIONAL</v>
      </c>
      <c r="B62" s="143">
        <v>3335924344</v>
      </c>
      <c r="C62" s="110">
        <v>44365.240613425929</v>
      </c>
      <c r="D62" s="110" t="s">
        <v>2180</v>
      </c>
      <c r="E62" s="138">
        <v>547</v>
      </c>
      <c r="F62" s="117" t="str">
        <f>VLOOKUP(E62,VIP!$A$2:$O13825,2,0)</f>
        <v>DRBR16B</v>
      </c>
      <c r="G62" s="117" t="str">
        <f>VLOOKUP(E62,'LISTADO ATM'!$A$2:$B$897,2,0)</f>
        <v xml:space="preserve">ATM Plaza Lama Herrera </v>
      </c>
      <c r="H62" s="117" t="str">
        <f>VLOOKUP(E62,VIP!$A$2:$O18688,7,FALSE)</f>
        <v>Si</v>
      </c>
      <c r="I62" s="117" t="str">
        <f>VLOOKUP(E62,VIP!$A$2:$O10653,8,FALSE)</f>
        <v>Si</v>
      </c>
      <c r="J62" s="117" t="str">
        <f>VLOOKUP(E62,VIP!$A$2:$O10603,8,FALSE)</f>
        <v>Si</v>
      </c>
      <c r="K62" s="117" t="str">
        <f>VLOOKUP(E62,VIP!$A$2:$O14177,6,0)</f>
        <v>NO</v>
      </c>
      <c r="L62" s="152" t="s">
        <v>2245</v>
      </c>
      <c r="M62" s="109" t="s">
        <v>2446</v>
      </c>
      <c r="N62" s="109" t="s">
        <v>2453</v>
      </c>
      <c r="O62" s="117" t="s">
        <v>2455</v>
      </c>
      <c r="P62" s="117"/>
      <c r="Q62" s="109" t="s">
        <v>2245</v>
      </c>
    </row>
    <row r="63" spans="1:17" ht="18" x14ac:dyDescent="0.25">
      <c r="A63" s="117" t="str">
        <f>VLOOKUP(E63,'LISTADO ATM'!$A$2:$C$898,3,0)</f>
        <v>DISTRITO NACIONAL</v>
      </c>
      <c r="B63" s="143">
        <v>3335924345</v>
      </c>
      <c r="C63" s="110">
        <v>44365.241099537037</v>
      </c>
      <c r="D63" s="110" t="s">
        <v>2180</v>
      </c>
      <c r="E63" s="138">
        <v>714</v>
      </c>
      <c r="F63" s="117" t="str">
        <f>VLOOKUP(E63,VIP!$A$2:$O13824,2,0)</f>
        <v>DRBR16M</v>
      </c>
      <c r="G63" s="117" t="str">
        <f>VLOOKUP(E63,'LISTADO ATM'!$A$2:$B$897,2,0)</f>
        <v xml:space="preserve">ATM Hospital de Herrera </v>
      </c>
      <c r="H63" s="117" t="str">
        <f>VLOOKUP(E63,VIP!$A$2:$O18687,7,FALSE)</f>
        <v>Si</v>
      </c>
      <c r="I63" s="117" t="str">
        <f>VLOOKUP(E63,VIP!$A$2:$O10652,8,FALSE)</f>
        <v>Si</v>
      </c>
      <c r="J63" s="117" t="str">
        <f>VLOOKUP(E63,VIP!$A$2:$O10602,8,FALSE)</f>
        <v>Si</v>
      </c>
      <c r="K63" s="117" t="str">
        <f>VLOOKUP(E63,VIP!$A$2:$O14176,6,0)</f>
        <v>NO</v>
      </c>
      <c r="L63" s="152" t="s">
        <v>2245</v>
      </c>
      <c r="M63" s="109" t="s">
        <v>2446</v>
      </c>
      <c r="N63" s="109" t="s">
        <v>2453</v>
      </c>
      <c r="O63" s="117" t="s">
        <v>2455</v>
      </c>
      <c r="P63" s="117"/>
      <c r="Q63" s="109" t="s">
        <v>2245</v>
      </c>
    </row>
    <row r="64" spans="1:17" ht="18" x14ac:dyDescent="0.25">
      <c r="A64" s="117" t="str">
        <f>VLOOKUP(E64,'LISTADO ATM'!$A$2:$C$898,3,0)</f>
        <v>NORTE</v>
      </c>
      <c r="B64" s="143">
        <v>3335924346</v>
      </c>
      <c r="C64" s="110">
        <v>44365.2421412037</v>
      </c>
      <c r="D64" s="110" t="s">
        <v>2181</v>
      </c>
      <c r="E64" s="138">
        <v>869</v>
      </c>
      <c r="F64" s="117" t="str">
        <f>VLOOKUP(E64,VIP!$A$2:$O13823,2,0)</f>
        <v>DRBR869</v>
      </c>
      <c r="G64" s="117" t="str">
        <f>VLOOKUP(E64,'LISTADO ATM'!$A$2:$B$897,2,0)</f>
        <v xml:space="preserve">ATM Estación Isla La Cueva (Cotuí) </v>
      </c>
      <c r="H64" s="117" t="str">
        <f>VLOOKUP(E64,VIP!$A$2:$O18686,7,FALSE)</f>
        <v>Si</v>
      </c>
      <c r="I64" s="117" t="str">
        <f>VLOOKUP(E64,VIP!$A$2:$O10651,8,FALSE)</f>
        <v>Si</v>
      </c>
      <c r="J64" s="117" t="str">
        <f>VLOOKUP(E64,VIP!$A$2:$O10601,8,FALSE)</f>
        <v>Si</v>
      </c>
      <c r="K64" s="117" t="str">
        <f>VLOOKUP(E64,VIP!$A$2:$O14175,6,0)</f>
        <v>NO</v>
      </c>
      <c r="L64" s="152" t="s">
        <v>2245</v>
      </c>
      <c r="M64" s="109" t="s">
        <v>2446</v>
      </c>
      <c r="N64" s="109" t="s">
        <v>2453</v>
      </c>
      <c r="O64" s="117" t="s">
        <v>2602</v>
      </c>
      <c r="P64" s="117"/>
      <c r="Q64" s="109" t="s">
        <v>2245</v>
      </c>
    </row>
  </sheetData>
  <autoFilter ref="A4:Q4">
    <sortState ref="A5:Q6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5:B1048576 B1:B4">
    <cfRule type="duplicateValues" dxfId="415" priority="128856"/>
  </conditionalFormatting>
  <conditionalFormatting sqref="E53 E65:E1048576">
    <cfRule type="duplicateValues" dxfId="414" priority="128860"/>
  </conditionalFormatting>
  <conditionalFormatting sqref="B65:B1048576">
    <cfRule type="duplicateValues" dxfId="413" priority="128868"/>
  </conditionalFormatting>
  <conditionalFormatting sqref="E53 E1:E4 E65:E1048576">
    <cfRule type="duplicateValues" dxfId="412" priority="128913"/>
  </conditionalFormatting>
  <conditionalFormatting sqref="E53 E1:E4 E65:E1048576">
    <cfRule type="duplicateValues" dxfId="411" priority="289"/>
    <cfRule type="duplicateValues" dxfId="410" priority="290"/>
  </conditionalFormatting>
  <conditionalFormatting sqref="E53 E65:E1048576">
    <cfRule type="duplicateValues" dxfId="409" priority="259"/>
    <cfRule type="duplicateValues" dxfId="408" priority="260"/>
  </conditionalFormatting>
  <conditionalFormatting sqref="E53 E1:E9 E65:E1048576">
    <cfRule type="duplicateValues" dxfId="407" priority="242"/>
  </conditionalFormatting>
  <conditionalFormatting sqref="B10">
    <cfRule type="duplicateValues" dxfId="406" priority="241"/>
  </conditionalFormatting>
  <conditionalFormatting sqref="E10">
    <cfRule type="duplicateValues" dxfId="405" priority="240"/>
  </conditionalFormatting>
  <conditionalFormatting sqref="B10">
    <cfRule type="duplicateValues" dxfId="404" priority="239"/>
  </conditionalFormatting>
  <conditionalFormatting sqref="E10">
    <cfRule type="duplicateValues" dxfId="403" priority="238"/>
  </conditionalFormatting>
  <conditionalFormatting sqref="E10">
    <cfRule type="duplicateValues" dxfId="402" priority="237"/>
  </conditionalFormatting>
  <conditionalFormatting sqref="E10">
    <cfRule type="duplicateValues" dxfId="401" priority="236"/>
  </conditionalFormatting>
  <conditionalFormatting sqref="E10">
    <cfRule type="duplicateValues" dxfId="400" priority="235"/>
  </conditionalFormatting>
  <conditionalFormatting sqref="B10">
    <cfRule type="duplicateValues" dxfId="399" priority="234"/>
  </conditionalFormatting>
  <conditionalFormatting sqref="E10">
    <cfRule type="duplicateValues" dxfId="398" priority="232"/>
    <cfRule type="duplicateValues" dxfId="397" priority="233"/>
  </conditionalFormatting>
  <conditionalFormatting sqref="E10">
    <cfRule type="duplicateValues" dxfId="396" priority="231"/>
  </conditionalFormatting>
  <conditionalFormatting sqref="E10">
    <cfRule type="duplicateValues" dxfId="395" priority="229"/>
    <cfRule type="duplicateValues" dxfId="394" priority="230"/>
  </conditionalFormatting>
  <conditionalFormatting sqref="B10">
    <cfRule type="duplicateValues" dxfId="393" priority="228"/>
  </conditionalFormatting>
  <conditionalFormatting sqref="E10">
    <cfRule type="duplicateValues" dxfId="392" priority="226"/>
    <cfRule type="duplicateValues" dxfId="391" priority="227"/>
  </conditionalFormatting>
  <conditionalFormatting sqref="E10">
    <cfRule type="duplicateValues" dxfId="390" priority="225"/>
  </conditionalFormatting>
  <conditionalFormatting sqref="E53 E1:E10 E65:E1048576">
    <cfRule type="duplicateValues" dxfId="389" priority="224"/>
  </conditionalFormatting>
  <conditionalFormatting sqref="B65:B1048576 B1:B10">
    <cfRule type="duplicateValues" dxfId="388" priority="223"/>
  </conditionalFormatting>
  <conditionalFormatting sqref="B11:B23">
    <cfRule type="duplicateValues" dxfId="387" priority="222"/>
  </conditionalFormatting>
  <conditionalFormatting sqref="E11:E23">
    <cfRule type="duplicateValues" dxfId="386" priority="221"/>
  </conditionalFormatting>
  <conditionalFormatting sqref="B11:B23">
    <cfRule type="duplicateValues" dxfId="385" priority="220"/>
  </conditionalFormatting>
  <conditionalFormatting sqref="E11:E23">
    <cfRule type="duplicateValues" dxfId="384" priority="219"/>
  </conditionalFormatting>
  <conditionalFormatting sqref="E11:E23">
    <cfRule type="duplicateValues" dxfId="383" priority="218"/>
  </conditionalFormatting>
  <conditionalFormatting sqref="E11:E23">
    <cfRule type="duplicateValues" dxfId="382" priority="217"/>
  </conditionalFormatting>
  <conditionalFormatting sqref="E11:E23">
    <cfRule type="duplicateValues" dxfId="381" priority="216"/>
  </conditionalFormatting>
  <conditionalFormatting sqref="B11:B23">
    <cfRule type="duplicateValues" dxfId="380" priority="215"/>
  </conditionalFormatting>
  <conditionalFormatting sqref="E11:E23">
    <cfRule type="duplicateValues" dxfId="379" priority="213"/>
    <cfRule type="duplicateValues" dxfId="378" priority="214"/>
  </conditionalFormatting>
  <conditionalFormatting sqref="E11:E23">
    <cfRule type="duplicateValues" dxfId="377" priority="212"/>
  </conditionalFormatting>
  <conditionalFormatting sqref="E11:E23">
    <cfRule type="duplicateValues" dxfId="376" priority="210"/>
    <cfRule type="duplicateValues" dxfId="375" priority="211"/>
  </conditionalFormatting>
  <conditionalFormatting sqref="B11:B23">
    <cfRule type="duplicateValues" dxfId="374" priority="209"/>
  </conditionalFormatting>
  <conditionalFormatting sqref="E11:E23">
    <cfRule type="duplicateValues" dxfId="373" priority="207"/>
    <cfRule type="duplicateValues" dxfId="372" priority="208"/>
  </conditionalFormatting>
  <conditionalFormatting sqref="E11:E23">
    <cfRule type="duplicateValues" dxfId="371" priority="206"/>
  </conditionalFormatting>
  <conditionalFormatting sqref="E11:E23">
    <cfRule type="duplicateValues" dxfId="370" priority="205"/>
  </conditionalFormatting>
  <conditionalFormatting sqref="B11:B23">
    <cfRule type="duplicateValues" dxfId="369" priority="204"/>
  </conditionalFormatting>
  <conditionalFormatting sqref="E53 E1:E23 E65:E1048576">
    <cfRule type="duplicateValues" dxfId="368" priority="203"/>
  </conditionalFormatting>
  <conditionalFormatting sqref="B24:B31">
    <cfRule type="duplicateValues" dxfId="367" priority="202"/>
  </conditionalFormatting>
  <conditionalFormatting sqref="E24:E31">
    <cfRule type="duplicateValues" dxfId="366" priority="201"/>
  </conditionalFormatting>
  <conditionalFormatting sqref="B24:B31">
    <cfRule type="duplicateValues" dxfId="365" priority="200"/>
  </conditionalFormatting>
  <conditionalFormatting sqref="E24:E31">
    <cfRule type="duplicateValues" dxfId="364" priority="199"/>
  </conditionalFormatting>
  <conditionalFormatting sqref="E24:E31">
    <cfRule type="duplicateValues" dxfId="363" priority="198"/>
  </conditionalFormatting>
  <conditionalFormatting sqref="E24:E31">
    <cfRule type="duplicateValues" dxfId="362" priority="197"/>
  </conditionalFormatting>
  <conditionalFormatting sqref="E24:E31">
    <cfRule type="duplicateValues" dxfId="361" priority="196"/>
  </conditionalFormatting>
  <conditionalFormatting sqref="B24:B31">
    <cfRule type="duplicateValues" dxfId="360" priority="195"/>
  </conditionalFormatting>
  <conditionalFormatting sqref="E24:E31">
    <cfRule type="duplicateValues" dxfId="359" priority="193"/>
    <cfRule type="duplicateValues" dxfId="358" priority="194"/>
  </conditionalFormatting>
  <conditionalFormatting sqref="E24:E31">
    <cfRule type="duplicateValues" dxfId="357" priority="192"/>
  </conditionalFormatting>
  <conditionalFormatting sqref="E24:E31">
    <cfRule type="duplicateValues" dxfId="356" priority="190"/>
    <cfRule type="duplicateValues" dxfId="355" priority="191"/>
  </conditionalFormatting>
  <conditionalFormatting sqref="B24:B31">
    <cfRule type="duplicateValues" dxfId="354" priority="189"/>
  </conditionalFormatting>
  <conditionalFormatting sqref="E24:E31">
    <cfRule type="duplicateValues" dxfId="353" priority="187"/>
    <cfRule type="duplicateValues" dxfId="352" priority="188"/>
  </conditionalFormatting>
  <conditionalFormatting sqref="E24:E31">
    <cfRule type="duplicateValues" dxfId="351" priority="186"/>
  </conditionalFormatting>
  <conditionalFormatting sqref="E24:E31">
    <cfRule type="duplicateValues" dxfId="350" priority="185"/>
  </conditionalFormatting>
  <conditionalFormatting sqref="B24:B31">
    <cfRule type="duplicateValues" dxfId="349" priority="184"/>
  </conditionalFormatting>
  <conditionalFormatting sqref="E24:E31">
    <cfRule type="duplicateValues" dxfId="348" priority="183"/>
  </conditionalFormatting>
  <conditionalFormatting sqref="E53 E1:E31 E65:E1048576">
    <cfRule type="duplicateValues" dxfId="347" priority="182"/>
  </conditionalFormatting>
  <conditionalFormatting sqref="B32:B39">
    <cfRule type="duplicateValues" dxfId="346" priority="181"/>
  </conditionalFormatting>
  <conditionalFormatting sqref="E32:E39">
    <cfRule type="duplicateValues" dxfId="345" priority="180"/>
  </conditionalFormatting>
  <conditionalFormatting sqref="B32:B39">
    <cfRule type="duplicateValues" dxfId="344" priority="179"/>
  </conditionalFormatting>
  <conditionalFormatting sqref="E32:E39">
    <cfRule type="duplicateValues" dxfId="343" priority="178"/>
  </conditionalFormatting>
  <conditionalFormatting sqref="E32:E39">
    <cfRule type="duplicateValues" dxfId="342" priority="177"/>
  </conditionalFormatting>
  <conditionalFormatting sqref="E32:E39">
    <cfRule type="duplicateValues" dxfId="341" priority="176"/>
  </conditionalFormatting>
  <conditionalFormatting sqref="E32:E39">
    <cfRule type="duplicateValues" dxfId="340" priority="175"/>
  </conditionalFormatting>
  <conditionalFormatting sqref="B32:B39">
    <cfRule type="duplicateValues" dxfId="339" priority="174"/>
  </conditionalFormatting>
  <conditionalFormatting sqref="E32:E39">
    <cfRule type="duplicateValues" dxfId="338" priority="172"/>
    <cfRule type="duplicateValues" dxfId="337" priority="173"/>
  </conditionalFormatting>
  <conditionalFormatting sqref="E32:E39">
    <cfRule type="duplicateValues" dxfId="336" priority="171"/>
  </conditionalFormatting>
  <conditionalFormatting sqref="E32:E39">
    <cfRule type="duplicateValues" dxfId="335" priority="169"/>
    <cfRule type="duplicateValues" dxfId="334" priority="170"/>
  </conditionalFormatting>
  <conditionalFormatting sqref="B32:B39">
    <cfRule type="duplicateValues" dxfId="333" priority="168"/>
  </conditionalFormatting>
  <conditionalFormatting sqref="E32:E39">
    <cfRule type="duplicateValues" dxfId="332" priority="166"/>
    <cfRule type="duplicateValues" dxfId="331" priority="167"/>
  </conditionalFormatting>
  <conditionalFormatting sqref="E32:E39">
    <cfRule type="duplicateValues" dxfId="330" priority="165"/>
  </conditionalFormatting>
  <conditionalFormatting sqref="E32:E39">
    <cfRule type="duplicateValues" dxfId="329" priority="164"/>
  </conditionalFormatting>
  <conditionalFormatting sqref="B32:B39">
    <cfRule type="duplicateValues" dxfId="328" priority="163"/>
  </conditionalFormatting>
  <conditionalFormatting sqref="E32:E39">
    <cfRule type="duplicateValues" dxfId="327" priority="162"/>
  </conditionalFormatting>
  <conditionalFormatting sqref="E32:E39">
    <cfRule type="duplicateValues" dxfId="326" priority="161"/>
  </conditionalFormatting>
  <conditionalFormatting sqref="E53 E1:E39 E65:E1048576">
    <cfRule type="duplicateValues" dxfId="325" priority="160"/>
  </conditionalFormatting>
  <conditionalFormatting sqref="B40:B45">
    <cfRule type="duplicateValues" dxfId="324" priority="159"/>
  </conditionalFormatting>
  <conditionalFormatting sqref="E40:E45">
    <cfRule type="duplicateValues" dxfId="323" priority="158"/>
  </conditionalFormatting>
  <conditionalFormatting sqref="B40:B45">
    <cfRule type="duplicateValues" dxfId="322" priority="157"/>
  </conditionalFormatting>
  <conditionalFormatting sqref="E40:E45">
    <cfRule type="duplicateValues" dxfId="321" priority="156"/>
  </conditionalFormatting>
  <conditionalFormatting sqref="E40:E45">
    <cfRule type="duplicateValues" dxfId="320" priority="155"/>
  </conditionalFormatting>
  <conditionalFormatting sqref="E40:E45">
    <cfRule type="duplicateValues" dxfId="319" priority="154"/>
  </conditionalFormatting>
  <conditionalFormatting sqref="E40:E45">
    <cfRule type="duplicateValues" dxfId="318" priority="153"/>
  </conditionalFormatting>
  <conditionalFormatting sqref="B40:B45">
    <cfRule type="duplicateValues" dxfId="317" priority="152"/>
  </conditionalFormatting>
  <conditionalFormatting sqref="E40:E45">
    <cfRule type="duplicateValues" dxfId="316" priority="150"/>
    <cfRule type="duplicateValues" dxfId="315" priority="151"/>
  </conditionalFormatting>
  <conditionalFormatting sqref="E40:E45">
    <cfRule type="duplicateValues" dxfId="314" priority="149"/>
  </conditionalFormatting>
  <conditionalFormatting sqref="E40:E45">
    <cfRule type="duplicateValues" dxfId="313" priority="147"/>
    <cfRule type="duplicateValues" dxfId="312" priority="148"/>
  </conditionalFormatting>
  <conditionalFormatting sqref="B40:B45">
    <cfRule type="duplicateValues" dxfId="311" priority="146"/>
  </conditionalFormatting>
  <conditionalFormatting sqref="E40:E45">
    <cfRule type="duplicateValues" dxfId="310" priority="144"/>
    <cfRule type="duplicateValues" dxfId="309" priority="145"/>
  </conditionalFormatting>
  <conditionalFormatting sqref="E40:E45">
    <cfRule type="duplicateValues" dxfId="308" priority="143"/>
  </conditionalFormatting>
  <conditionalFormatting sqref="E40:E45">
    <cfRule type="duplicateValues" dxfId="307" priority="142"/>
  </conditionalFormatting>
  <conditionalFormatting sqref="B40:B45">
    <cfRule type="duplicateValues" dxfId="306" priority="141"/>
  </conditionalFormatting>
  <conditionalFormatting sqref="E40:E45">
    <cfRule type="duplicateValues" dxfId="305" priority="140"/>
  </conditionalFormatting>
  <conditionalFormatting sqref="E40:E45">
    <cfRule type="duplicateValues" dxfId="304" priority="139"/>
  </conditionalFormatting>
  <conditionalFormatting sqref="E40:E45">
    <cfRule type="duplicateValues" dxfId="303" priority="138"/>
  </conditionalFormatting>
  <conditionalFormatting sqref="E53 E1:E45 E65:E1048576">
    <cfRule type="duplicateValues" dxfId="302" priority="137"/>
  </conditionalFormatting>
  <conditionalFormatting sqref="E1:E53 E65:E1048576">
    <cfRule type="duplicateValues" dxfId="301" priority="84"/>
    <cfRule type="duplicateValues" dxfId="300" priority="113"/>
  </conditionalFormatting>
  <conditionalFormatting sqref="E53">
    <cfRule type="duplicateValues" dxfId="299" priority="107"/>
  </conditionalFormatting>
  <conditionalFormatting sqref="E53">
    <cfRule type="duplicateValues" dxfId="298" priority="106"/>
  </conditionalFormatting>
  <conditionalFormatting sqref="E53">
    <cfRule type="duplicateValues" dxfId="297" priority="105"/>
  </conditionalFormatting>
  <conditionalFormatting sqref="E53">
    <cfRule type="duplicateValues" dxfId="296" priority="104"/>
  </conditionalFormatting>
  <conditionalFormatting sqref="E53">
    <cfRule type="duplicateValues" dxfId="295" priority="103"/>
  </conditionalFormatting>
  <conditionalFormatting sqref="E53">
    <cfRule type="duplicateValues" dxfId="294" priority="101"/>
    <cfRule type="duplicateValues" dxfId="293" priority="102"/>
  </conditionalFormatting>
  <conditionalFormatting sqref="E53">
    <cfRule type="duplicateValues" dxfId="292" priority="100"/>
  </conditionalFormatting>
  <conditionalFormatting sqref="E53">
    <cfRule type="duplicateValues" dxfId="291" priority="98"/>
    <cfRule type="duplicateValues" dxfId="290" priority="99"/>
  </conditionalFormatting>
  <conditionalFormatting sqref="E53">
    <cfRule type="duplicateValues" dxfId="289" priority="96"/>
    <cfRule type="duplicateValues" dxfId="288" priority="97"/>
  </conditionalFormatting>
  <conditionalFormatting sqref="E53">
    <cfRule type="duplicateValues" dxfId="287" priority="95"/>
  </conditionalFormatting>
  <conditionalFormatting sqref="E53">
    <cfRule type="duplicateValues" dxfId="286" priority="94"/>
  </conditionalFormatting>
  <conditionalFormatting sqref="E53">
    <cfRule type="duplicateValues" dxfId="285" priority="93"/>
  </conditionalFormatting>
  <conditionalFormatting sqref="E53">
    <cfRule type="duplicateValues" dxfId="284" priority="92"/>
  </conditionalFormatting>
  <conditionalFormatting sqref="E53">
    <cfRule type="duplicateValues" dxfId="283" priority="91"/>
  </conditionalFormatting>
  <conditionalFormatting sqref="E53">
    <cfRule type="duplicateValues" dxfId="282" priority="90"/>
  </conditionalFormatting>
  <conditionalFormatting sqref="B53">
    <cfRule type="duplicateValues" dxfId="281" priority="89"/>
  </conditionalFormatting>
  <conditionalFormatting sqref="B53">
    <cfRule type="duplicateValues" dxfId="280" priority="88"/>
  </conditionalFormatting>
  <conditionalFormatting sqref="B53">
    <cfRule type="duplicateValues" dxfId="279" priority="87"/>
  </conditionalFormatting>
  <conditionalFormatting sqref="B53">
    <cfRule type="duplicateValues" dxfId="278" priority="86"/>
  </conditionalFormatting>
  <conditionalFormatting sqref="B53">
    <cfRule type="duplicateValues" dxfId="277" priority="85"/>
  </conditionalFormatting>
  <conditionalFormatting sqref="B1:B53 B65:B1048576">
    <cfRule type="duplicateValues" dxfId="276" priority="83"/>
  </conditionalFormatting>
  <conditionalFormatting sqref="B5:B9">
    <cfRule type="duplicateValues" dxfId="275" priority="129831"/>
  </conditionalFormatting>
  <conditionalFormatting sqref="E5:E9">
    <cfRule type="duplicateValues" dxfId="274" priority="129833"/>
  </conditionalFormatting>
  <conditionalFormatting sqref="E5:E9">
    <cfRule type="duplicateValues" dxfId="273" priority="129835"/>
    <cfRule type="duplicateValues" dxfId="272" priority="129836"/>
  </conditionalFormatting>
  <conditionalFormatting sqref="B46:B52">
    <cfRule type="duplicateValues" dxfId="271" priority="129886"/>
  </conditionalFormatting>
  <conditionalFormatting sqref="E46:E52">
    <cfRule type="duplicateValues" dxfId="270" priority="129888"/>
  </conditionalFormatting>
  <conditionalFormatting sqref="E46:E52">
    <cfRule type="duplicateValues" dxfId="269" priority="129890"/>
    <cfRule type="duplicateValues" dxfId="268" priority="129891"/>
  </conditionalFormatting>
  <conditionalFormatting sqref="E54:E59">
    <cfRule type="duplicateValues" dxfId="267" priority="82"/>
  </conditionalFormatting>
  <conditionalFormatting sqref="E54:E59">
    <cfRule type="duplicateValues" dxfId="266" priority="81"/>
  </conditionalFormatting>
  <conditionalFormatting sqref="E54:E59">
    <cfRule type="duplicateValues" dxfId="265" priority="79"/>
    <cfRule type="duplicateValues" dxfId="264" priority="80"/>
  </conditionalFormatting>
  <conditionalFormatting sqref="E54:E59">
    <cfRule type="duplicateValues" dxfId="263" priority="77"/>
    <cfRule type="duplicateValues" dxfId="262" priority="78"/>
  </conditionalFormatting>
  <conditionalFormatting sqref="E54:E59">
    <cfRule type="duplicateValues" dxfId="261" priority="76"/>
  </conditionalFormatting>
  <conditionalFormatting sqref="E54:E59">
    <cfRule type="duplicateValues" dxfId="260" priority="75"/>
  </conditionalFormatting>
  <conditionalFormatting sqref="E54:E59">
    <cfRule type="duplicateValues" dxfId="259" priority="74"/>
  </conditionalFormatting>
  <conditionalFormatting sqref="E54:E59">
    <cfRule type="duplicateValues" dxfId="258" priority="73"/>
  </conditionalFormatting>
  <conditionalFormatting sqref="E54:E59">
    <cfRule type="duplicateValues" dxfId="257" priority="72"/>
  </conditionalFormatting>
  <conditionalFormatting sqref="E54:E59">
    <cfRule type="duplicateValues" dxfId="256" priority="71"/>
  </conditionalFormatting>
  <conditionalFormatting sqref="E54:E59">
    <cfRule type="duplicateValues" dxfId="255" priority="69"/>
    <cfRule type="duplicateValues" dxfId="254" priority="70"/>
  </conditionalFormatting>
  <conditionalFormatting sqref="E54:E59">
    <cfRule type="duplicateValues" dxfId="253" priority="68"/>
  </conditionalFormatting>
  <conditionalFormatting sqref="E54:E59">
    <cfRule type="duplicateValues" dxfId="252" priority="67"/>
  </conditionalFormatting>
  <conditionalFormatting sqref="E54:E59">
    <cfRule type="duplicateValues" dxfId="251" priority="66"/>
  </conditionalFormatting>
  <conditionalFormatting sqref="E54:E59">
    <cfRule type="duplicateValues" dxfId="250" priority="65"/>
  </conditionalFormatting>
  <conditionalFormatting sqref="E54:E59">
    <cfRule type="duplicateValues" dxfId="249" priority="64"/>
  </conditionalFormatting>
  <conditionalFormatting sqref="E54:E59">
    <cfRule type="duplicateValues" dxfId="248" priority="62"/>
    <cfRule type="duplicateValues" dxfId="247" priority="63"/>
  </conditionalFormatting>
  <conditionalFormatting sqref="E54:E59">
    <cfRule type="duplicateValues" dxfId="246" priority="61"/>
  </conditionalFormatting>
  <conditionalFormatting sqref="E54:E59">
    <cfRule type="duplicateValues" dxfId="245" priority="59"/>
    <cfRule type="duplicateValues" dxfId="244" priority="60"/>
  </conditionalFormatting>
  <conditionalFormatting sqref="E54:E59">
    <cfRule type="duplicateValues" dxfId="243" priority="57"/>
    <cfRule type="duplicateValues" dxfId="242" priority="58"/>
  </conditionalFormatting>
  <conditionalFormatting sqref="E54:E59">
    <cfRule type="duplicateValues" dxfId="241" priority="56"/>
  </conditionalFormatting>
  <conditionalFormatting sqref="E54:E59">
    <cfRule type="duplicateValues" dxfId="240" priority="55"/>
  </conditionalFormatting>
  <conditionalFormatting sqref="E54:E59">
    <cfRule type="duplicateValues" dxfId="239" priority="54"/>
  </conditionalFormatting>
  <conditionalFormatting sqref="E54:E59">
    <cfRule type="duplicateValues" dxfId="238" priority="53"/>
  </conditionalFormatting>
  <conditionalFormatting sqref="E54:E59">
    <cfRule type="duplicateValues" dxfId="237" priority="52"/>
  </conditionalFormatting>
  <conditionalFormatting sqref="E54:E59">
    <cfRule type="duplicateValues" dxfId="236" priority="51"/>
  </conditionalFormatting>
  <conditionalFormatting sqref="B54:B59">
    <cfRule type="duplicateValues" dxfId="235" priority="50"/>
  </conditionalFormatting>
  <conditionalFormatting sqref="B54:B59">
    <cfRule type="duplicateValues" dxfId="234" priority="49"/>
  </conditionalFormatting>
  <conditionalFormatting sqref="B54:B59">
    <cfRule type="duplicateValues" dxfId="233" priority="48"/>
  </conditionalFormatting>
  <conditionalFormatting sqref="B54:B59">
    <cfRule type="duplicateValues" dxfId="232" priority="47"/>
  </conditionalFormatting>
  <conditionalFormatting sqref="B54:B59">
    <cfRule type="duplicateValues" dxfId="231" priority="46"/>
  </conditionalFormatting>
  <conditionalFormatting sqref="B54:B59">
    <cfRule type="duplicateValues" dxfId="230" priority="45"/>
  </conditionalFormatting>
  <conditionalFormatting sqref="E1:E59 E65:E1048576">
    <cfRule type="duplicateValues" dxfId="229" priority="44"/>
  </conditionalFormatting>
  <conditionalFormatting sqref="B1:B59 B65:B1048576">
    <cfRule type="duplicateValues" dxfId="228" priority="43"/>
  </conditionalFormatting>
  <conditionalFormatting sqref="E60:E64">
    <cfRule type="duplicateValues" dxfId="227" priority="42"/>
  </conditionalFormatting>
  <conditionalFormatting sqref="E60:E64">
    <cfRule type="duplicateValues" dxfId="226" priority="41"/>
  </conditionalFormatting>
  <conditionalFormatting sqref="E60:E64">
    <cfRule type="duplicateValues" dxfId="225" priority="39"/>
    <cfRule type="duplicateValues" dxfId="224" priority="40"/>
  </conditionalFormatting>
  <conditionalFormatting sqref="E60:E64">
    <cfRule type="duplicateValues" dxfId="223" priority="37"/>
    <cfRule type="duplicateValues" dxfId="222" priority="38"/>
  </conditionalFormatting>
  <conditionalFormatting sqref="E60:E64">
    <cfRule type="duplicateValues" dxfId="221" priority="36"/>
  </conditionalFormatting>
  <conditionalFormatting sqref="E60:E64">
    <cfRule type="duplicateValues" dxfId="220" priority="35"/>
  </conditionalFormatting>
  <conditionalFormatting sqref="E60:E64">
    <cfRule type="duplicateValues" dxfId="219" priority="34"/>
  </conditionalFormatting>
  <conditionalFormatting sqref="E60:E64">
    <cfRule type="duplicateValues" dxfId="218" priority="33"/>
  </conditionalFormatting>
  <conditionalFormatting sqref="E60:E64">
    <cfRule type="duplicateValues" dxfId="217" priority="32"/>
  </conditionalFormatting>
  <conditionalFormatting sqref="E60:E64">
    <cfRule type="duplicateValues" dxfId="216" priority="31"/>
  </conditionalFormatting>
  <conditionalFormatting sqref="E60:E64">
    <cfRule type="duplicateValues" dxfId="215" priority="29"/>
    <cfRule type="duplicateValues" dxfId="214" priority="30"/>
  </conditionalFormatting>
  <conditionalFormatting sqref="E60:E64">
    <cfRule type="duplicateValues" dxfId="213" priority="28"/>
  </conditionalFormatting>
  <conditionalFormatting sqref="E60:E64">
    <cfRule type="duplicateValues" dxfId="212" priority="27"/>
  </conditionalFormatting>
  <conditionalFormatting sqref="E60:E64">
    <cfRule type="duplicateValues" dxfId="211" priority="26"/>
  </conditionalFormatting>
  <conditionalFormatting sqref="E60:E64">
    <cfRule type="duplicateValues" dxfId="210" priority="25"/>
  </conditionalFormatting>
  <conditionalFormatting sqref="E60:E64">
    <cfRule type="duplicateValues" dxfId="209" priority="24"/>
  </conditionalFormatting>
  <conditionalFormatting sqref="E60:E64">
    <cfRule type="duplicateValues" dxfId="208" priority="22"/>
    <cfRule type="duplicateValues" dxfId="207" priority="23"/>
  </conditionalFormatting>
  <conditionalFormatting sqref="E60:E64">
    <cfRule type="duplicateValues" dxfId="206" priority="21"/>
  </conditionalFormatting>
  <conditionalFormatting sqref="E60:E64">
    <cfRule type="duplicateValues" dxfId="205" priority="19"/>
    <cfRule type="duplicateValues" dxfId="204" priority="20"/>
  </conditionalFormatting>
  <conditionalFormatting sqref="E60:E64">
    <cfRule type="duplicateValues" dxfId="203" priority="17"/>
    <cfRule type="duplicateValues" dxfId="202" priority="18"/>
  </conditionalFormatting>
  <conditionalFormatting sqref="E60:E64">
    <cfRule type="duplicateValues" dxfId="201" priority="16"/>
  </conditionalFormatting>
  <conditionalFormatting sqref="E60:E64">
    <cfRule type="duplicateValues" dxfId="200" priority="15"/>
  </conditionalFormatting>
  <conditionalFormatting sqref="E60:E64">
    <cfRule type="duplicateValues" dxfId="199" priority="14"/>
  </conditionalFormatting>
  <conditionalFormatting sqref="E60:E64">
    <cfRule type="duplicateValues" dxfId="198" priority="13"/>
  </conditionalFormatting>
  <conditionalFormatting sqref="E60:E64">
    <cfRule type="duplicateValues" dxfId="197" priority="12"/>
  </conditionalFormatting>
  <conditionalFormatting sqref="E60:E64">
    <cfRule type="duplicateValues" dxfId="196" priority="11"/>
  </conditionalFormatting>
  <conditionalFormatting sqref="B60:B64">
    <cfRule type="duplicateValues" dxfId="195" priority="10"/>
  </conditionalFormatting>
  <conditionalFormatting sqref="B60:B64">
    <cfRule type="duplicateValues" dxfId="194" priority="9"/>
  </conditionalFormatting>
  <conditionalFormatting sqref="B60:B64">
    <cfRule type="duplicateValues" dxfId="193" priority="8"/>
  </conditionalFormatting>
  <conditionalFormatting sqref="B60:B64">
    <cfRule type="duplicateValues" dxfId="192" priority="7"/>
  </conditionalFormatting>
  <conditionalFormatting sqref="B60:B64">
    <cfRule type="duplicateValues" dxfId="191" priority="6"/>
  </conditionalFormatting>
  <conditionalFormatting sqref="B60:B64">
    <cfRule type="duplicateValues" dxfId="190" priority="5"/>
  </conditionalFormatting>
  <conditionalFormatting sqref="E60:E64">
    <cfRule type="duplicateValues" dxfId="189" priority="4"/>
  </conditionalFormatting>
  <conditionalFormatting sqref="B60:B64">
    <cfRule type="duplicateValues" dxfId="188" priority="3"/>
  </conditionalFormatting>
  <conditionalFormatting sqref="E1:E1048576">
    <cfRule type="duplicateValues" dxfId="187" priority="2"/>
  </conditionalFormatting>
  <conditionalFormatting sqref="B1:B1048576">
    <cfRule type="duplicateValues" dxfId="186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opLeftCell="A85" zoomScale="70" zoomScaleNormal="70" workbookViewId="0">
      <selection activeCell="B108" sqref="B108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66" t="s">
        <v>2150</v>
      </c>
      <c r="B1" s="167"/>
      <c r="C1" s="167"/>
      <c r="D1" s="167"/>
      <c r="E1" s="168"/>
      <c r="F1" s="175" t="s">
        <v>2555</v>
      </c>
      <c r="G1" s="176"/>
      <c r="H1" s="115">
        <f>COUNTIF(A:E,"2 Gaveta Vacias + 1 Gaveta Fallando")</f>
        <v>0</v>
      </c>
      <c r="I1" s="115">
        <f>COUNTIF(A:E,("3 Gavetas Vacías"))</f>
        <v>1</v>
      </c>
      <c r="J1" s="93">
        <f>COUNTIF(A:E,"2 Gaveta Fallando + 1 Gaveta Vacias")</f>
        <v>0</v>
      </c>
    </row>
    <row r="2" spans="1:10" ht="25.5" customHeight="1" x14ac:dyDescent="0.25">
      <c r="A2" s="169" t="s">
        <v>2451</v>
      </c>
      <c r="B2" s="170"/>
      <c r="C2" s="170"/>
      <c r="D2" s="170"/>
      <c r="E2" s="171"/>
      <c r="F2" s="114" t="s">
        <v>2554</v>
      </c>
      <c r="G2" s="113">
        <f>G3+G4</f>
        <v>60</v>
      </c>
      <c r="H2" s="114" t="s">
        <v>2565</v>
      </c>
      <c r="I2" s="113">
        <f>COUNTIF(A:E,"Abastecido")</f>
        <v>25</v>
      </c>
    </row>
    <row r="3" spans="1:10" ht="18" x14ac:dyDescent="0.25">
      <c r="A3" s="118"/>
      <c r="B3" s="119"/>
      <c r="C3" s="119"/>
      <c r="D3" s="119"/>
      <c r="E3" s="128"/>
      <c r="F3" s="114" t="s">
        <v>2553</v>
      </c>
      <c r="G3" s="113">
        <f>COUNTIF(REPORTE!A:Q,"fuera de Servicio")</f>
        <v>60</v>
      </c>
      <c r="H3" s="114" t="s">
        <v>2561</v>
      </c>
      <c r="I3" s="113">
        <f>COUNTIF(A:E,"Gavetas Vacías + Gavetas Fallando")</f>
        <v>14</v>
      </c>
    </row>
    <row r="4" spans="1:10" ht="18.75" thickBot="1" x14ac:dyDescent="0.3">
      <c r="A4" s="125" t="s">
        <v>2413</v>
      </c>
      <c r="B4" s="127">
        <v>44363.708333333336</v>
      </c>
      <c r="C4" s="119"/>
      <c r="D4" s="119"/>
      <c r="E4" s="129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11</v>
      </c>
    </row>
    <row r="5" spans="1:10" ht="18.75" thickBot="1" x14ac:dyDescent="0.3">
      <c r="A5" s="125" t="s">
        <v>2414</v>
      </c>
      <c r="B5" s="127">
        <v>44364.25</v>
      </c>
      <c r="C5" s="126"/>
      <c r="D5" s="119"/>
      <c r="E5" s="129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1</v>
      </c>
    </row>
    <row r="6" spans="1:10" ht="18" x14ac:dyDescent="0.25">
      <c r="A6" s="118"/>
      <c r="B6" s="119"/>
      <c r="C6" s="119"/>
      <c r="D6" s="119"/>
      <c r="E6" s="131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3</v>
      </c>
    </row>
    <row r="7" spans="1:10" ht="18" customHeight="1" x14ac:dyDescent="0.25">
      <c r="A7" s="172" t="s">
        <v>2415</v>
      </c>
      <c r="B7" s="173"/>
      <c r="C7" s="173"/>
      <c r="D7" s="173"/>
      <c r="E7" s="174"/>
      <c r="F7" s="114" t="s">
        <v>2556</v>
      </c>
      <c r="G7" s="113">
        <f>COUNTIF(A:E,"Sin Efectivo")</f>
        <v>11</v>
      </c>
      <c r="H7" s="114" t="s">
        <v>2563</v>
      </c>
      <c r="I7" s="113">
        <f>COUNTIF(A:E,"GAVETA DE DEPOSITO LLENA")</f>
        <v>2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30" t="s">
        <v>2419</v>
      </c>
      <c r="E8" s="130" t="s">
        <v>2417</v>
      </c>
    </row>
    <row r="9" spans="1:10" ht="18" x14ac:dyDescent="0.25">
      <c r="A9" s="138" t="str">
        <f>VLOOKUP(B9,'[1]LISTADO ATM'!$A$2:$C$822,3,0)</f>
        <v>NORTE</v>
      </c>
      <c r="B9" s="138">
        <v>643</v>
      </c>
      <c r="C9" s="141" t="str">
        <f>VLOOKUP(B9,'[1]LISTADO ATM'!$A$2:$B$822,2,0)</f>
        <v xml:space="preserve">ATM Oficina Valerio </v>
      </c>
      <c r="D9" s="134" t="s">
        <v>2548</v>
      </c>
      <c r="E9" s="138" t="s">
        <v>2575</v>
      </c>
    </row>
    <row r="10" spans="1:10" ht="18" x14ac:dyDescent="0.25">
      <c r="A10" s="138" t="str">
        <f>VLOOKUP(B10,'[1]LISTADO ATM'!$A$2:$C$822,3,0)</f>
        <v>ESTE</v>
      </c>
      <c r="B10" s="138">
        <v>612</v>
      </c>
      <c r="C10" s="141" t="str">
        <f>VLOOKUP(B10,'[1]LISTADO ATM'!$A$2:$B$822,2,0)</f>
        <v xml:space="preserve">ATM Plaza Orense (La Romana) </v>
      </c>
      <c r="D10" s="134" t="s">
        <v>2548</v>
      </c>
      <c r="E10" s="138" t="s">
        <v>2581</v>
      </c>
    </row>
    <row r="11" spans="1:10" ht="18" x14ac:dyDescent="0.25">
      <c r="A11" s="138" t="str">
        <f>VLOOKUP(B11,'[1]LISTADO ATM'!$A$2:$C$822,3,0)</f>
        <v>DISTRITO NACIONAL</v>
      </c>
      <c r="B11" s="138">
        <v>755</v>
      </c>
      <c r="C11" s="141" t="str">
        <f>VLOOKUP(B11,'[1]LISTADO ATM'!$A$2:$B$822,2,0)</f>
        <v xml:space="preserve">ATM Oficina Galería del Este (Plaza) </v>
      </c>
      <c r="D11" s="134" t="s">
        <v>2548</v>
      </c>
      <c r="E11" s="138" t="s">
        <v>2582</v>
      </c>
    </row>
    <row r="12" spans="1:10" ht="18" customHeight="1" x14ac:dyDescent="0.25">
      <c r="A12" s="138" t="str">
        <f>VLOOKUP(B12,'[1]LISTADO ATM'!$A$2:$C$822,3,0)</f>
        <v>DISTRITO NACIONAL</v>
      </c>
      <c r="B12" s="138">
        <v>246</v>
      </c>
      <c r="C12" s="141" t="str">
        <f>VLOOKUP(B12,'[1]LISTADO ATM'!$A$2:$B$822,2,0)</f>
        <v xml:space="preserve">ATM Oficina Torre BR (Lobby) </v>
      </c>
      <c r="D12" s="134" t="s">
        <v>2548</v>
      </c>
      <c r="E12" s="138">
        <v>3335922948</v>
      </c>
    </row>
    <row r="13" spans="1:10" ht="18.75" customHeight="1" x14ac:dyDescent="0.25">
      <c r="A13" s="138" t="str">
        <f>VLOOKUP(B13,'[1]LISTADO ATM'!$A$2:$C$822,3,0)</f>
        <v>DISTRITO NACIONAL</v>
      </c>
      <c r="B13" s="138">
        <v>192</v>
      </c>
      <c r="C13" s="141" t="str">
        <f>VLOOKUP(B13,'[1]LISTADO ATM'!$A$2:$B$822,2,0)</f>
        <v xml:space="preserve">ATM Autobanco Luperón II </v>
      </c>
      <c r="D13" s="134" t="s">
        <v>2548</v>
      </c>
      <c r="E13" s="137">
        <v>3335922801</v>
      </c>
    </row>
    <row r="14" spans="1:10" ht="18" customHeight="1" x14ac:dyDescent="0.25">
      <c r="A14" s="138" t="str">
        <f>VLOOKUP(B14,'[1]LISTADO ATM'!$A$2:$C$822,3,0)</f>
        <v>ESTE</v>
      </c>
      <c r="B14" s="138">
        <v>385</v>
      </c>
      <c r="C14" s="141" t="str">
        <f>VLOOKUP(B14,'[1]LISTADO ATM'!$A$2:$B$822,2,0)</f>
        <v xml:space="preserve">ATM Plaza Verón I </v>
      </c>
      <c r="D14" s="134" t="s">
        <v>2548</v>
      </c>
      <c r="E14" s="138" t="s">
        <v>2583</v>
      </c>
    </row>
    <row r="15" spans="1:10" ht="18" x14ac:dyDescent="0.25">
      <c r="A15" s="138" t="str">
        <f>VLOOKUP(B15,'[1]LISTADO ATM'!$A$2:$C$822,3,0)</f>
        <v>NORTE</v>
      </c>
      <c r="B15" s="138">
        <v>910</v>
      </c>
      <c r="C15" s="141" t="str">
        <f>VLOOKUP(B15,'[1]LISTADO ATM'!$A$2:$B$822,2,0)</f>
        <v xml:space="preserve">ATM Oficina El Sol II (Santiago) </v>
      </c>
      <c r="D15" s="134" t="s">
        <v>2548</v>
      </c>
      <c r="E15" s="138">
        <v>3335922991</v>
      </c>
    </row>
    <row r="16" spans="1:10" ht="18.75" customHeight="1" x14ac:dyDescent="0.25">
      <c r="A16" s="138" t="str">
        <f>VLOOKUP(B16,'[1]LISTADO ATM'!$A$2:$C$822,3,0)</f>
        <v>DISTRITO NACIONAL</v>
      </c>
      <c r="B16" s="138">
        <v>735</v>
      </c>
      <c r="C16" s="141" t="str">
        <f>VLOOKUP(B16,'[1]LISTADO ATM'!$A$2:$B$822,2,0)</f>
        <v xml:space="preserve">ATM Oficina Independencia II  </v>
      </c>
      <c r="D16" s="134" t="s">
        <v>2548</v>
      </c>
      <c r="E16" s="138" t="s">
        <v>2577</v>
      </c>
    </row>
    <row r="17" spans="1:5" ht="18" x14ac:dyDescent="0.25">
      <c r="A17" s="138" t="str">
        <f>VLOOKUP(B17,'[1]LISTADO ATM'!$A$2:$C$822,3,0)</f>
        <v>NORTE</v>
      </c>
      <c r="B17" s="138">
        <v>888</v>
      </c>
      <c r="C17" s="141" t="str">
        <f>VLOOKUP(B17,'[1]LISTADO ATM'!$A$2:$B$822,2,0)</f>
        <v>ATM Oficina galeria 56 II (SFM)</v>
      </c>
      <c r="D17" s="134" t="s">
        <v>2548</v>
      </c>
      <c r="E17" s="138">
        <v>3335922978</v>
      </c>
    </row>
    <row r="18" spans="1:5" ht="18.75" customHeight="1" x14ac:dyDescent="0.25">
      <c r="A18" s="138" t="str">
        <f>VLOOKUP(B18,'[1]LISTADO ATM'!$A$2:$C$822,3,0)</f>
        <v>ESTE</v>
      </c>
      <c r="B18" s="138">
        <v>912</v>
      </c>
      <c r="C18" s="141" t="str">
        <f>VLOOKUP(B18,'[1]LISTADO ATM'!$A$2:$B$822,2,0)</f>
        <v xml:space="preserve">ATM Oficina San Pedro II </v>
      </c>
      <c r="D18" s="134" t="s">
        <v>2548</v>
      </c>
      <c r="E18" s="143">
        <v>3335922972</v>
      </c>
    </row>
    <row r="19" spans="1:5" ht="18" x14ac:dyDescent="0.25">
      <c r="A19" s="138" t="str">
        <f>VLOOKUP(B19,'[1]LISTADO ATM'!$A$2:$C$822,3,0)</f>
        <v>DISTRITO NACIONAL</v>
      </c>
      <c r="B19" s="138">
        <v>931</v>
      </c>
      <c r="C19" s="141" t="str">
        <f>VLOOKUP(B19,'[1]LISTADO ATM'!$A$2:$B$822,2,0)</f>
        <v xml:space="preserve">ATM Autobanco Luperón I </v>
      </c>
      <c r="D19" s="134" t="s">
        <v>2548</v>
      </c>
      <c r="E19" s="138">
        <v>3335922951</v>
      </c>
    </row>
    <row r="20" spans="1:5" ht="18.75" customHeight="1" x14ac:dyDescent="0.25">
      <c r="A20" s="138" t="str">
        <f>VLOOKUP(B20,'[1]LISTADO ATM'!$A$2:$C$822,3,0)</f>
        <v>DISTRITO NACIONAL</v>
      </c>
      <c r="B20" s="138">
        <v>244</v>
      </c>
      <c r="C20" s="141" t="str">
        <f>VLOOKUP(B20,'[1]LISTADO ATM'!$A$2:$B$822,2,0)</f>
        <v xml:space="preserve">ATM Ministerio de Hacienda (antiguo Finanzas) </v>
      </c>
      <c r="D20" s="134" t="s">
        <v>2548</v>
      </c>
      <c r="E20" s="143">
        <v>3335922665</v>
      </c>
    </row>
    <row r="21" spans="1:5" ht="18" x14ac:dyDescent="0.25">
      <c r="A21" s="138" t="str">
        <f>VLOOKUP(B21,'[1]LISTADO ATM'!$A$2:$C$822,3,0)</f>
        <v>ESTE</v>
      </c>
      <c r="B21" s="138">
        <v>843</v>
      </c>
      <c r="C21" s="141" t="str">
        <f>VLOOKUP(B21,'[1]LISTADO ATM'!$A$2:$B$822,2,0)</f>
        <v xml:space="preserve">ATM Oficina Romana Centro </v>
      </c>
      <c r="D21" s="134" t="s">
        <v>2548</v>
      </c>
      <c r="E21" s="138" t="s">
        <v>2586</v>
      </c>
    </row>
    <row r="22" spans="1:5" ht="18" x14ac:dyDescent="0.25">
      <c r="A22" s="138" t="str">
        <f>VLOOKUP(B22,'[1]LISTADO ATM'!$A$2:$C$822,3,0)</f>
        <v>DISTRITO NACIONAL</v>
      </c>
      <c r="B22" s="138">
        <v>887</v>
      </c>
      <c r="C22" s="141" t="str">
        <f>VLOOKUP(B22,'[1]LISTADO ATM'!$A$2:$B$822,2,0)</f>
        <v>ATM S/M Bravo Los Proceres</v>
      </c>
      <c r="D22" s="134" t="s">
        <v>2548</v>
      </c>
      <c r="E22" s="138" t="s">
        <v>2585</v>
      </c>
    </row>
    <row r="23" spans="1:5" ht="18" x14ac:dyDescent="0.25">
      <c r="A23" s="138" t="str">
        <f>VLOOKUP(B23,'[1]LISTADO ATM'!$A$2:$C$822,3,0)</f>
        <v>DISTRITO NACIONAL</v>
      </c>
      <c r="B23" s="138">
        <v>722</v>
      </c>
      <c r="C23" s="141" t="str">
        <f>VLOOKUP(B23,'[1]LISTADO ATM'!$A$2:$B$822,2,0)</f>
        <v xml:space="preserve">ATM Oficina Charles de Gaulle III </v>
      </c>
      <c r="D23" s="134" t="s">
        <v>2548</v>
      </c>
      <c r="E23" s="138" t="s">
        <v>2574</v>
      </c>
    </row>
    <row r="24" spans="1:5" ht="18.75" customHeight="1" x14ac:dyDescent="0.25">
      <c r="A24" s="138" t="str">
        <f>VLOOKUP(B24,'[1]LISTADO ATM'!$A$2:$C$822,3,0)</f>
        <v>DISTRITO NACIONAL</v>
      </c>
      <c r="B24" s="138">
        <v>884</v>
      </c>
      <c r="C24" s="141" t="str">
        <f>VLOOKUP(B24,'[1]LISTADO ATM'!$A$2:$B$822,2,0)</f>
        <v xml:space="preserve">ATM UNP Olé Sabana Perdida </v>
      </c>
      <c r="D24" s="134" t="s">
        <v>2548</v>
      </c>
      <c r="E24" s="138" t="s">
        <v>2588</v>
      </c>
    </row>
    <row r="25" spans="1:5" ht="18" x14ac:dyDescent="0.25">
      <c r="A25" s="138" t="str">
        <f>VLOOKUP(B25,'[1]LISTADO ATM'!$A$2:$C$822,3,0)</f>
        <v>DISTRITO NACIONAL</v>
      </c>
      <c r="B25" s="138">
        <v>567</v>
      </c>
      <c r="C25" s="141" t="str">
        <f>VLOOKUP(B25,'[1]LISTADO ATM'!$A$2:$B$822,2,0)</f>
        <v xml:space="preserve">ATM Oficina Máximo Gómez </v>
      </c>
      <c r="D25" s="134" t="s">
        <v>2548</v>
      </c>
      <c r="E25" s="138">
        <v>3335921534</v>
      </c>
    </row>
    <row r="26" spans="1:5" ht="18" x14ac:dyDescent="0.25">
      <c r="A26" s="138" t="str">
        <f>VLOOKUP(B26,'[1]LISTADO ATM'!$A$2:$C$822,3,0)</f>
        <v>DISTRITO NACIONAL</v>
      </c>
      <c r="B26" s="138">
        <v>577</v>
      </c>
      <c r="C26" s="141" t="str">
        <f>VLOOKUP(B26,'[1]LISTADO ATM'!$A$2:$B$822,2,0)</f>
        <v xml:space="preserve">ATM Olé Ave. Duarte </v>
      </c>
      <c r="D26" s="134" t="s">
        <v>2548</v>
      </c>
      <c r="E26" s="138">
        <v>3335922989</v>
      </c>
    </row>
    <row r="27" spans="1:5" ht="18" x14ac:dyDescent="0.25">
      <c r="A27" s="138" t="str">
        <f>VLOOKUP(B27,'[1]LISTADO ATM'!$A$2:$C$822,3,0)</f>
        <v>DISTRITO NACIONAL</v>
      </c>
      <c r="B27" s="138">
        <v>993</v>
      </c>
      <c r="C27" s="141" t="str">
        <f>VLOOKUP(B27,'[1]LISTADO ATM'!$A$2:$B$822,2,0)</f>
        <v xml:space="preserve">ATM Centro Medico Integral II </v>
      </c>
      <c r="D27" s="134" t="s">
        <v>2548</v>
      </c>
      <c r="E27" s="138" t="s">
        <v>2592</v>
      </c>
    </row>
    <row r="28" spans="1:5" ht="18.75" customHeight="1" x14ac:dyDescent="0.25">
      <c r="A28" s="138" t="str">
        <f>VLOOKUP(B28,'[1]LISTADO ATM'!$A$2:$C$822,3,0)</f>
        <v>DISTRITO NACIONAL</v>
      </c>
      <c r="B28" s="138">
        <v>708</v>
      </c>
      <c r="C28" s="141" t="str">
        <f>VLOOKUP(B28,'[1]LISTADO ATM'!$A$2:$B$822,2,0)</f>
        <v xml:space="preserve">ATM El Vestir De Hoy </v>
      </c>
      <c r="D28" s="134" t="s">
        <v>2548</v>
      </c>
      <c r="E28" s="138">
        <v>3335922980</v>
      </c>
    </row>
    <row r="29" spans="1:5" ht="18" customHeight="1" x14ac:dyDescent="0.25">
      <c r="A29" s="138" t="str">
        <f>VLOOKUP(B29,'[1]LISTADO ATM'!$A$2:$C$822,3,0)</f>
        <v>ESTE</v>
      </c>
      <c r="B29" s="138">
        <v>480</v>
      </c>
      <c r="C29" s="141" t="str">
        <f>VLOOKUP(B29,'[1]LISTADO ATM'!$A$2:$B$822,2,0)</f>
        <v>ATM UNP Farmaconal Higuey</v>
      </c>
      <c r="D29" s="134" t="s">
        <v>2548</v>
      </c>
      <c r="E29" s="138" t="s">
        <v>2593</v>
      </c>
    </row>
    <row r="30" spans="1:5" ht="18.75" customHeight="1" x14ac:dyDescent="0.25">
      <c r="A30" s="138" t="str">
        <f>VLOOKUP(B30,'[1]LISTADO ATM'!$A$2:$C$822,3,0)</f>
        <v>ESTE</v>
      </c>
      <c r="B30" s="138">
        <v>824</v>
      </c>
      <c r="C30" s="141" t="str">
        <f>VLOOKUP(B30,'[1]LISTADO ATM'!$A$2:$B$822,2,0)</f>
        <v xml:space="preserve">ATM Multiplaza (Higuey) </v>
      </c>
      <c r="D30" s="134" t="s">
        <v>2548</v>
      </c>
      <c r="E30" s="138">
        <v>3335922912</v>
      </c>
    </row>
    <row r="31" spans="1:5" ht="18.75" customHeight="1" x14ac:dyDescent="0.25">
      <c r="A31" s="138" t="str">
        <f>VLOOKUP(B31,'[1]LISTADO ATM'!$A$2:$C$822,3,0)</f>
        <v>DISTRITO NACIONAL</v>
      </c>
      <c r="B31" s="138">
        <v>24</v>
      </c>
      <c r="C31" s="141" t="str">
        <f>VLOOKUP(B31,'[1]LISTADO ATM'!$A$2:$B$822,2,0)</f>
        <v xml:space="preserve">ATM Oficina Eusebio Manzueta </v>
      </c>
      <c r="D31" s="134" t="s">
        <v>2548</v>
      </c>
      <c r="E31" s="138">
        <v>3335922726</v>
      </c>
    </row>
    <row r="32" spans="1:5" ht="18.75" customHeight="1" x14ac:dyDescent="0.25">
      <c r="A32" s="138" t="str">
        <f>VLOOKUP(B32,'[1]LISTADO ATM'!$A$2:$C$822,3,0)</f>
        <v>DISTRITO NACIONAL</v>
      </c>
      <c r="B32" s="138">
        <v>183</v>
      </c>
      <c r="C32" s="141" t="str">
        <f>VLOOKUP(B32,'[1]LISTADO ATM'!$A$2:$B$822,2,0)</f>
        <v>ATM Estación Nativa Km. 22 Aut. Duarte.</v>
      </c>
      <c r="D32" s="134" t="s">
        <v>2548</v>
      </c>
      <c r="E32" s="138">
        <v>3335922488</v>
      </c>
    </row>
    <row r="33" spans="1:5" ht="18" x14ac:dyDescent="0.25">
      <c r="A33" s="138" t="e">
        <f>VLOOKUP(B33,'[1]LISTADO ATM'!$A$2:$C$822,3,0)</f>
        <v>#N/A</v>
      </c>
      <c r="B33" s="138"/>
      <c r="C33" s="141" t="e">
        <f>VLOOKUP(B33,'[1]LISTADO ATM'!$A$2:$B$822,2,0)</f>
        <v>#N/A</v>
      </c>
      <c r="D33" s="134" t="s">
        <v>2548</v>
      </c>
      <c r="E33" s="138"/>
    </row>
    <row r="34" spans="1:5" ht="18.75" customHeight="1" thickBot="1" x14ac:dyDescent="0.3">
      <c r="A34" s="121" t="s">
        <v>2473</v>
      </c>
      <c r="B34" s="147">
        <f>COUNT(B9:B33)</f>
        <v>24</v>
      </c>
      <c r="C34" s="177"/>
      <c r="D34" s="178"/>
      <c r="E34" s="179"/>
    </row>
    <row r="35" spans="1:5" x14ac:dyDescent="0.25">
      <c r="A35" s="118"/>
      <c r="B35" s="123"/>
      <c r="C35" s="118"/>
      <c r="D35" s="118"/>
      <c r="E35" s="123"/>
    </row>
    <row r="36" spans="1:5" ht="18" x14ac:dyDescent="0.25">
      <c r="A36" s="172" t="s">
        <v>2474</v>
      </c>
      <c r="B36" s="173"/>
      <c r="C36" s="173"/>
      <c r="D36" s="173"/>
      <c r="E36" s="174"/>
    </row>
    <row r="37" spans="1:5" ht="18.75" customHeight="1" x14ac:dyDescent="0.25">
      <c r="A37" s="120" t="s">
        <v>15</v>
      </c>
      <c r="B37" s="120" t="s">
        <v>2416</v>
      </c>
      <c r="C37" s="120" t="s">
        <v>46</v>
      </c>
      <c r="D37" s="120" t="s">
        <v>2419</v>
      </c>
      <c r="E37" s="120" t="s">
        <v>2417</v>
      </c>
    </row>
    <row r="38" spans="1:5" ht="18.75" customHeight="1" x14ac:dyDescent="0.25">
      <c r="A38" s="137" t="str">
        <f>VLOOKUP(B38,'[1]LISTADO ATM'!$A$2:$C$822,3,0)</f>
        <v>NORTE</v>
      </c>
      <c r="B38" s="138">
        <v>728</v>
      </c>
      <c r="C38" s="141" t="str">
        <f>VLOOKUP(B38,'[1]LISTADO ATM'!$A$2:$B$822,2,0)</f>
        <v xml:space="preserve">ATM UNP La Vega Oficina Regional Norcentral </v>
      </c>
      <c r="D38" s="134" t="s">
        <v>2544</v>
      </c>
      <c r="E38" s="138">
        <v>3335922942</v>
      </c>
    </row>
    <row r="39" spans="1:5" ht="18" customHeight="1" x14ac:dyDescent="0.25">
      <c r="A39" s="138" t="str">
        <f>VLOOKUP(B39,'[1]LISTADO ATM'!$A$2:$C$822,3,0)</f>
        <v>NORTE</v>
      </c>
      <c r="B39" s="138">
        <v>538</v>
      </c>
      <c r="C39" s="153" t="str">
        <f>VLOOKUP(B39,'[1]LISTADO ATM'!$A$2:$B$822,2,0)</f>
        <v>ATM  Autoservicio San Fco. Macorís</v>
      </c>
      <c r="D39" s="134" t="s">
        <v>2544</v>
      </c>
      <c r="E39" s="138">
        <v>3335922911</v>
      </c>
    </row>
    <row r="40" spans="1:5" ht="18" x14ac:dyDescent="0.25">
      <c r="A40" s="138" t="str">
        <f>VLOOKUP(B40,'[1]LISTADO ATM'!$A$2:$C$822,3,0)</f>
        <v>DISTRITO NACIONAL</v>
      </c>
      <c r="B40" s="138">
        <v>493</v>
      </c>
      <c r="C40" s="153" t="str">
        <f>VLOOKUP(B40,'[1]LISTADO ATM'!$A$2:$B$822,2,0)</f>
        <v xml:space="preserve">ATM Oficina Haina Occidental II </v>
      </c>
      <c r="D40" s="134" t="s">
        <v>2544</v>
      </c>
      <c r="E40" s="138">
        <v>3335922673</v>
      </c>
    </row>
    <row r="41" spans="1:5" ht="18" x14ac:dyDescent="0.25">
      <c r="A41" s="138" t="str">
        <f>VLOOKUP(B41,'[1]LISTADO ATM'!$A$2:$C$822,3,0)</f>
        <v>NORTE</v>
      </c>
      <c r="B41" s="138">
        <v>431</v>
      </c>
      <c r="C41" s="153" t="str">
        <f>VLOOKUP(B41,'[1]LISTADO ATM'!$A$2:$B$822,2,0)</f>
        <v xml:space="preserve">ATM Autoservicio Sol (Santiago) </v>
      </c>
      <c r="D41" s="134" t="s">
        <v>2544</v>
      </c>
      <c r="E41" s="138">
        <v>3335922907</v>
      </c>
    </row>
    <row r="42" spans="1:5" ht="18" x14ac:dyDescent="0.25">
      <c r="A42" s="138" t="str">
        <f>VLOOKUP(B42,'[1]LISTADO ATM'!$A$2:$C$822,3,0)</f>
        <v>ESTE</v>
      </c>
      <c r="B42" s="138">
        <v>104</v>
      </c>
      <c r="C42" s="153" t="str">
        <f>VLOOKUP(B42,'[1]LISTADO ATM'!$A$2:$B$822,2,0)</f>
        <v xml:space="preserve">ATM Jumbo Higuey </v>
      </c>
      <c r="D42" s="134" t="s">
        <v>2544</v>
      </c>
      <c r="E42" s="138" t="s">
        <v>2591</v>
      </c>
    </row>
    <row r="43" spans="1:5" ht="18" x14ac:dyDescent="0.25">
      <c r="A43" s="138" t="e">
        <f>VLOOKUP(B43,'[1]LISTADO ATM'!$A$2:$C$822,3,0)</f>
        <v>#N/A</v>
      </c>
      <c r="B43" s="138"/>
      <c r="C43" s="153" t="e">
        <f>VLOOKUP(B43,'[1]LISTADO ATM'!$A$2:$B$822,2,0)</f>
        <v>#N/A</v>
      </c>
      <c r="D43" s="134" t="s">
        <v>2544</v>
      </c>
      <c r="E43" s="138"/>
    </row>
    <row r="44" spans="1:5" ht="18" x14ac:dyDescent="0.25">
      <c r="A44" s="138" t="e">
        <f>VLOOKUP(B44,'[1]LISTADO ATM'!$A$2:$C$822,3,0)</f>
        <v>#N/A</v>
      </c>
      <c r="B44" s="138"/>
      <c r="C44" s="153" t="e">
        <f>VLOOKUP(B44,'[1]LISTADO ATM'!$A$2:$B$822,2,0)</f>
        <v>#N/A</v>
      </c>
      <c r="D44" s="134" t="s">
        <v>2544</v>
      </c>
      <c r="E44" s="138"/>
    </row>
    <row r="45" spans="1:5" ht="18" customHeight="1" x14ac:dyDescent="0.25">
      <c r="A45" s="138" t="e">
        <f>VLOOKUP(B45,'[1]LISTADO ATM'!$A$2:$C$822,3,0)</f>
        <v>#N/A</v>
      </c>
      <c r="B45" s="138"/>
      <c r="C45" s="153" t="e">
        <f>VLOOKUP(B45,'[1]LISTADO ATM'!$A$2:$B$822,2,0)</f>
        <v>#N/A</v>
      </c>
      <c r="D45" s="134" t="s">
        <v>2544</v>
      </c>
      <c r="E45" s="138"/>
    </row>
    <row r="46" spans="1:5" ht="18" x14ac:dyDescent="0.25">
      <c r="A46" s="138" t="e">
        <f>VLOOKUP(B46,'[1]LISTADO ATM'!$A$2:$C$822,3,0)</f>
        <v>#N/A</v>
      </c>
      <c r="B46" s="138"/>
      <c r="C46" s="153" t="e">
        <f>VLOOKUP(B46,'[1]LISTADO ATM'!$A$2:$B$822,2,0)</f>
        <v>#N/A</v>
      </c>
      <c r="D46" s="134" t="s">
        <v>2544</v>
      </c>
      <c r="E46" s="138"/>
    </row>
    <row r="47" spans="1:5" ht="18.75" customHeight="1" x14ac:dyDescent="0.25">
      <c r="A47" s="138" t="e">
        <f>VLOOKUP(B47,'[1]LISTADO ATM'!$A$2:$C$822,3,0)</f>
        <v>#N/A</v>
      </c>
      <c r="B47" s="138"/>
      <c r="C47" s="153" t="e">
        <f>VLOOKUP(B47,'[1]LISTADO ATM'!$A$2:$B$822,2,0)</f>
        <v>#N/A</v>
      </c>
      <c r="D47" s="134" t="s">
        <v>2544</v>
      </c>
      <c r="E47" s="138"/>
    </row>
    <row r="48" spans="1:5" ht="18" x14ac:dyDescent="0.25">
      <c r="A48" s="138" t="e">
        <f>VLOOKUP(B48,'[1]LISTADO ATM'!$A$2:$C$822,3,0)</f>
        <v>#N/A</v>
      </c>
      <c r="B48" s="138"/>
      <c r="C48" s="153" t="e">
        <f>VLOOKUP(B48,'[1]LISTADO ATM'!$A$2:$B$822,2,0)</f>
        <v>#N/A</v>
      </c>
      <c r="D48" s="134" t="s">
        <v>2544</v>
      </c>
      <c r="E48" s="138"/>
    </row>
    <row r="49" spans="1:5" ht="18.75" thickBot="1" x14ac:dyDescent="0.3">
      <c r="A49" s="121" t="s">
        <v>2473</v>
      </c>
      <c r="B49" s="147">
        <f>COUNT(B38:B48)</f>
        <v>5</v>
      </c>
      <c r="C49" s="177"/>
      <c r="D49" s="178"/>
      <c r="E49" s="179"/>
    </row>
    <row r="50" spans="1:5" ht="18.75" customHeight="1" thickBot="1" x14ac:dyDescent="0.3">
      <c r="A50" s="118"/>
      <c r="B50" s="123"/>
      <c r="C50" s="118"/>
      <c r="D50" s="118"/>
      <c r="E50" s="123"/>
    </row>
    <row r="51" spans="1:5" ht="18.75" thickBot="1" x14ac:dyDescent="0.3">
      <c r="A51" s="180" t="s">
        <v>2475</v>
      </c>
      <c r="B51" s="181"/>
      <c r="C51" s="181"/>
      <c r="D51" s="181"/>
      <c r="E51" s="182"/>
    </row>
    <row r="52" spans="1:5" ht="18" x14ac:dyDescent="0.25">
      <c r="A52" s="120" t="s">
        <v>15</v>
      </c>
      <c r="B52" s="120" t="s">
        <v>2416</v>
      </c>
      <c r="C52" s="120" t="s">
        <v>46</v>
      </c>
      <c r="D52" s="120" t="s">
        <v>2419</v>
      </c>
      <c r="E52" s="120" t="s">
        <v>2417</v>
      </c>
    </row>
    <row r="53" spans="1:5" ht="18" x14ac:dyDescent="0.25">
      <c r="A53" s="138" t="str">
        <f>VLOOKUP(B53,'[1]LISTADO ATM'!$A$2:$C$822,3,0)</f>
        <v>ESTE</v>
      </c>
      <c r="B53" s="138">
        <v>608</v>
      </c>
      <c r="C53" s="141" t="str">
        <f>VLOOKUP(B53,'[1]LISTADO ATM'!$A$2:$B$822,2,0)</f>
        <v xml:space="preserve">ATM Oficina Jumbo (San Pedro) </v>
      </c>
      <c r="D53" s="133" t="s">
        <v>2437</v>
      </c>
      <c r="E53" s="137">
        <v>3335922949</v>
      </c>
    </row>
    <row r="54" spans="1:5" ht="18" x14ac:dyDescent="0.25">
      <c r="A54" s="138" t="str">
        <f>VLOOKUP(B54,'[1]LISTADO ATM'!$A$2:$C$822,3,0)</f>
        <v>DISTRITO NACIONAL</v>
      </c>
      <c r="B54" s="138">
        <v>410</v>
      </c>
      <c r="C54" s="141" t="str">
        <f>VLOOKUP(B54,'[1]LISTADO ATM'!$A$2:$B$822,2,0)</f>
        <v xml:space="preserve">ATM Oficina Las Palmas de Herrera II </v>
      </c>
      <c r="D54" s="133" t="s">
        <v>2437</v>
      </c>
      <c r="E54" s="138" t="s">
        <v>2584</v>
      </c>
    </row>
    <row r="55" spans="1:5" ht="18.75" customHeight="1" x14ac:dyDescent="0.25">
      <c r="A55" s="138" t="str">
        <f>VLOOKUP(B55,'[1]LISTADO ATM'!$A$2:$C$822,3,0)</f>
        <v>DISTRITO NACIONAL</v>
      </c>
      <c r="B55" s="138">
        <v>979</v>
      </c>
      <c r="C55" s="141" t="str">
        <f>VLOOKUP(B55,'[1]LISTADO ATM'!$A$2:$B$822,2,0)</f>
        <v xml:space="preserve">ATM Oficina Luperón I </v>
      </c>
      <c r="D55" s="133" t="s">
        <v>2437</v>
      </c>
      <c r="E55" s="137">
        <v>3335922971</v>
      </c>
    </row>
    <row r="56" spans="1:5" ht="18" x14ac:dyDescent="0.25">
      <c r="A56" s="138" t="str">
        <f>VLOOKUP(B56,'[1]LISTADO ATM'!$A$2:$C$822,3,0)</f>
        <v>ESTE</v>
      </c>
      <c r="B56" s="138">
        <v>121</v>
      </c>
      <c r="C56" s="141" t="str">
        <f>VLOOKUP(B56,'[1]LISTADO ATM'!$A$2:$B$822,2,0)</f>
        <v xml:space="preserve">ATM Oficina Bayaguana </v>
      </c>
      <c r="D56" s="133" t="s">
        <v>2437</v>
      </c>
      <c r="E56" s="138" t="s">
        <v>2576</v>
      </c>
    </row>
    <row r="57" spans="1:5" ht="18" x14ac:dyDescent="0.25">
      <c r="A57" s="138" t="str">
        <f>VLOOKUP(B57,'[1]LISTADO ATM'!$A$2:$C$822,3,0)</f>
        <v>NORTE</v>
      </c>
      <c r="B57" s="138">
        <v>632</v>
      </c>
      <c r="C57" s="141" t="str">
        <f>VLOOKUP(B57,'[1]LISTADO ATM'!$A$2:$B$822,2,0)</f>
        <v xml:space="preserve">ATM Autobanco Gurabo </v>
      </c>
      <c r="D57" s="133" t="s">
        <v>2437</v>
      </c>
      <c r="E57" s="138" t="s">
        <v>2587</v>
      </c>
    </row>
    <row r="58" spans="1:5" ht="18" x14ac:dyDescent="0.25">
      <c r="A58" s="138" t="str">
        <f>VLOOKUP(B58,'[1]LISTADO ATM'!$A$2:$C$822,3,0)</f>
        <v>DISTRITO NACIONAL</v>
      </c>
      <c r="B58" s="138">
        <v>354</v>
      </c>
      <c r="C58" s="141" t="str">
        <f>VLOOKUP(B58,'[1]LISTADO ATM'!$A$2:$B$822,2,0)</f>
        <v xml:space="preserve">ATM Oficina Núñez de Cáceres II </v>
      </c>
      <c r="D58" s="133" t="s">
        <v>2437</v>
      </c>
      <c r="E58" s="138" t="s">
        <v>2594</v>
      </c>
    </row>
    <row r="59" spans="1:5" ht="18" x14ac:dyDescent="0.25">
      <c r="A59" s="138" t="str">
        <f>VLOOKUP(B59,'[1]LISTADO ATM'!$A$2:$C$822,3,0)</f>
        <v>NORTE</v>
      </c>
      <c r="B59" s="138">
        <v>350</v>
      </c>
      <c r="C59" s="141" t="str">
        <f>VLOOKUP(B59,'[1]LISTADO ATM'!$A$2:$B$822,2,0)</f>
        <v xml:space="preserve">ATM Oficina Villa Tapia </v>
      </c>
      <c r="D59" s="133" t="s">
        <v>2437</v>
      </c>
      <c r="E59" s="138" t="s">
        <v>2595</v>
      </c>
    </row>
    <row r="60" spans="1:5" ht="18" x14ac:dyDescent="0.25">
      <c r="A60" s="138" t="str">
        <f>VLOOKUP(B60,'[1]LISTADO ATM'!$A$2:$C$822,3,0)</f>
        <v>DISTRITO NACIONAL</v>
      </c>
      <c r="B60" s="138">
        <v>394</v>
      </c>
      <c r="C60" s="141" t="str">
        <f>VLOOKUP(B60,'[1]LISTADO ATM'!$A$2:$B$822,2,0)</f>
        <v xml:space="preserve">ATM Multicentro La Sirena Luperón </v>
      </c>
      <c r="D60" s="133" t="s">
        <v>2437</v>
      </c>
      <c r="E60" s="138" t="s">
        <v>2596</v>
      </c>
    </row>
    <row r="61" spans="1:5" ht="18" x14ac:dyDescent="0.25">
      <c r="A61" s="138" t="e">
        <f>VLOOKUP(B61,'[1]LISTADO ATM'!$A$2:$C$822,3,0)</f>
        <v>#N/A</v>
      </c>
      <c r="B61" s="138"/>
      <c r="C61" s="141" t="e">
        <f>VLOOKUP(B61,'[1]LISTADO ATM'!$A$2:$B$822,2,0)</f>
        <v>#N/A</v>
      </c>
      <c r="D61" s="133" t="s">
        <v>2437</v>
      </c>
      <c r="E61" s="138"/>
    </row>
    <row r="62" spans="1:5" ht="18" x14ac:dyDescent="0.25">
      <c r="A62" s="138" t="e">
        <f>VLOOKUP(B62,'[1]LISTADO ATM'!$A$2:$C$822,3,0)</f>
        <v>#N/A</v>
      </c>
      <c r="B62" s="138"/>
      <c r="C62" s="141" t="e">
        <f>VLOOKUP(B62,'[1]LISTADO ATM'!$A$2:$B$822,2,0)</f>
        <v>#N/A</v>
      </c>
      <c r="D62" s="133" t="s">
        <v>2437</v>
      </c>
      <c r="E62" s="138"/>
    </row>
    <row r="63" spans="1:5" ht="18" x14ac:dyDescent="0.25">
      <c r="A63" s="138" t="e">
        <f>VLOOKUP(B63,'[1]LISTADO ATM'!$A$2:$C$822,3,0)</f>
        <v>#N/A</v>
      </c>
      <c r="B63" s="138"/>
      <c r="C63" s="141" t="e">
        <f>VLOOKUP(B63,'[1]LISTADO ATM'!$A$2:$B$822,2,0)</f>
        <v>#N/A</v>
      </c>
      <c r="D63" s="133" t="s">
        <v>2437</v>
      </c>
      <c r="E63" s="138"/>
    </row>
    <row r="64" spans="1:5" ht="18.75" thickBot="1" x14ac:dyDescent="0.3">
      <c r="A64" s="142"/>
      <c r="B64" s="147">
        <f>COUNT(B53:B60)</f>
        <v>8</v>
      </c>
      <c r="C64" s="132"/>
      <c r="D64" s="132"/>
      <c r="E64" s="132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80" t="s">
        <v>2535</v>
      </c>
      <c r="B66" s="181"/>
      <c r="C66" s="181"/>
      <c r="D66" s="181"/>
      <c r="E66" s="182"/>
    </row>
    <row r="67" spans="1:5" ht="18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x14ac:dyDescent="0.25">
      <c r="A68" s="138" t="str">
        <f>VLOOKUP(B68,'[1]LISTADO ATM'!$A$2:$C$822,3,0)</f>
        <v>DISTRITO NACIONAL</v>
      </c>
      <c r="B68" s="148">
        <v>302</v>
      </c>
      <c r="C68" s="141" t="str">
        <f>VLOOKUP(B68,'[1]LISTADO ATM'!$A$2:$B$822,2,0)</f>
        <v xml:space="preserve">ATM S/M Aprezio Los Mameyes  </v>
      </c>
      <c r="D68" s="138" t="s">
        <v>2482</v>
      </c>
      <c r="E68" s="143">
        <v>3335921129</v>
      </c>
    </row>
    <row r="69" spans="1:5" ht="18.75" customHeight="1" x14ac:dyDescent="0.25">
      <c r="A69" s="144" t="str">
        <f>VLOOKUP(B69,'[1]LISTADO ATM'!$A$2:$C$822,3,0)</f>
        <v>DISTRITO NACIONAL</v>
      </c>
      <c r="B69" s="148">
        <v>365</v>
      </c>
      <c r="C69" s="141" t="s">
        <v>2597</v>
      </c>
      <c r="D69" s="138" t="s">
        <v>2482</v>
      </c>
      <c r="E69" s="143">
        <v>3335922568</v>
      </c>
    </row>
    <row r="70" spans="1:5" ht="18" x14ac:dyDescent="0.25">
      <c r="A70" s="144" t="str">
        <f>VLOOKUP(B70,'[1]LISTADO ATM'!$A$2:$C$822,3,0)</f>
        <v>DISTRITO NACIONAL</v>
      </c>
      <c r="B70" s="148">
        <v>231</v>
      </c>
      <c r="C70" s="141" t="str">
        <f>VLOOKUP(B70,'[1]LISTADO ATM'!$A$2:$B$822,2,0)</f>
        <v xml:space="preserve">ATM Oficina Zona Oriental </v>
      </c>
      <c r="D70" s="138" t="s">
        <v>2482</v>
      </c>
      <c r="E70" s="143">
        <v>3335922706</v>
      </c>
    </row>
    <row r="71" spans="1:5" ht="18" x14ac:dyDescent="0.25">
      <c r="A71" s="144" t="str">
        <f>VLOOKUP(B71,'[1]LISTADO ATM'!$A$2:$C$822,3,0)</f>
        <v>SUR</v>
      </c>
      <c r="B71" s="148">
        <v>311</v>
      </c>
      <c r="C71" s="141" t="str">
        <f>VLOOKUP(B71,'[1]LISTADO ATM'!$A$2:$B$822,2,0)</f>
        <v>ATM Plaza Eroski</v>
      </c>
      <c r="D71" s="138" t="s">
        <v>2482</v>
      </c>
      <c r="E71" s="143">
        <v>3335922824</v>
      </c>
    </row>
    <row r="72" spans="1:5" ht="18" customHeight="1" x14ac:dyDescent="0.25">
      <c r="A72" s="144" t="str">
        <f>VLOOKUP(B72,'[1]LISTADO ATM'!$A$2:$C$822,3,0)</f>
        <v>ESTE</v>
      </c>
      <c r="B72" s="148">
        <v>945</v>
      </c>
      <c r="C72" s="141" t="str">
        <f>VLOOKUP(B72,'[1]LISTADO ATM'!$A$2:$B$822,2,0)</f>
        <v xml:space="preserve">ATM UNP El Valle (Hato Mayor) </v>
      </c>
      <c r="D72" s="138" t="s">
        <v>2482</v>
      </c>
      <c r="E72" s="143">
        <v>3335922954</v>
      </c>
    </row>
    <row r="73" spans="1:5" ht="18" x14ac:dyDescent="0.25">
      <c r="A73" s="144" t="str">
        <f>VLOOKUP(B73,'[1]LISTADO ATM'!$A$2:$C$822,3,0)</f>
        <v>NORTE</v>
      </c>
      <c r="B73" s="148">
        <v>333</v>
      </c>
      <c r="C73" s="141" t="str">
        <f>VLOOKUP(B73,'[1]LISTADO ATM'!$A$2:$B$822,2,0)</f>
        <v>ATM Oficina Turey Maimón</v>
      </c>
      <c r="D73" s="138" t="s">
        <v>2482</v>
      </c>
      <c r="E73" s="143">
        <v>3335922973</v>
      </c>
    </row>
    <row r="74" spans="1:5" ht="18" x14ac:dyDescent="0.25">
      <c r="A74" s="144" t="str">
        <f>VLOOKUP(B74,'[1]LISTADO ATM'!$A$2:$C$822,3,0)</f>
        <v>NORTE</v>
      </c>
      <c r="B74" s="148">
        <v>262</v>
      </c>
      <c r="C74" s="141" t="str">
        <f>VLOOKUP(B74,'[1]LISTADO ATM'!$A$2:$B$822,2,0)</f>
        <v xml:space="preserve">ATM Oficina Obras Públicas (Santiago) </v>
      </c>
      <c r="D74" s="138" t="s">
        <v>2482</v>
      </c>
      <c r="E74" s="143" t="s">
        <v>2578</v>
      </c>
    </row>
    <row r="75" spans="1:5" ht="18" x14ac:dyDescent="0.25">
      <c r="A75" s="144" t="str">
        <f>VLOOKUP(B75,'[1]LISTADO ATM'!$A$2:$C$822,3,0)</f>
        <v>DISTRITO NACIONAL</v>
      </c>
      <c r="B75" s="148">
        <v>327</v>
      </c>
      <c r="C75" s="141" t="str">
        <f>VLOOKUP(B75,'[1]LISTADO ATM'!$A$2:$B$822,2,0)</f>
        <v xml:space="preserve">ATM UNP CCN (Nacional 27 de Febrero) </v>
      </c>
      <c r="D75" s="138" t="s">
        <v>2482</v>
      </c>
      <c r="E75" s="143" t="s">
        <v>2589</v>
      </c>
    </row>
    <row r="76" spans="1:5" ht="18" x14ac:dyDescent="0.25">
      <c r="A76" s="144" t="str">
        <f>VLOOKUP(B76,'[1]LISTADO ATM'!$A$2:$C$822,3,0)</f>
        <v>NORTE</v>
      </c>
      <c r="B76" s="148">
        <v>645</v>
      </c>
      <c r="C76" s="141" t="str">
        <f>VLOOKUP(B76,'[1]LISTADO ATM'!$A$2:$B$822,2,0)</f>
        <v xml:space="preserve">ATM UNP Cabrera </v>
      </c>
      <c r="D76" s="138" t="s">
        <v>2482</v>
      </c>
      <c r="E76" s="143" t="s">
        <v>2590</v>
      </c>
    </row>
    <row r="77" spans="1:5" ht="18" x14ac:dyDescent="0.25">
      <c r="A77" s="144" t="str">
        <f>VLOOKUP(B77,'[1]LISTADO ATM'!$A$2:$C$822,3,0)</f>
        <v>NORTE</v>
      </c>
      <c r="B77" s="148">
        <v>752</v>
      </c>
      <c r="C77" s="141" t="str">
        <f>VLOOKUP(B77,'[1]LISTADO ATM'!$A$2:$B$822,2,0)</f>
        <v xml:space="preserve">ATM UNP Las Carolinas (La Vega) </v>
      </c>
      <c r="D77" s="138" t="s">
        <v>2482</v>
      </c>
      <c r="E77" s="143" t="s">
        <v>2598</v>
      </c>
    </row>
    <row r="78" spans="1:5" ht="18" x14ac:dyDescent="0.25">
      <c r="A78" s="144" t="e">
        <f>VLOOKUP(B78,'[1]LISTADO ATM'!$A$2:$C$822,3,0)</f>
        <v>#N/A</v>
      </c>
      <c r="B78" s="148"/>
      <c r="C78" s="141" t="e">
        <f>VLOOKUP(B78,'[1]LISTADO ATM'!$A$2:$B$822,2,0)</f>
        <v>#N/A</v>
      </c>
      <c r="D78" s="138" t="s">
        <v>2482</v>
      </c>
      <c r="E78" s="143"/>
    </row>
    <row r="79" spans="1:5" ht="18" x14ac:dyDescent="0.25">
      <c r="A79" s="144" t="e">
        <f>VLOOKUP(B79,'[1]LISTADO ATM'!$A$2:$C$822,3,0)</f>
        <v>#N/A</v>
      </c>
      <c r="B79" s="148"/>
      <c r="C79" s="141" t="e">
        <f>VLOOKUP(B79,'[1]LISTADO ATM'!$A$2:$B$822,2,0)</f>
        <v>#N/A</v>
      </c>
      <c r="D79" s="138" t="s">
        <v>2482</v>
      </c>
      <c r="E79" s="143"/>
    </row>
    <row r="80" spans="1:5" ht="18" x14ac:dyDescent="0.25">
      <c r="A80" s="144" t="e">
        <f>VLOOKUP(B80,'[1]LISTADO ATM'!$A$2:$C$822,3,0)</f>
        <v>#N/A</v>
      </c>
      <c r="B80" s="148"/>
      <c r="C80" s="141" t="e">
        <f>VLOOKUP(B80,'[1]LISTADO ATM'!$A$2:$B$822,2,0)</f>
        <v>#N/A</v>
      </c>
      <c r="D80" s="138" t="s">
        <v>2482</v>
      </c>
      <c r="E80" s="143"/>
    </row>
    <row r="81" spans="1:5" ht="18" x14ac:dyDescent="0.25">
      <c r="A81" s="144" t="e">
        <f>VLOOKUP(B81,'[1]LISTADO ATM'!$A$2:$C$822,3,0)</f>
        <v>#N/A</v>
      </c>
      <c r="B81" s="148"/>
      <c r="C81" s="141" t="e">
        <f>VLOOKUP(B81,'[1]LISTADO ATM'!$A$2:$B$822,2,0)</f>
        <v>#N/A</v>
      </c>
      <c r="D81" s="138" t="s">
        <v>2482</v>
      </c>
      <c r="E81" s="143"/>
    </row>
    <row r="82" spans="1:5" ht="18" x14ac:dyDescent="0.25">
      <c r="A82" s="142" t="s">
        <v>2473</v>
      </c>
      <c r="B82" s="149">
        <f>COUNT(B68:B78)</f>
        <v>10</v>
      </c>
      <c r="C82" s="132"/>
      <c r="D82" s="132"/>
      <c r="E82" s="132"/>
    </row>
    <row r="83" spans="1:5" ht="15.75" thickBot="1" x14ac:dyDescent="0.3">
      <c r="A83" s="118"/>
      <c r="B83" s="123"/>
      <c r="C83" s="118"/>
      <c r="D83" s="118"/>
      <c r="E83" s="123"/>
    </row>
    <row r="84" spans="1:5" ht="18" x14ac:dyDescent="0.25">
      <c r="A84" s="163" t="s">
        <v>2476</v>
      </c>
      <c r="B84" s="164"/>
      <c r="C84" s="164"/>
      <c r="D84" s="164"/>
      <c r="E84" s="165"/>
    </row>
    <row r="85" spans="1:5" ht="18" x14ac:dyDescent="0.25">
      <c r="A85" s="120" t="s">
        <v>15</v>
      </c>
      <c r="B85" s="120" t="s">
        <v>2416</v>
      </c>
      <c r="C85" s="122" t="s">
        <v>46</v>
      </c>
      <c r="D85" s="136" t="s">
        <v>2419</v>
      </c>
      <c r="E85" s="136" t="s">
        <v>2417</v>
      </c>
    </row>
    <row r="86" spans="1:5" ht="18" x14ac:dyDescent="0.25">
      <c r="A86" s="137" t="str">
        <f>VLOOKUP(B86,'[1]LISTADO ATM'!$A$2:$C$822,3,0)</f>
        <v>DISTRITO NACIONAL</v>
      </c>
      <c r="B86" s="138">
        <v>589</v>
      </c>
      <c r="C86" s="141" t="str">
        <f>VLOOKUP(B86,'[1]LISTADO ATM'!$A$2:$B$822,2,0)</f>
        <v xml:space="preserve">ATM S/M Bravo San Vicente de Paul </v>
      </c>
      <c r="D86" s="150" t="s">
        <v>2566</v>
      </c>
      <c r="E86" s="138">
        <v>3335921239</v>
      </c>
    </row>
    <row r="87" spans="1:5" ht="18" x14ac:dyDescent="0.25">
      <c r="A87" s="137" t="str">
        <f>VLOOKUP(B87,'[1]LISTADO ATM'!$A$2:$C$822,3,0)</f>
        <v>SUR</v>
      </c>
      <c r="B87" s="138">
        <v>5</v>
      </c>
      <c r="C87" s="141" t="str">
        <f>VLOOKUP(B87,'[1]LISTADO ATM'!$A$2:$B$822,2,0)</f>
        <v>ATM Oficina Autoservicio Villa Ofelia (San Juan)</v>
      </c>
      <c r="D87" s="150" t="s">
        <v>2566</v>
      </c>
      <c r="E87" s="138">
        <v>3335921551</v>
      </c>
    </row>
    <row r="88" spans="1:5" ht="18" x14ac:dyDescent="0.25">
      <c r="A88" s="137" t="str">
        <f>VLOOKUP(B88,'[1]LISTADO ATM'!$A$2:$C$822,3,0)</f>
        <v>NORTE</v>
      </c>
      <c r="B88" s="138">
        <v>304</v>
      </c>
      <c r="C88" s="141" t="str">
        <f>VLOOKUP(B88,'[1]LISTADO ATM'!$A$2:$B$822,2,0)</f>
        <v xml:space="preserve">ATM Multicentro La Sirena Estrella Sadhala </v>
      </c>
      <c r="D88" s="151" t="s">
        <v>2569</v>
      </c>
      <c r="E88" s="138">
        <v>3335920861</v>
      </c>
    </row>
    <row r="89" spans="1:5" ht="18.75" customHeight="1" x14ac:dyDescent="0.25">
      <c r="A89" s="137" t="str">
        <f>VLOOKUP(B89,'[1]LISTADO ATM'!$A$2:$C$822,3,0)</f>
        <v>DISTRITO NACIONAL</v>
      </c>
      <c r="B89" s="138">
        <v>946</v>
      </c>
      <c r="C89" s="141" t="str">
        <f>VLOOKUP(B89,'[1]LISTADO ATM'!$A$2:$B$822,2,0)</f>
        <v xml:space="preserve">ATM Oficina Núñez de Cáceres I </v>
      </c>
      <c r="D89" s="151" t="s">
        <v>2569</v>
      </c>
      <c r="E89" s="138">
        <v>3335922859</v>
      </c>
    </row>
    <row r="90" spans="1:5" ht="18" x14ac:dyDescent="0.25">
      <c r="A90" s="137" t="str">
        <f>VLOOKUP(B90,'[1]LISTADO ATM'!$A$2:$C$822,3,0)</f>
        <v>ESTE</v>
      </c>
      <c r="B90" s="138">
        <v>386</v>
      </c>
      <c r="C90" s="141" t="str">
        <f>VLOOKUP(B90,'[1]LISTADO ATM'!$A$2:$B$822,2,0)</f>
        <v xml:space="preserve">ATM Plaza Verón II </v>
      </c>
      <c r="D90" s="150" t="s">
        <v>2566</v>
      </c>
      <c r="E90" s="138">
        <v>3335922909</v>
      </c>
    </row>
    <row r="91" spans="1:5" ht="18" x14ac:dyDescent="0.25">
      <c r="A91" s="137" t="e">
        <f>VLOOKUP(B91,'[1]LISTADO ATM'!$A$2:$C$822,3,0)</f>
        <v>#N/A</v>
      </c>
      <c r="B91" s="138"/>
      <c r="C91" s="141" t="e">
        <f>VLOOKUP(B91,'[1]LISTADO ATM'!$A$2:$B$822,2,0)</f>
        <v>#N/A</v>
      </c>
      <c r="D91" s="150"/>
      <c r="E91" s="138"/>
    </row>
    <row r="92" spans="1:5" ht="18.75" customHeight="1" x14ac:dyDescent="0.25">
      <c r="A92" s="137" t="e">
        <f>VLOOKUP(B92,'[1]LISTADO ATM'!$A$2:$C$822,3,0)</f>
        <v>#N/A</v>
      </c>
      <c r="B92" s="138"/>
      <c r="C92" s="141" t="e">
        <f>VLOOKUP(B92,'[1]LISTADO ATM'!$A$2:$B$822,2,0)</f>
        <v>#N/A</v>
      </c>
      <c r="D92" s="150"/>
      <c r="E92" s="138"/>
    </row>
    <row r="93" spans="1:5" ht="18" x14ac:dyDescent="0.25">
      <c r="A93" s="137" t="e">
        <f>VLOOKUP(B93,'[1]LISTADO ATM'!$A$2:$C$822,3,0)</f>
        <v>#N/A</v>
      </c>
      <c r="B93" s="138"/>
      <c r="C93" s="141" t="e">
        <f>VLOOKUP(B93,'[1]LISTADO ATM'!$A$2:$B$822,2,0)</f>
        <v>#N/A</v>
      </c>
      <c r="D93" s="150"/>
      <c r="E93" s="138"/>
    </row>
    <row r="94" spans="1:5" ht="18" x14ac:dyDescent="0.25">
      <c r="A94" s="137" t="e">
        <f>VLOOKUP(B94,'[1]LISTADO ATM'!$A$2:$C$822,3,0)</f>
        <v>#N/A</v>
      </c>
      <c r="B94" s="138"/>
      <c r="C94" s="141" t="e">
        <f>VLOOKUP(B94,'[1]LISTADO ATM'!$A$2:$B$822,2,0)</f>
        <v>#N/A</v>
      </c>
      <c r="D94" s="150"/>
      <c r="E94" s="138"/>
    </row>
    <row r="95" spans="1:5" ht="18" x14ac:dyDescent="0.25">
      <c r="A95" s="137" t="e">
        <f>VLOOKUP(B95,'[1]LISTADO ATM'!$A$2:$C$822,3,0)</f>
        <v>#N/A</v>
      </c>
      <c r="B95" s="138"/>
      <c r="C95" s="141" t="e">
        <f>VLOOKUP(B95,'[1]LISTADO ATM'!$A$2:$B$822,2,0)</f>
        <v>#N/A</v>
      </c>
      <c r="D95" s="150"/>
      <c r="E95" s="138"/>
    </row>
    <row r="96" spans="1:5" ht="18" x14ac:dyDescent="0.25">
      <c r="A96" s="142" t="s">
        <v>2473</v>
      </c>
      <c r="B96" s="149">
        <f>COUNT(B86:B90)</f>
        <v>5</v>
      </c>
      <c r="C96" s="132"/>
      <c r="D96" s="135"/>
      <c r="E96" s="135"/>
    </row>
    <row r="97" spans="1:5" ht="15.75" thickBot="1" x14ac:dyDescent="0.3">
      <c r="A97" s="118"/>
      <c r="B97" s="123"/>
      <c r="C97" s="118"/>
      <c r="D97" s="118"/>
      <c r="E97" s="123"/>
    </row>
    <row r="98" spans="1:5" ht="18.75" thickBot="1" x14ac:dyDescent="0.3">
      <c r="A98" s="183" t="s">
        <v>2477</v>
      </c>
      <c r="B98" s="184"/>
      <c r="C98" s="118" t="s">
        <v>2412</v>
      </c>
      <c r="D98" s="123"/>
      <c r="E98" s="123"/>
    </row>
    <row r="99" spans="1:5" ht="18.75" thickBot="1" x14ac:dyDescent="0.3">
      <c r="A99" s="145">
        <f>+B64+B82+B96</f>
        <v>23</v>
      </c>
      <c r="B99" s="146"/>
      <c r="C99" s="118"/>
      <c r="D99" s="118"/>
      <c r="E99" s="118"/>
    </row>
    <row r="100" spans="1:5" ht="15.75" thickBot="1" x14ac:dyDescent="0.3">
      <c r="A100" s="118"/>
      <c r="B100" s="123"/>
      <c r="C100" s="118"/>
      <c r="D100" s="118"/>
      <c r="E100" s="123"/>
    </row>
    <row r="101" spans="1:5" ht="18.75" thickBot="1" x14ac:dyDescent="0.3">
      <c r="A101" s="180" t="s">
        <v>2478</v>
      </c>
      <c r="B101" s="181"/>
      <c r="C101" s="181"/>
      <c r="D101" s="181"/>
      <c r="E101" s="182"/>
    </row>
    <row r="102" spans="1:5" ht="18" x14ac:dyDescent="0.25">
      <c r="A102" s="124" t="s">
        <v>15</v>
      </c>
      <c r="B102" s="124" t="s">
        <v>2416</v>
      </c>
      <c r="C102" s="122" t="s">
        <v>46</v>
      </c>
      <c r="D102" s="187" t="s">
        <v>2419</v>
      </c>
      <c r="E102" s="188"/>
    </row>
    <row r="103" spans="1:5" ht="18" x14ac:dyDescent="0.25">
      <c r="A103" s="138" t="str">
        <f>VLOOKUP(B103,'[1]LISTADO ATM'!$A$2:$C$822,3,0)</f>
        <v>NORTE</v>
      </c>
      <c r="B103" s="138">
        <v>196</v>
      </c>
      <c r="C103" s="138" t="str">
        <f>VLOOKUP(B103,'[1]LISTADO ATM'!$A$2:$B$822,2,0)</f>
        <v xml:space="preserve">ATM Estación Texaco Cangrejo Farmacia (Sosúa) </v>
      </c>
      <c r="D103" s="185" t="s">
        <v>2579</v>
      </c>
      <c r="E103" s="186"/>
    </row>
    <row r="104" spans="1:5" ht="18" x14ac:dyDescent="0.25">
      <c r="A104" s="138" t="str">
        <f>VLOOKUP(B104,'[1]LISTADO ATM'!$A$2:$C$822,3,0)</f>
        <v>NORTE</v>
      </c>
      <c r="B104" s="138">
        <v>411</v>
      </c>
      <c r="C104" s="138" t="str">
        <f>VLOOKUP(B104,'[1]LISTADO ATM'!$A$2:$B$822,2,0)</f>
        <v xml:space="preserve">ATM UNP Piedra Blanca </v>
      </c>
      <c r="D104" s="185" t="s">
        <v>2549</v>
      </c>
      <c r="E104" s="186"/>
    </row>
    <row r="105" spans="1:5" ht="18" x14ac:dyDescent="0.25">
      <c r="A105" s="138" t="e">
        <f>VLOOKUP(B105,'[1]LISTADO ATM'!$A$2:$C$822,3,0)</f>
        <v>#N/A</v>
      </c>
      <c r="B105" s="138"/>
      <c r="C105" s="138" t="e">
        <f>VLOOKUP(B105,'[1]LISTADO ATM'!$A$2:$B$822,2,0)</f>
        <v>#N/A</v>
      </c>
      <c r="D105" s="185"/>
      <c r="E105" s="186"/>
    </row>
    <row r="106" spans="1:5" ht="18" x14ac:dyDescent="0.25">
      <c r="A106" s="138" t="e">
        <f>VLOOKUP(B106,'[1]LISTADO ATM'!$A$2:$C$822,3,0)</f>
        <v>#N/A</v>
      </c>
      <c r="B106" s="138"/>
      <c r="C106" s="138" t="e">
        <f>VLOOKUP(B106,'[1]LISTADO ATM'!$A$2:$B$822,2,0)</f>
        <v>#N/A</v>
      </c>
      <c r="D106" s="185"/>
      <c r="E106" s="186"/>
    </row>
    <row r="107" spans="1:5" ht="18" x14ac:dyDescent="0.25">
      <c r="A107" s="138" t="e">
        <f>VLOOKUP(B107,'[1]LISTADO ATM'!$A$2:$C$822,3,0)</f>
        <v>#N/A</v>
      </c>
      <c r="B107" s="138"/>
      <c r="C107" s="138" t="e">
        <f>VLOOKUP(B107,'[1]LISTADO ATM'!$A$2:$B$822,2,0)</f>
        <v>#N/A</v>
      </c>
      <c r="D107" s="185"/>
      <c r="E107" s="186"/>
    </row>
    <row r="108" spans="1:5" ht="18.75" thickBot="1" x14ac:dyDescent="0.3">
      <c r="A108" s="142" t="s">
        <v>2473</v>
      </c>
      <c r="B108" s="147">
        <f>COUNT(B103:B107)</f>
        <v>2</v>
      </c>
      <c r="C108" s="139"/>
      <c r="D108" s="139"/>
      <c r="E108" s="140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  <row r="356" spans="1:5" x14ac:dyDescent="0.25">
      <c r="A356" s="118"/>
      <c r="B356" s="75"/>
      <c r="C356" s="118"/>
      <c r="D356" s="118"/>
      <c r="E356" s="118"/>
    </row>
    <row r="357" spans="1:5" x14ac:dyDescent="0.25">
      <c r="A357" s="118"/>
      <c r="B357" s="75"/>
      <c r="C357" s="118"/>
      <c r="D357" s="118"/>
      <c r="E357" s="118"/>
    </row>
    <row r="358" spans="1:5" x14ac:dyDescent="0.25">
      <c r="A358" s="118"/>
      <c r="B358" s="75"/>
      <c r="C358" s="118"/>
      <c r="D358" s="118"/>
      <c r="E358" s="118"/>
    </row>
    <row r="359" spans="1:5" x14ac:dyDescent="0.25">
      <c r="A359" s="118"/>
      <c r="B359" s="75"/>
      <c r="C359" s="118"/>
      <c r="D359" s="118"/>
      <c r="E359" s="118"/>
    </row>
    <row r="360" spans="1:5" x14ac:dyDescent="0.25">
      <c r="A360" s="118"/>
      <c r="B360" s="75"/>
      <c r="C360" s="118"/>
      <c r="D360" s="118"/>
      <c r="E360" s="118"/>
    </row>
    <row r="361" spans="1:5" x14ac:dyDescent="0.25">
      <c r="A361" s="118"/>
      <c r="B361" s="75"/>
      <c r="C361" s="118"/>
      <c r="D361" s="118"/>
      <c r="E361" s="118"/>
    </row>
    <row r="362" spans="1:5" x14ac:dyDescent="0.25">
      <c r="A362" s="118"/>
      <c r="B362" s="75"/>
      <c r="C362" s="118"/>
      <c r="D362" s="118"/>
      <c r="E362" s="118"/>
    </row>
    <row r="363" spans="1:5" x14ac:dyDescent="0.25">
      <c r="A363" s="118"/>
      <c r="B363" s="75"/>
      <c r="C363" s="118"/>
      <c r="D363" s="118"/>
      <c r="E363" s="118"/>
    </row>
  </sheetData>
  <mergeCells count="18">
    <mergeCell ref="A98:B98"/>
    <mergeCell ref="A101:E101"/>
    <mergeCell ref="D106:E106"/>
    <mergeCell ref="D107:E107"/>
    <mergeCell ref="D102:E102"/>
    <mergeCell ref="D103:E103"/>
    <mergeCell ref="D104:E104"/>
    <mergeCell ref="D105:E105"/>
    <mergeCell ref="A84:E84"/>
    <mergeCell ref="A1:E1"/>
    <mergeCell ref="A2:E2"/>
    <mergeCell ref="A7:E7"/>
    <mergeCell ref="F1:G1"/>
    <mergeCell ref="C34:E34"/>
    <mergeCell ref="A36:E36"/>
    <mergeCell ref="C49:E49"/>
    <mergeCell ref="A51:E51"/>
    <mergeCell ref="A66:E66"/>
  </mergeCells>
  <phoneticPr fontId="46" type="noConversion"/>
  <conditionalFormatting sqref="E364:E1048576">
    <cfRule type="duplicateValues" dxfId="185" priority="577"/>
  </conditionalFormatting>
  <conditionalFormatting sqref="B364:B1048576">
    <cfRule type="duplicateValues" dxfId="184" priority="272"/>
  </conditionalFormatting>
  <conditionalFormatting sqref="B156:B363">
    <cfRule type="duplicateValues" dxfId="183" priority="235"/>
  </conditionalFormatting>
  <conditionalFormatting sqref="E156:E363">
    <cfRule type="duplicateValues" dxfId="182" priority="238"/>
    <cfRule type="duplicateValues" dxfId="181" priority="239"/>
  </conditionalFormatting>
  <conditionalFormatting sqref="B156:B363">
    <cfRule type="duplicateValues" dxfId="180" priority="221"/>
  </conditionalFormatting>
  <conditionalFormatting sqref="B156:B363">
    <cfRule type="duplicateValues" dxfId="179" priority="219"/>
    <cfRule type="duplicateValues" dxfId="178" priority="220"/>
  </conditionalFormatting>
  <conditionalFormatting sqref="B156:B363">
    <cfRule type="duplicateValues" dxfId="177" priority="170"/>
  </conditionalFormatting>
  <conditionalFormatting sqref="B156:B363">
    <cfRule type="duplicateValues" dxfId="176" priority="129483"/>
  </conditionalFormatting>
  <conditionalFormatting sqref="E156:E363">
    <cfRule type="duplicateValues" dxfId="175" priority="129486"/>
  </conditionalFormatting>
  <conditionalFormatting sqref="B108:B110 B1:B8 B64:B69 B121:B155 B34:B37 B82:B90 B96:B102 B39:B52">
    <cfRule type="duplicateValues" dxfId="174" priority="84"/>
  </conditionalFormatting>
  <conditionalFormatting sqref="E108:E155 E82:E87 E1:E8 E96:E102 E64:E68 E34:E37 E39:E52">
    <cfRule type="duplicateValues" dxfId="173" priority="85"/>
    <cfRule type="duplicateValues" dxfId="172" priority="86"/>
  </conditionalFormatting>
  <conditionalFormatting sqref="E88:E89">
    <cfRule type="duplicateValues" dxfId="171" priority="82"/>
    <cfRule type="duplicateValues" dxfId="170" priority="83"/>
  </conditionalFormatting>
  <conditionalFormatting sqref="E90">
    <cfRule type="duplicateValues" dxfId="169" priority="80"/>
    <cfRule type="duplicateValues" dxfId="168" priority="81"/>
  </conditionalFormatting>
  <conditionalFormatting sqref="E69">
    <cfRule type="duplicateValues" dxfId="167" priority="87"/>
    <cfRule type="duplicateValues" dxfId="166" priority="88"/>
  </conditionalFormatting>
  <conditionalFormatting sqref="B121:B155 B1:B8 B108:B110 B34:B37 B64:B69 B82:B90 B96:B102 B39:B52">
    <cfRule type="duplicateValues" dxfId="165" priority="79"/>
  </conditionalFormatting>
  <conditionalFormatting sqref="B121:B155 B1:B8 B108:B110 B34:B37 B64:B69 B82:B90 B96:B102 B39:B52">
    <cfRule type="duplicateValues" dxfId="164" priority="77"/>
    <cfRule type="duplicateValues" dxfId="163" priority="78"/>
  </conditionalFormatting>
  <conditionalFormatting sqref="B53">
    <cfRule type="duplicateValues" dxfId="162" priority="76"/>
  </conditionalFormatting>
  <conditionalFormatting sqref="E53">
    <cfRule type="duplicateValues" dxfId="161" priority="73"/>
    <cfRule type="duplicateValues" dxfId="160" priority="74"/>
  </conditionalFormatting>
  <conditionalFormatting sqref="B53">
    <cfRule type="duplicateValues" dxfId="159" priority="75"/>
  </conditionalFormatting>
  <conditionalFormatting sqref="B54">
    <cfRule type="duplicateValues" dxfId="158" priority="67"/>
  </conditionalFormatting>
  <conditionalFormatting sqref="E55">
    <cfRule type="duplicateValues" dxfId="157" priority="68"/>
    <cfRule type="duplicateValues" dxfId="156" priority="69"/>
  </conditionalFormatting>
  <conditionalFormatting sqref="E54">
    <cfRule type="duplicateValues" dxfId="155" priority="70"/>
    <cfRule type="duplicateValues" dxfId="154" priority="71"/>
  </conditionalFormatting>
  <conditionalFormatting sqref="B55">
    <cfRule type="duplicateValues" dxfId="153" priority="72"/>
  </conditionalFormatting>
  <conditionalFormatting sqref="E72">
    <cfRule type="duplicateValues" dxfId="152" priority="64"/>
    <cfRule type="duplicateValues" dxfId="151" priority="65"/>
  </conditionalFormatting>
  <conditionalFormatting sqref="E70">
    <cfRule type="duplicateValues" dxfId="150" priority="62"/>
    <cfRule type="duplicateValues" dxfId="149" priority="63"/>
  </conditionalFormatting>
  <conditionalFormatting sqref="B71">
    <cfRule type="duplicateValues" dxfId="148" priority="59"/>
  </conditionalFormatting>
  <conditionalFormatting sqref="E71">
    <cfRule type="duplicateValues" dxfId="147" priority="60"/>
    <cfRule type="duplicateValues" dxfId="146" priority="61"/>
  </conditionalFormatting>
  <conditionalFormatting sqref="B70">
    <cfRule type="duplicateValues" dxfId="145" priority="66"/>
  </conditionalFormatting>
  <conditionalFormatting sqref="E73">
    <cfRule type="duplicateValues" dxfId="144" priority="57"/>
    <cfRule type="duplicateValues" dxfId="143" priority="58"/>
  </conditionalFormatting>
  <conditionalFormatting sqref="B73">
    <cfRule type="duplicateValues" dxfId="142" priority="56"/>
  </conditionalFormatting>
  <conditionalFormatting sqref="E103">
    <cfRule type="duplicateValues" dxfId="141" priority="46"/>
    <cfRule type="duplicateValues" dxfId="140" priority="47"/>
  </conditionalFormatting>
  <conditionalFormatting sqref="B103">
    <cfRule type="duplicateValues" dxfId="139" priority="45"/>
  </conditionalFormatting>
  <conditionalFormatting sqref="B103">
    <cfRule type="duplicateValues" dxfId="138" priority="43"/>
    <cfRule type="duplicateValues" dxfId="137" priority="44"/>
  </conditionalFormatting>
  <conditionalFormatting sqref="B103">
    <cfRule type="duplicateValues" dxfId="136" priority="48"/>
  </conditionalFormatting>
  <conditionalFormatting sqref="B108:B155 B64:B73 B82:B90 B96:B103 B39:B55 B1:B37">
    <cfRule type="duplicateValues" dxfId="135" priority="42"/>
  </conditionalFormatting>
  <conditionalFormatting sqref="E105:E107">
    <cfRule type="duplicateValues" dxfId="134" priority="40"/>
    <cfRule type="duplicateValues" dxfId="133" priority="41"/>
  </conditionalFormatting>
  <conditionalFormatting sqref="E104">
    <cfRule type="duplicateValues" dxfId="132" priority="38"/>
    <cfRule type="duplicateValues" dxfId="131" priority="39"/>
  </conditionalFormatting>
  <conditionalFormatting sqref="B39:B155 B1:B37">
    <cfRule type="duplicateValues" dxfId="130" priority="37"/>
  </conditionalFormatting>
  <conditionalFormatting sqref="B38">
    <cfRule type="duplicateValues" dxfId="129" priority="35"/>
  </conditionalFormatting>
  <conditionalFormatting sqref="E38">
    <cfRule type="duplicateValues" dxfId="128" priority="33"/>
    <cfRule type="duplicateValues" dxfId="127" priority="34"/>
  </conditionalFormatting>
  <conditionalFormatting sqref="B38">
    <cfRule type="duplicateValues" dxfId="126" priority="36"/>
  </conditionalFormatting>
  <conditionalFormatting sqref="B38">
    <cfRule type="duplicateValues" dxfId="125" priority="32"/>
  </conditionalFormatting>
  <conditionalFormatting sqref="B38">
    <cfRule type="duplicateValues" dxfId="124" priority="30"/>
    <cfRule type="duplicateValues" dxfId="123" priority="31"/>
  </conditionalFormatting>
  <conditionalFormatting sqref="B38">
    <cfRule type="duplicateValues" dxfId="122" priority="29"/>
  </conditionalFormatting>
  <conditionalFormatting sqref="B38">
    <cfRule type="duplicateValues" dxfId="121" priority="28"/>
  </conditionalFormatting>
  <conditionalFormatting sqref="E10">
    <cfRule type="duplicateValues" dxfId="120" priority="25"/>
    <cfRule type="duplicateValues" dxfId="119" priority="26"/>
  </conditionalFormatting>
  <conditionalFormatting sqref="E12">
    <cfRule type="duplicateValues" dxfId="118" priority="23"/>
    <cfRule type="duplicateValues" dxfId="117" priority="24"/>
  </conditionalFormatting>
  <conditionalFormatting sqref="E13">
    <cfRule type="duplicateValues" dxfId="116" priority="21"/>
    <cfRule type="duplicateValues" dxfId="115" priority="22"/>
  </conditionalFormatting>
  <conditionalFormatting sqref="B73">
    <cfRule type="duplicateValues" dxfId="114" priority="89"/>
  </conditionalFormatting>
  <conditionalFormatting sqref="E18">
    <cfRule type="duplicateValues" dxfId="113" priority="19"/>
    <cfRule type="duplicateValues" dxfId="112" priority="20"/>
  </conditionalFormatting>
  <conditionalFormatting sqref="B73">
    <cfRule type="duplicateValues" dxfId="111" priority="90"/>
    <cfRule type="duplicateValues" dxfId="110" priority="91"/>
  </conditionalFormatting>
  <conditionalFormatting sqref="E20">
    <cfRule type="duplicateValues" dxfId="109" priority="17"/>
    <cfRule type="duplicateValues" dxfId="108" priority="18"/>
  </conditionalFormatting>
  <conditionalFormatting sqref="B72">
    <cfRule type="duplicateValues" dxfId="107" priority="92"/>
  </conditionalFormatting>
  <conditionalFormatting sqref="B70:B72">
    <cfRule type="duplicateValues" dxfId="106" priority="93"/>
  </conditionalFormatting>
  <conditionalFormatting sqref="B70:B72">
    <cfRule type="duplicateValues" dxfId="105" priority="94"/>
    <cfRule type="duplicateValues" dxfId="104" priority="95"/>
  </conditionalFormatting>
  <conditionalFormatting sqref="E21">
    <cfRule type="duplicateValues" dxfId="103" priority="15"/>
    <cfRule type="duplicateValues" dxfId="102" priority="16"/>
  </conditionalFormatting>
  <conditionalFormatting sqref="E22">
    <cfRule type="duplicateValues" dxfId="101" priority="13"/>
    <cfRule type="duplicateValues" dxfId="100" priority="14"/>
  </conditionalFormatting>
  <conditionalFormatting sqref="E23">
    <cfRule type="duplicateValues" dxfId="99" priority="11"/>
    <cfRule type="duplicateValues" dxfId="98" priority="12"/>
  </conditionalFormatting>
  <conditionalFormatting sqref="B54:B55">
    <cfRule type="duplicateValues" dxfId="97" priority="96"/>
  </conditionalFormatting>
  <conditionalFormatting sqref="B54:B55">
    <cfRule type="duplicateValues" dxfId="96" priority="97"/>
    <cfRule type="duplicateValues" dxfId="95" priority="98"/>
  </conditionalFormatting>
  <conditionalFormatting sqref="B74:B81">
    <cfRule type="duplicateValues" dxfId="94" priority="99"/>
  </conditionalFormatting>
  <conditionalFormatting sqref="E74:E81">
    <cfRule type="duplicateValues" dxfId="93" priority="100"/>
    <cfRule type="duplicateValues" dxfId="92" priority="101"/>
  </conditionalFormatting>
  <conditionalFormatting sqref="B74:B81">
    <cfRule type="duplicateValues" dxfId="91" priority="102"/>
    <cfRule type="duplicateValues" dxfId="90" priority="103"/>
  </conditionalFormatting>
  <conditionalFormatting sqref="B104:B107">
    <cfRule type="duplicateValues" dxfId="89" priority="104"/>
  </conditionalFormatting>
  <conditionalFormatting sqref="B104:B107">
    <cfRule type="duplicateValues" dxfId="88" priority="105"/>
    <cfRule type="duplicateValues" dxfId="87" priority="106"/>
  </conditionalFormatting>
  <conditionalFormatting sqref="E27">
    <cfRule type="duplicateValues" dxfId="86" priority="9"/>
    <cfRule type="duplicateValues" dxfId="85" priority="10"/>
  </conditionalFormatting>
  <conditionalFormatting sqref="E28">
    <cfRule type="duplicateValues" dxfId="84" priority="7"/>
    <cfRule type="duplicateValues" dxfId="83" priority="8"/>
  </conditionalFormatting>
  <conditionalFormatting sqref="E42">
    <cfRule type="duplicateValues" dxfId="82" priority="5"/>
    <cfRule type="duplicateValues" dxfId="81" priority="6"/>
  </conditionalFormatting>
  <conditionalFormatting sqref="E41">
    <cfRule type="duplicateValues" dxfId="80" priority="3"/>
    <cfRule type="duplicateValues" dxfId="79" priority="4"/>
  </conditionalFormatting>
  <conditionalFormatting sqref="E40">
    <cfRule type="duplicateValues" dxfId="78" priority="1"/>
    <cfRule type="duplicateValues" dxfId="77" priority="2"/>
  </conditionalFormatting>
  <conditionalFormatting sqref="B91:B95">
    <cfRule type="duplicateValues" dxfId="76" priority="107"/>
  </conditionalFormatting>
  <conditionalFormatting sqref="E91:E95">
    <cfRule type="duplicateValues" dxfId="75" priority="108"/>
    <cfRule type="duplicateValues" dxfId="74" priority="109"/>
  </conditionalFormatting>
  <conditionalFormatting sqref="B91:B95">
    <cfRule type="duplicateValues" dxfId="73" priority="110"/>
    <cfRule type="duplicateValues" dxfId="72" priority="111"/>
  </conditionalFormatting>
  <conditionalFormatting sqref="B90">
    <cfRule type="duplicateValues" dxfId="71" priority="112"/>
  </conditionalFormatting>
  <conditionalFormatting sqref="B88:B89">
    <cfRule type="duplicateValues" dxfId="70" priority="113"/>
  </conditionalFormatting>
  <conditionalFormatting sqref="B53">
    <cfRule type="duplicateValues" dxfId="69" priority="114"/>
    <cfRule type="duplicateValues" dxfId="68" priority="115"/>
  </conditionalFormatting>
  <conditionalFormatting sqref="B56:B63">
    <cfRule type="duplicateValues" dxfId="67" priority="116"/>
  </conditionalFormatting>
  <conditionalFormatting sqref="E56:E63">
    <cfRule type="duplicateValues" dxfId="66" priority="117"/>
    <cfRule type="duplicateValues" dxfId="65" priority="118"/>
  </conditionalFormatting>
  <conditionalFormatting sqref="B56:B63">
    <cfRule type="duplicateValues" dxfId="64" priority="119"/>
    <cfRule type="duplicateValues" dxfId="63" priority="120"/>
  </conditionalFormatting>
  <conditionalFormatting sqref="E9:E33">
    <cfRule type="duplicateValues" dxfId="62" priority="129527"/>
    <cfRule type="duplicateValues" dxfId="61" priority="129528"/>
  </conditionalFormatting>
  <conditionalFormatting sqref="B9:B33">
    <cfRule type="duplicateValues" dxfId="60" priority="129529"/>
  </conditionalFormatting>
  <conditionalFormatting sqref="B9:B33">
    <cfRule type="duplicateValues" dxfId="59" priority="129530"/>
    <cfRule type="duplicateValues" dxfId="58" priority="129531"/>
  </conditionalFormatting>
  <conditionalFormatting sqref="E1:E155">
    <cfRule type="duplicateValues" dxfId="57" priority="12954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2021-06-18T11:12:07Z</dcterms:modified>
</cp:coreProperties>
</file>