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8\"/>
    </mc:Choice>
  </mc:AlternateContent>
  <bookViews>
    <workbookView xWindow="0" yWindow="0" windowWidth="20472" windowHeight="6768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REPORTE!$A$4:$Q$119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2" i="1" l="1"/>
  <c r="F92" i="1"/>
  <c r="G92" i="1"/>
  <c r="H92" i="1"/>
  <c r="I92" i="1"/>
  <c r="J92" i="1"/>
  <c r="K92" i="1"/>
  <c r="F128" i="1"/>
  <c r="G128" i="1"/>
  <c r="H128" i="1"/>
  <c r="I128" i="1"/>
  <c r="J128" i="1"/>
  <c r="K128" i="1"/>
  <c r="F150" i="1"/>
  <c r="G150" i="1"/>
  <c r="H150" i="1"/>
  <c r="I150" i="1"/>
  <c r="J150" i="1"/>
  <c r="K150" i="1"/>
  <c r="F116" i="1"/>
  <c r="G116" i="1"/>
  <c r="H116" i="1"/>
  <c r="I116" i="1"/>
  <c r="J116" i="1"/>
  <c r="K116" i="1"/>
  <c r="F114" i="1"/>
  <c r="G114" i="1"/>
  <c r="H114" i="1"/>
  <c r="I114" i="1"/>
  <c r="J114" i="1"/>
  <c r="K114" i="1"/>
  <c r="F157" i="1"/>
  <c r="G157" i="1"/>
  <c r="H157" i="1"/>
  <c r="I157" i="1"/>
  <c r="J157" i="1"/>
  <c r="K157" i="1"/>
  <c r="F154" i="1"/>
  <c r="G154" i="1"/>
  <c r="H154" i="1"/>
  <c r="I154" i="1"/>
  <c r="J154" i="1"/>
  <c r="K154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2" i="1"/>
  <c r="G122" i="1"/>
  <c r="H122" i="1"/>
  <c r="I122" i="1"/>
  <c r="J122" i="1"/>
  <c r="K122" i="1"/>
  <c r="A128" i="1"/>
  <c r="A150" i="1"/>
  <c r="A116" i="1"/>
  <c r="A114" i="1"/>
  <c r="A157" i="1"/>
  <c r="A154" i="1"/>
  <c r="A124" i="1"/>
  <c r="A125" i="1"/>
  <c r="A122" i="1"/>
  <c r="A91" i="1" l="1"/>
  <c r="G91" i="1"/>
  <c r="H91" i="1"/>
  <c r="I91" i="1"/>
  <c r="J91" i="1"/>
  <c r="K91" i="1"/>
  <c r="F91" i="1"/>
  <c r="F97" i="1"/>
  <c r="G97" i="1"/>
  <c r="H97" i="1"/>
  <c r="I97" i="1"/>
  <c r="J97" i="1"/>
  <c r="K97" i="1"/>
  <c r="F106" i="1"/>
  <c r="G106" i="1"/>
  <c r="H106" i="1"/>
  <c r="I106" i="1"/>
  <c r="J106" i="1"/>
  <c r="K106" i="1"/>
  <c r="F99" i="1"/>
  <c r="G99" i="1"/>
  <c r="H99" i="1"/>
  <c r="I99" i="1"/>
  <c r="J99" i="1"/>
  <c r="K99" i="1"/>
  <c r="F104" i="1"/>
  <c r="G104" i="1"/>
  <c r="H104" i="1"/>
  <c r="I104" i="1"/>
  <c r="J104" i="1"/>
  <c r="K104" i="1"/>
  <c r="F130" i="1"/>
  <c r="G130" i="1"/>
  <c r="H130" i="1"/>
  <c r="I130" i="1"/>
  <c r="J130" i="1"/>
  <c r="K130" i="1"/>
  <c r="F98" i="1"/>
  <c r="G98" i="1"/>
  <c r="H98" i="1"/>
  <c r="I98" i="1"/>
  <c r="J98" i="1"/>
  <c r="K98" i="1"/>
  <c r="F156" i="1"/>
  <c r="G156" i="1"/>
  <c r="H156" i="1"/>
  <c r="I156" i="1"/>
  <c r="J156" i="1"/>
  <c r="K156" i="1"/>
  <c r="F151" i="1"/>
  <c r="G151" i="1"/>
  <c r="H151" i="1"/>
  <c r="I151" i="1"/>
  <c r="J151" i="1"/>
  <c r="K15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82" i="1"/>
  <c r="G82" i="1"/>
  <c r="H82" i="1"/>
  <c r="I82" i="1"/>
  <c r="J82" i="1"/>
  <c r="K82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8" i="1"/>
  <c r="G158" i="1"/>
  <c r="H158" i="1"/>
  <c r="I158" i="1"/>
  <c r="J158" i="1"/>
  <c r="K158" i="1"/>
  <c r="F103" i="1"/>
  <c r="G103" i="1"/>
  <c r="H103" i="1"/>
  <c r="I103" i="1"/>
  <c r="J103" i="1"/>
  <c r="K103" i="1"/>
  <c r="F93" i="1"/>
  <c r="G93" i="1"/>
  <c r="H93" i="1"/>
  <c r="I93" i="1"/>
  <c r="J93" i="1"/>
  <c r="K93" i="1"/>
  <c r="F110" i="1"/>
  <c r="G110" i="1"/>
  <c r="H110" i="1"/>
  <c r="I110" i="1"/>
  <c r="J110" i="1"/>
  <c r="K110" i="1"/>
  <c r="F129" i="1"/>
  <c r="G129" i="1"/>
  <c r="H129" i="1"/>
  <c r="I129" i="1"/>
  <c r="J129" i="1"/>
  <c r="K129" i="1"/>
  <c r="F133" i="1"/>
  <c r="G133" i="1"/>
  <c r="H133" i="1"/>
  <c r="I133" i="1"/>
  <c r="J133" i="1"/>
  <c r="K133" i="1"/>
  <c r="F109" i="1"/>
  <c r="G109" i="1"/>
  <c r="H109" i="1"/>
  <c r="I109" i="1"/>
  <c r="J109" i="1"/>
  <c r="K109" i="1"/>
  <c r="F132" i="1"/>
  <c r="G132" i="1"/>
  <c r="H132" i="1"/>
  <c r="I132" i="1"/>
  <c r="J132" i="1"/>
  <c r="K132" i="1"/>
  <c r="F142" i="1"/>
  <c r="G142" i="1"/>
  <c r="H142" i="1"/>
  <c r="I142" i="1"/>
  <c r="J142" i="1"/>
  <c r="K142" i="1"/>
  <c r="F149" i="1"/>
  <c r="G149" i="1"/>
  <c r="H149" i="1"/>
  <c r="I149" i="1"/>
  <c r="J149" i="1"/>
  <c r="K149" i="1"/>
  <c r="F126" i="1"/>
  <c r="G126" i="1"/>
  <c r="H126" i="1"/>
  <c r="I126" i="1"/>
  <c r="J126" i="1"/>
  <c r="K126" i="1"/>
  <c r="F123" i="1"/>
  <c r="G123" i="1"/>
  <c r="H123" i="1"/>
  <c r="I123" i="1"/>
  <c r="J123" i="1"/>
  <c r="K123" i="1"/>
  <c r="F146" i="1"/>
  <c r="G146" i="1"/>
  <c r="H146" i="1"/>
  <c r="I146" i="1"/>
  <c r="J146" i="1"/>
  <c r="K146" i="1"/>
  <c r="F134" i="1"/>
  <c r="G134" i="1"/>
  <c r="H134" i="1"/>
  <c r="I134" i="1"/>
  <c r="J134" i="1"/>
  <c r="K134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A147" i="1"/>
  <c r="A97" i="1"/>
  <c r="A106" i="1"/>
  <c r="A99" i="1"/>
  <c r="A104" i="1"/>
  <c r="A130" i="1"/>
  <c r="A98" i="1"/>
  <c r="A156" i="1"/>
  <c r="A151" i="1"/>
  <c r="A140" i="1"/>
  <c r="A139" i="1"/>
  <c r="A82" i="1"/>
  <c r="A152" i="1"/>
  <c r="A153" i="1"/>
  <c r="A158" i="1"/>
  <c r="A103" i="1"/>
  <c r="A93" i="1"/>
  <c r="A110" i="1"/>
  <c r="A129" i="1"/>
  <c r="A133" i="1"/>
  <c r="A109" i="1"/>
  <c r="A132" i="1"/>
  <c r="A142" i="1"/>
  <c r="A149" i="1"/>
  <c r="A126" i="1"/>
  <c r="A123" i="1"/>
  <c r="A146" i="1"/>
  <c r="A134" i="1"/>
  <c r="A148" i="1"/>
  <c r="C35" i="16" l="1"/>
  <c r="A35" i="16"/>
  <c r="B36" i="16"/>
  <c r="F78" i="1"/>
  <c r="G78" i="1"/>
  <c r="H78" i="1"/>
  <c r="I78" i="1"/>
  <c r="J78" i="1"/>
  <c r="K78" i="1"/>
  <c r="F86" i="1"/>
  <c r="G86" i="1"/>
  <c r="H86" i="1"/>
  <c r="I86" i="1"/>
  <c r="J86" i="1"/>
  <c r="K86" i="1"/>
  <c r="F77" i="1"/>
  <c r="G77" i="1"/>
  <c r="H77" i="1"/>
  <c r="I77" i="1"/>
  <c r="J77" i="1"/>
  <c r="K77" i="1"/>
  <c r="F107" i="1"/>
  <c r="G107" i="1"/>
  <c r="H107" i="1"/>
  <c r="I107" i="1"/>
  <c r="J107" i="1"/>
  <c r="K107" i="1"/>
  <c r="F159" i="1"/>
  <c r="G159" i="1"/>
  <c r="H159" i="1"/>
  <c r="I159" i="1"/>
  <c r="J159" i="1"/>
  <c r="K159" i="1"/>
  <c r="F112" i="1"/>
  <c r="G112" i="1"/>
  <c r="H112" i="1"/>
  <c r="I112" i="1"/>
  <c r="J112" i="1"/>
  <c r="K112" i="1"/>
  <c r="F96" i="1"/>
  <c r="G96" i="1"/>
  <c r="H96" i="1"/>
  <c r="I96" i="1"/>
  <c r="J96" i="1"/>
  <c r="K96" i="1"/>
  <c r="F80" i="1"/>
  <c r="G80" i="1"/>
  <c r="H80" i="1"/>
  <c r="I80" i="1"/>
  <c r="J80" i="1"/>
  <c r="K80" i="1"/>
  <c r="F135" i="1"/>
  <c r="G135" i="1"/>
  <c r="H135" i="1"/>
  <c r="I135" i="1"/>
  <c r="J135" i="1"/>
  <c r="K135" i="1"/>
  <c r="F79" i="1"/>
  <c r="G79" i="1"/>
  <c r="H79" i="1"/>
  <c r="I79" i="1"/>
  <c r="J79" i="1"/>
  <c r="K79" i="1"/>
  <c r="A78" i="1"/>
  <c r="A86" i="1"/>
  <c r="A77" i="1"/>
  <c r="A107" i="1"/>
  <c r="A159" i="1"/>
  <c r="A112" i="1"/>
  <c r="A96" i="1"/>
  <c r="A80" i="1"/>
  <c r="A135" i="1"/>
  <c r="A79" i="1"/>
  <c r="B46" i="16"/>
  <c r="B53" i="16"/>
  <c r="B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B62" i="16"/>
  <c r="C61" i="16"/>
  <c r="A61" i="16"/>
  <c r="C60" i="16"/>
  <c r="A60" i="16"/>
  <c r="C59" i="16"/>
  <c r="A59" i="16"/>
  <c r="C58" i="16"/>
  <c r="A58" i="16"/>
  <c r="C57" i="16"/>
  <c r="A57" i="16"/>
  <c r="C52" i="16"/>
  <c r="A52" i="16"/>
  <c r="C51" i="16"/>
  <c r="A51" i="16"/>
  <c r="C50" i="16"/>
  <c r="A50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76" i="16" l="1"/>
  <c r="F52" i="1" l="1"/>
  <c r="G52" i="1"/>
  <c r="H52" i="1"/>
  <c r="I52" i="1"/>
  <c r="J52" i="1"/>
  <c r="K52" i="1"/>
  <c r="F64" i="1"/>
  <c r="G64" i="1"/>
  <c r="H64" i="1"/>
  <c r="I64" i="1"/>
  <c r="J64" i="1"/>
  <c r="K64" i="1"/>
  <c r="F63" i="1"/>
  <c r="G63" i="1"/>
  <c r="H63" i="1"/>
  <c r="I63" i="1"/>
  <c r="J63" i="1"/>
  <c r="K63" i="1"/>
  <c r="F85" i="1"/>
  <c r="G85" i="1"/>
  <c r="H85" i="1"/>
  <c r="I85" i="1"/>
  <c r="J85" i="1"/>
  <c r="K85" i="1"/>
  <c r="F38" i="1"/>
  <c r="G38" i="1"/>
  <c r="H38" i="1"/>
  <c r="I38" i="1"/>
  <c r="J38" i="1"/>
  <c r="K38" i="1"/>
  <c r="F40" i="1"/>
  <c r="G40" i="1"/>
  <c r="H40" i="1"/>
  <c r="I40" i="1"/>
  <c r="J40" i="1"/>
  <c r="K40" i="1"/>
  <c r="F56" i="1"/>
  <c r="G56" i="1"/>
  <c r="H56" i="1"/>
  <c r="I56" i="1"/>
  <c r="J56" i="1"/>
  <c r="K56" i="1"/>
  <c r="F102" i="1"/>
  <c r="G102" i="1"/>
  <c r="H102" i="1"/>
  <c r="I102" i="1"/>
  <c r="J102" i="1"/>
  <c r="K102" i="1"/>
  <c r="F44" i="1"/>
  <c r="G44" i="1"/>
  <c r="H44" i="1"/>
  <c r="I44" i="1"/>
  <c r="J44" i="1"/>
  <c r="K44" i="1"/>
  <c r="F84" i="1"/>
  <c r="G84" i="1"/>
  <c r="H84" i="1"/>
  <c r="I84" i="1"/>
  <c r="J84" i="1"/>
  <c r="K84" i="1"/>
  <c r="F145" i="1"/>
  <c r="G145" i="1"/>
  <c r="H145" i="1"/>
  <c r="I145" i="1"/>
  <c r="J145" i="1"/>
  <c r="K145" i="1"/>
  <c r="F81" i="1"/>
  <c r="G81" i="1"/>
  <c r="H81" i="1"/>
  <c r="I81" i="1"/>
  <c r="J81" i="1"/>
  <c r="K81" i="1"/>
  <c r="F42" i="1"/>
  <c r="G42" i="1"/>
  <c r="H42" i="1"/>
  <c r="I42" i="1"/>
  <c r="J42" i="1"/>
  <c r="K42" i="1"/>
  <c r="F83" i="1"/>
  <c r="G83" i="1"/>
  <c r="H83" i="1"/>
  <c r="I83" i="1"/>
  <c r="J83" i="1"/>
  <c r="K83" i="1"/>
  <c r="F144" i="1"/>
  <c r="G144" i="1"/>
  <c r="H144" i="1"/>
  <c r="I144" i="1"/>
  <c r="J144" i="1"/>
  <c r="K144" i="1"/>
  <c r="F76" i="1"/>
  <c r="G76" i="1"/>
  <c r="H76" i="1"/>
  <c r="I76" i="1"/>
  <c r="J76" i="1"/>
  <c r="K76" i="1"/>
  <c r="F75" i="1"/>
  <c r="G75" i="1"/>
  <c r="H75" i="1"/>
  <c r="I75" i="1"/>
  <c r="J75" i="1"/>
  <c r="K75" i="1"/>
  <c r="F73" i="1"/>
  <c r="G73" i="1"/>
  <c r="H73" i="1"/>
  <c r="I73" i="1"/>
  <c r="J73" i="1"/>
  <c r="K73" i="1"/>
  <c r="F43" i="1"/>
  <c r="G43" i="1"/>
  <c r="H43" i="1"/>
  <c r="I43" i="1"/>
  <c r="J43" i="1"/>
  <c r="K43" i="1"/>
  <c r="F155" i="1"/>
  <c r="G155" i="1"/>
  <c r="H155" i="1"/>
  <c r="I155" i="1"/>
  <c r="J155" i="1"/>
  <c r="K155" i="1"/>
  <c r="F90" i="1"/>
  <c r="G90" i="1"/>
  <c r="H90" i="1"/>
  <c r="I90" i="1"/>
  <c r="J90" i="1"/>
  <c r="K90" i="1"/>
  <c r="A52" i="1"/>
  <c r="A64" i="1"/>
  <c r="A63" i="1"/>
  <c r="A85" i="1"/>
  <c r="A38" i="1"/>
  <c r="A40" i="1"/>
  <c r="A56" i="1"/>
  <c r="A102" i="1"/>
  <c r="A44" i="1"/>
  <c r="A84" i="1"/>
  <c r="A145" i="1"/>
  <c r="A81" i="1"/>
  <c r="A42" i="1"/>
  <c r="A83" i="1"/>
  <c r="A144" i="1"/>
  <c r="A76" i="1"/>
  <c r="A75" i="1"/>
  <c r="A73" i="1"/>
  <c r="A43" i="1"/>
  <c r="A155" i="1"/>
  <c r="A90" i="1"/>
  <c r="F7" i="1" l="1"/>
  <c r="G7" i="1"/>
  <c r="H7" i="1"/>
  <c r="I7" i="1"/>
  <c r="J7" i="1"/>
  <c r="K7" i="1"/>
  <c r="F59" i="1"/>
  <c r="G59" i="1"/>
  <c r="H59" i="1"/>
  <c r="I59" i="1"/>
  <c r="J59" i="1"/>
  <c r="K59" i="1"/>
  <c r="F136" i="1"/>
  <c r="G136" i="1"/>
  <c r="H136" i="1"/>
  <c r="I136" i="1"/>
  <c r="J136" i="1"/>
  <c r="K136" i="1"/>
  <c r="F24" i="1"/>
  <c r="G24" i="1"/>
  <c r="H24" i="1"/>
  <c r="I24" i="1"/>
  <c r="J24" i="1"/>
  <c r="K24" i="1"/>
  <c r="F8" i="1"/>
  <c r="G8" i="1"/>
  <c r="H8" i="1"/>
  <c r="I8" i="1"/>
  <c r="J8" i="1"/>
  <c r="K8" i="1"/>
  <c r="F138" i="1"/>
  <c r="G138" i="1"/>
  <c r="H138" i="1"/>
  <c r="I138" i="1"/>
  <c r="J138" i="1"/>
  <c r="K138" i="1"/>
  <c r="F72" i="1"/>
  <c r="G72" i="1"/>
  <c r="H72" i="1"/>
  <c r="I72" i="1"/>
  <c r="J72" i="1"/>
  <c r="K72" i="1"/>
  <c r="F65" i="1"/>
  <c r="G65" i="1"/>
  <c r="H65" i="1"/>
  <c r="I65" i="1"/>
  <c r="J65" i="1"/>
  <c r="K65" i="1"/>
  <c r="F60" i="1"/>
  <c r="G60" i="1"/>
  <c r="H60" i="1"/>
  <c r="I60" i="1"/>
  <c r="J60" i="1"/>
  <c r="K60" i="1"/>
  <c r="F108" i="1"/>
  <c r="G108" i="1"/>
  <c r="H108" i="1"/>
  <c r="I108" i="1"/>
  <c r="J108" i="1"/>
  <c r="K108" i="1"/>
  <c r="F12" i="1"/>
  <c r="G12" i="1"/>
  <c r="H12" i="1"/>
  <c r="I12" i="1"/>
  <c r="J12" i="1"/>
  <c r="K12" i="1"/>
  <c r="F89" i="1"/>
  <c r="G89" i="1"/>
  <c r="H89" i="1"/>
  <c r="I89" i="1"/>
  <c r="J89" i="1"/>
  <c r="K89" i="1"/>
  <c r="F30" i="1"/>
  <c r="G30" i="1"/>
  <c r="H30" i="1"/>
  <c r="I30" i="1"/>
  <c r="J30" i="1"/>
  <c r="K30" i="1"/>
  <c r="F33" i="1"/>
  <c r="G33" i="1"/>
  <c r="H33" i="1"/>
  <c r="I33" i="1"/>
  <c r="J33" i="1"/>
  <c r="K33" i="1"/>
  <c r="F32" i="1"/>
  <c r="G32" i="1"/>
  <c r="H32" i="1"/>
  <c r="I32" i="1"/>
  <c r="J32" i="1"/>
  <c r="K32" i="1"/>
  <c r="F14" i="1"/>
  <c r="G14" i="1"/>
  <c r="H14" i="1"/>
  <c r="I14" i="1"/>
  <c r="J14" i="1"/>
  <c r="K14" i="1"/>
  <c r="F15" i="1"/>
  <c r="G15" i="1"/>
  <c r="H15" i="1"/>
  <c r="I15" i="1"/>
  <c r="J15" i="1"/>
  <c r="K15" i="1"/>
  <c r="F19" i="1"/>
  <c r="G19" i="1"/>
  <c r="H19" i="1"/>
  <c r="I19" i="1"/>
  <c r="J19" i="1"/>
  <c r="K19" i="1"/>
  <c r="F66" i="1"/>
  <c r="G66" i="1"/>
  <c r="H66" i="1"/>
  <c r="I66" i="1"/>
  <c r="J66" i="1"/>
  <c r="K66" i="1"/>
  <c r="F67" i="1"/>
  <c r="G67" i="1"/>
  <c r="H67" i="1"/>
  <c r="I67" i="1"/>
  <c r="J67" i="1"/>
  <c r="K67" i="1"/>
  <c r="F61" i="1"/>
  <c r="G61" i="1"/>
  <c r="H61" i="1"/>
  <c r="I61" i="1"/>
  <c r="J61" i="1"/>
  <c r="K61" i="1"/>
  <c r="F28" i="1"/>
  <c r="G28" i="1"/>
  <c r="H28" i="1"/>
  <c r="I28" i="1"/>
  <c r="J28" i="1"/>
  <c r="K28" i="1"/>
  <c r="F35" i="1"/>
  <c r="G35" i="1"/>
  <c r="H35" i="1"/>
  <c r="I35" i="1"/>
  <c r="J35" i="1"/>
  <c r="K35" i="1"/>
  <c r="F21" i="1"/>
  <c r="G21" i="1"/>
  <c r="H21" i="1"/>
  <c r="I21" i="1"/>
  <c r="J21" i="1"/>
  <c r="K21" i="1"/>
  <c r="F5" i="1"/>
  <c r="G5" i="1"/>
  <c r="H5" i="1"/>
  <c r="I5" i="1"/>
  <c r="J5" i="1"/>
  <c r="K5" i="1"/>
  <c r="F50" i="1"/>
  <c r="G50" i="1"/>
  <c r="H50" i="1"/>
  <c r="I50" i="1"/>
  <c r="J50" i="1"/>
  <c r="K50" i="1"/>
  <c r="F16" i="1"/>
  <c r="G16" i="1"/>
  <c r="H16" i="1"/>
  <c r="I16" i="1"/>
  <c r="J16" i="1"/>
  <c r="K16" i="1"/>
  <c r="A7" i="1"/>
  <c r="A59" i="1"/>
  <c r="A136" i="1"/>
  <c r="A24" i="1"/>
  <c r="A8" i="1"/>
  <c r="A138" i="1"/>
  <c r="A72" i="1"/>
  <c r="A65" i="1"/>
  <c r="A60" i="1"/>
  <c r="A108" i="1"/>
  <c r="A12" i="1"/>
  <c r="A89" i="1"/>
  <c r="A30" i="1"/>
  <c r="A33" i="1"/>
  <c r="A32" i="1"/>
  <c r="A14" i="1"/>
  <c r="A15" i="1"/>
  <c r="A19" i="1"/>
  <c r="A66" i="1"/>
  <c r="A67" i="1"/>
  <c r="A61" i="1"/>
  <c r="A28" i="1"/>
  <c r="A35" i="1"/>
  <c r="A21" i="1"/>
  <c r="A5" i="1"/>
  <c r="A50" i="1"/>
  <c r="A16" i="1"/>
  <c r="G143" i="1" l="1"/>
  <c r="H143" i="1"/>
  <c r="I143" i="1"/>
  <c r="J143" i="1"/>
  <c r="K143" i="1"/>
  <c r="G34" i="1"/>
  <c r="H34" i="1"/>
  <c r="I34" i="1"/>
  <c r="J34" i="1"/>
  <c r="K34" i="1"/>
  <c r="G119" i="1"/>
  <c r="H119" i="1"/>
  <c r="I119" i="1"/>
  <c r="J119" i="1"/>
  <c r="K119" i="1"/>
  <c r="G137" i="1"/>
  <c r="H137" i="1"/>
  <c r="I137" i="1"/>
  <c r="J137" i="1"/>
  <c r="K137" i="1"/>
  <c r="G13" i="1"/>
  <c r="H13" i="1"/>
  <c r="I13" i="1"/>
  <c r="J13" i="1"/>
  <c r="K13" i="1"/>
  <c r="F143" i="1"/>
  <c r="F34" i="1"/>
  <c r="F119" i="1"/>
  <c r="F137" i="1"/>
  <c r="F13" i="1"/>
  <c r="A143" i="1"/>
  <c r="A34" i="1"/>
  <c r="A119" i="1"/>
  <c r="A137" i="1"/>
  <c r="A13" i="1"/>
  <c r="A117" i="1" l="1"/>
  <c r="A115" i="1"/>
  <c r="A10" i="1"/>
  <c r="F117" i="1"/>
  <c r="G117" i="1"/>
  <c r="H117" i="1"/>
  <c r="I117" i="1"/>
  <c r="J117" i="1"/>
  <c r="K117" i="1"/>
  <c r="F115" i="1"/>
  <c r="G115" i="1"/>
  <c r="H115" i="1"/>
  <c r="I115" i="1"/>
  <c r="J115" i="1"/>
  <c r="K115" i="1"/>
  <c r="F10" i="1"/>
  <c r="G10" i="1"/>
  <c r="H10" i="1"/>
  <c r="I10" i="1"/>
  <c r="J10" i="1"/>
  <c r="K10" i="1"/>
  <c r="A58" i="1" l="1"/>
  <c r="A17" i="1"/>
  <c r="A54" i="1"/>
  <c r="A31" i="1"/>
  <c r="A22" i="1"/>
  <c r="F58" i="1"/>
  <c r="G58" i="1"/>
  <c r="H58" i="1"/>
  <c r="I58" i="1"/>
  <c r="J58" i="1"/>
  <c r="K58" i="1"/>
  <c r="F17" i="1"/>
  <c r="G17" i="1"/>
  <c r="H17" i="1"/>
  <c r="I17" i="1"/>
  <c r="J17" i="1"/>
  <c r="K17" i="1"/>
  <c r="F54" i="1"/>
  <c r="G54" i="1"/>
  <c r="H54" i="1"/>
  <c r="I54" i="1"/>
  <c r="J54" i="1"/>
  <c r="K54" i="1"/>
  <c r="F31" i="1"/>
  <c r="G31" i="1"/>
  <c r="H31" i="1"/>
  <c r="I31" i="1"/>
  <c r="J31" i="1"/>
  <c r="K31" i="1"/>
  <c r="F22" i="1"/>
  <c r="G22" i="1"/>
  <c r="H22" i="1"/>
  <c r="I22" i="1"/>
  <c r="J22" i="1"/>
  <c r="K22" i="1"/>
  <c r="A49" i="1" l="1"/>
  <c r="F49" i="1"/>
  <c r="G49" i="1"/>
  <c r="H49" i="1"/>
  <c r="I49" i="1"/>
  <c r="J49" i="1"/>
  <c r="K49" i="1"/>
  <c r="F87" i="1" l="1"/>
  <c r="G87" i="1"/>
  <c r="H87" i="1"/>
  <c r="I87" i="1"/>
  <c r="J87" i="1"/>
  <c r="K87" i="1"/>
  <c r="F25" i="1"/>
  <c r="G25" i="1"/>
  <c r="H25" i="1"/>
  <c r="I25" i="1"/>
  <c r="J25" i="1"/>
  <c r="K25" i="1"/>
  <c r="F69" i="1"/>
  <c r="G69" i="1"/>
  <c r="H69" i="1"/>
  <c r="I69" i="1"/>
  <c r="J69" i="1"/>
  <c r="K69" i="1"/>
  <c r="F47" i="1"/>
  <c r="G47" i="1"/>
  <c r="H47" i="1"/>
  <c r="I47" i="1"/>
  <c r="J47" i="1"/>
  <c r="K47" i="1"/>
  <c r="F113" i="1"/>
  <c r="G113" i="1"/>
  <c r="H113" i="1"/>
  <c r="I113" i="1"/>
  <c r="J113" i="1"/>
  <c r="K113" i="1"/>
  <c r="F18" i="1"/>
  <c r="G18" i="1"/>
  <c r="H18" i="1"/>
  <c r="I18" i="1"/>
  <c r="J18" i="1"/>
  <c r="K18" i="1"/>
  <c r="F51" i="1"/>
  <c r="G51" i="1"/>
  <c r="H51" i="1"/>
  <c r="I51" i="1"/>
  <c r="J51" i="1"/>
  <c r="K51" i="1"/>
  <c r="A87" i="1"/>
  <c r="A25" i="1"/>
  <c r="A69" i="1"/>
  <c r="A47" i="1"/>
  <c r="A113" i="1"/>
  <c r="A18" i="1"/>
  <c r="A51" i="1"/>
  <c r="F74" i="1" l="1"/>
  <c r="G74" i="1"/>
  <c r="H74" i="1"/>
  <c r="I74" i="1"/>
  <c r="J74" i="1"/>
  <c r="K74" i="1"/>
  <c r="F68" i="1"/>
  <c r="G68" i="1"/>
  <c r="H68" i="1"/>
  <c r="I68" i="1"/>
  <c r="J68" i="1"/>
  <c r="K68" i="1"/>
  <c r="F36" i="1"/>
  <c r="G36" i="1"/>
  <c r="H36" i="1"/>
  <c r="I36" i="1"/>
  <c r="J36" i="1"/>
  <c r="K36" i="1"/>
  <c r="F94" i="1"/>
  <c r="G94" i="1"/>
  <c r="H94" i="1"/>
  <c r="I94" i="1"/>
  <c r="J94" i="1"/>
  <c r="K94" i="1"/>
  <c r="F88" i="1"/>
  <c r="G88" i="1"/>
  <c r="H88" i="1"/>
  <c r="I88" i="1"/>
  <c r="J88" i="1"/>
  <c r="K88" i="1"/>
  <c r="F39" i="1"/>
  <c r="G39" i="1"/>
  <c r="H39" i="1"/>
  <c r="I39" i="1"/>
  <c r="J39" i="1"/>
  <c r="K39" i="1"/>
  <c r="F62" i="1"/>
  <c r="G62" i="1"/>
  <c r="H62" i="1"/>
  <c r="I62" i="1"/>
  <c r="J62" i="1"/>
  <c r="K62" i="1"/>
  <c r="A74" i="1"/>
  <c r="A68" i="1"/>
  <c r="A36" i="1"/>
  <c r="A94" i="1"/>
  <c r="A88" i="1"/>
  <c r="A39" i="1"/>
  <c r="A62" i="1"/>
  <c r="F37" i="1" l="1"/>
  <c r="G37" i="1"/>
  <c r="H37" i="1"/>
  <c r="I37" i="1"/>
  <c r="J37" i="1"/>
  <c r="K37" i="1"/>
  <c r="F41" i="1"/>
  <c r="G41" i="1"/>
  <c r="H41" i="1"/>
  <c r="I41" i="1"/>
  <c r="J41" i="1"/>
  <c r="K41" i="1"/>
  <c r="F95" i="1"/>
  <c r="G95" i="1"/>
  <c r="H95" i="1"/>
  <c r="I95" i="1"/>
  <c r="J95" i="1"/>
  <c r="K95" i="1"/>
  <c r="F26" i="1"/>
  <c r="G26" i="1"/>
  <c r="H26" i="1"/>
  <c r="I26" i="1"/>
  <c r="J26" i="1"/>
  <c r="K26" i="1"/>
  <c r="F71" i="1"/>
  <c r="G71" i="1"/>
  <c r="H71" i="1"/>
  <c r="I71" i="1"/>
  <c r="J71" i="1"/>
  <c r="K71" i="1"/>
  <c r="A37" i="1"/>
  <c r="A41" i="1"/>
  <c r="A95" i="1"/>
  <c r="A26" i="1"/>
  <c r="A71" i="1"/>
  <c r="F141" i="1" l="1"/>
  <c r="G141" i="1"/>
  <c r="H141" i="1"/>
  <c r="I141" i="1"/>
  <c r="J141" i="1"/>
  <c r="K141" i="1"/>
  <c r="A141" i="1"/>
  <c r="F105" i="1"/>
  <c r="G105" i="1"/>
  <c r="H105" i="1"/>
  <c r="I105" i="1"/>
  <c r="J105" i="1"/>
  <c r="K105" i="1"/>
  <c r="F53" i="1"/>
  <c r="G53" i="1"/>
  <c r="H53" i="1"/>
  <c r="I53" i="1"/>
  <c r="J53" i="1"/>
  <c r="K53" i="1"/>
  <c r="F48" i="1"/>
  <c r="G48" i="1"/>
  <c r="H48" i="1"/>
  <c r="I48" i="1"/>
  <c r="J48" i="1"/>
  <c r="K48" i="1"/>
  <c r="F101" i="1"/>
  <c r="G101" i="1"/>
  <c r="H101" i="1"/>
  <c r="I101" i="1"/>
  <c r="J101" i="1"/>
  <c r="K101" i="1"/>
  <c r="F55" i="1"/>
  <c r="G55" i="1"/>
  <c r="H55" i="1"/>
  <c r="I55" i="1"/>
  <c r="J55" i="1"/>
  <c r="K55" i="1"/>
  <c r="F20" i="1"/>
  <c r="G20" i="1"/>
  <c r="H20" i="1"/>
  <c r="I20" i="1"/>
  <c r="J20" i="1"/>
  <c r="K20" i="1"/>
  <c r="A105" i="1"/>
  <c r="A53" i="1"/>
  <c r="A48" i="1"/>
  <c r="A101" i="1"/>
  <c r="A55" i="1"/>
  <c r="A20" i="1"/>
  <c r="F27" i="1" l="1"/>
  <c r="G27" i="1"/>
  <c r="H27" i="1"/>
  <c r="I27" i="1"/>
  <c r="J27" i="1"/>
  <c r="K27" i="1"/>
  <c r="A27" i="1"/>
  <c r="A57" i="1"/>
  <c r="A6" i="1"/>
  <c r="A23" i="1"/>
  <c r="F57" i="1"/>
  <c r="G57" i="1"/>
  <c r="H57" i="1"/>
  <c r="I57" i="1"/>
  <c r="J57" i="1"/>
  <c r="K57" i="1"/>
  <c r="F6" i="1"/>
  <c r="G6" i="1"/>
  <c r="H6" i="1"/>
  <c r="I6" i="1"/>
  <c r="J6" i="1"/>
  <c r="K6" i="1"/>
  <c r="F23" i="1"/>
  <c r="G23" i="1"/>
  <c r="H23" i="1"/>
  <c r="I23" i="1"/>
  <c r="J23" i="1"/>
  <c r="K23" i="1"/>
  <c r="A131" i="1" l="1"/>
  <c r="F131" i="1"/>
  <c r="G131" i="1"/>
  <c r="H131" i="1"/>
  <c r="I131" i="1"/>
  <c r="J131" i="1"/>
  <c r="K131" i="1"/>
  <c r="F11" i="1" l="1"/>
  <c r="G11" i="1"/>
  <c r="H11" i="1"/>
  <c r="I11" i="1"/>
  <c r="J11" i="1"/>
  <c r="K11" i="1"/>
  <c r="A11" i="1"/>
  <c r="F70" i="1" l="1"/>
  <c r="G70" i="1"/>
  <c r="H70" i="1"/>
  <c r="I70" i="1"/>
  <c r="J70" i="1"/>
  <c r="K70" i="1"/>
  <c r="F127" i="1"/>
  <c r="G127" i="1"/>
  <c r="H127" i="1"/>
  <c r="I127" i="1"/>
  <c r="J127" i="1"/>
  <c r="K127" i="1"/>
  <c r="F29" i="1"/>
  <c r="G29" i="1"/>
  <c r="H29" i="1"/>
  <c r="I29" i="1"/>
  <c r="J29" i="1"/>
  <c r="K29" i="1"/>
  <c r="A70" i="1"/>
  <c r="A127" i="1"/>
  <c r="A29" i="1"/>
  <c r="F100" i="1" l="1"/>
  <c r="G100" i="1"/>
  <c r="H100" i="1"/>
  <c r="I100" i="1"/>
  <c r="J100" i="1"/>
  <c r="K100" i="1"/>
  <c r="F111" i="1"/>
  <c r="G111" i="1"/>
  <c r="H111" i="1"/>
  <c r="I111" i="1"/>
  <c r="J111" i="1"/>
  <c r="K111" i="1"/>
  <c r="A100" i="1"/>
  <c r="A111" i="1"/>
  <c r="F9" i="1" l="1"/>
  <c r="G9" i="1"/>
  <c r="H9" i="1"/>
  <c r="I9" i="1"/>
  <c r="J9" i="1"/>
  <c r="K9" i="1"/>
  <c r="A9" i="1"/>
  <c r="F46" i="1" l="1"/>
  <c r="G46" i="1"/>
  <c r="H46" i="1"/>
  <c r="I46" i="1"/>
  <c r="J46" i="1"/>
  <c r="K46" i="1"/>
  <c r="A46" i="1"/>
  <c r="J1" i="16" l="1"/>
  <c r="H1" i="16"/>
  <c r="F120" i="1"/>
  <c r="G120" i="1"/>
  <c r="H120" i="1"/>
  <c r="I120" i="1"/>
  <c r="J120" i="1"/>
  <c r="K120" i="1"/>
  <c r="F45" i="1"/>
  <c r="G45" i="1"/>
  <c r="H45" i="1"/>
  <c r="I45" i="1"/>
  <c r="J45" i="1"/>
  <c r="K45" i="1"/>
  <c r="F121" i="1"/>
  <c r="G121" i="1"/>
  <c r="H121" i="1"/>
  <c r="I121" i="1"/>
  <c r="J121" i="1"/>
  <c r="K121" i="1"/>
  <c r="A120" i="1"/>
  <c r="A45" i="1"/>
  <c r="A121" i="1"/>
  <c r="I7" i="16" l="1"/>
  <c r="I2" i="16"/>
  <c r="I4" i="16"/>
  <c r="I6" i="16"/>
  <c r="I1" i="16" l="1"/>
  <c r="I5" i="16" s="1"/>
  <c r="I3" i="16"/>
  <c r="G7" i="16"/>
  <c r="A118" i="1" l="1"/>
  <c r="F118" i="1"/>
  <c r="G118" i="1"/>
  <c r="H118" i="1"/>
  <c r="I118" i="1"/>
  <c r="J118" i="1"/>
  <c r="K118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<sst xmlns="http://schemas.openxmlformats.org/spreadsheetml/2006/main" count="14048" uniqueCount="2771">
  <si>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</si>
  <si>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</si>
  <si>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</si>
  <si>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</si>
  <si>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</si>
  <si>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</si>
  <si>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</si>
  <si>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</si>
  <si>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</si>
  <si>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</si>
  <si>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</si>
  <si>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</si>
  <si>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</si>
  <si>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</si>
  <si>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</si>
  <si>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</si>
  <si>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</si>
  <si>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</si>
  <si>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</si>
  <si>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</si>
  <si>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</si>
  <si>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</si>
  <si>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</si>
  <si>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</si>
  <si>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</si>
  <si>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</si>
  <si>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</si>
  <si>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</si>
  <si>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</si>
  <si>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</si>
  <si>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</si>
  <si>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</si>
  <si>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</si>
  <si>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</si>
  <si>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</si>
  <si>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</si>
  <si>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</si>
  <si>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</si>
  <si>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</si>
  <si>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</si>
  <si>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</si>
  <si>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</si>
  <si>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</si>
  <si>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</si>
  <si>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</si>
  <si>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</si>
  <si>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</si>
  <si>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</si>
  <si>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</si>
  <si>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</si>
  <si>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</si>
  <si>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</si>
  <si>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</si>
  <si>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</si>
  <si>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</si>
  <si>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</si>
  <si>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</si>
  <si>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</si>
  <si>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</si>
  <si>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</si>
  <si>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</si>
  <si>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</si>
  <si>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</si>
  <si>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</si>
  <si>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</si>
  <si>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</si>
  <si>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</si>
  <si>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</si>
  <si>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</si>
  <si>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</si>
  <si>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</si>
  <si>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</si>
  <si>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</si>
  <si>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</si>
  <si>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</si>
  <si>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</si>
  <si>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</si>
  <si>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</si>
  <si>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</si>
  <si>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</si>
  <si>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</si>
  <si>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</si>
  <si>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</si>
  <si>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</si>
  <si>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</si>
  <si>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</si>
  <si>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</si>
  <si>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</si>
  <si>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</si>
  <si>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</si>
  <si>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</si>
  <si>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</si>
  <si>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</si>
  <si>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</si>
  <si>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</si>
  <si>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</si>
  <si>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</si>
  <si>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</si>
  <si>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</si>
  <si>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</si>
  <si>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</si>
  <si>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</si>
  <si>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</si>
  <si>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</si>
  <si>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</si>
  <si>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</si>
  <si>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</si>
  <si>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</si>
  <si>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</si>
  <si>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</si>
  <si>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</si>
  <si>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</si>
  <si>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</si>
  <si>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</si>
  <si>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</si>
  <si>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</si>
  <si>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</si>
  <si>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</si>
  <si>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</si>
  <si>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</si>
  <si>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</si>
  <si>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</si>
  <si>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</si>
  <si>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</si>
  <si>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</si>
  <si>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</si>
  <si>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</si>
  <si>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</si>
  <si>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</si>
  <si>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</si>
  <si>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</si>
  <si>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</si>
  <si>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</si>
  <si>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</si>
  <si>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</si>
  <si>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</si>
  <si>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</si>
  <si>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</si>
  <si>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</si>
  <si>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</si>
  <si>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</si>
  <si>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</si>
  <si>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</si>
  <si>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</si>
  <si>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</si>
  <si>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</si>
  <si>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</si>
  <si>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</si>
  <si>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</si>
  <si>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</si>
  <si>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</si>
  <si>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</si>
  <si>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</si>
  <si>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</si>
  <si>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</si>
  <si>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</si>
  <si>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</si>
  <si>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</si>
  <si>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</si>
  <si>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</si>
  <si>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</si>
  <si>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</si>
  <si>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</si>
  <si>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</si>
  <si>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</si>
  <si>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</si>
  <si>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</si>
  <si>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</si>
  <si>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</si>
  <si>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</si>
  <si>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</si>
  <si>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</si>
  <si>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</si>
  <si>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</si>
  <si>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</si>
  <si>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</si>
  <si>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</si>
  <si>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</si>
  <si>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</si>
  <si>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</si>
  <si>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</si>
  <si>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</si>
  <si>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</si>
  <si>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</si>
  <si>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</si>
  <si>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</si>
  <si>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</si>
  <si>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</si>
  <si>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</si>
  <si>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</si>
  <si>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</si>
  <si>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</si>
  <si>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</si>
  <si>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</si>
  <si>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</si>
  <si>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</si>
  <si>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</si>
  <si>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</si>
  <si>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</si>
  <si>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</si>
  <si>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</si>
  <si>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</si>
  <si>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</si>
  <si>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</si>
  <si>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</si>
  <si>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</si>
  <si>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</si>
  <si>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</si>
  <si>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</si>
  <si>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</si>
  <si>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</si>
  <si>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</si>
  <si>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</si>
  <si>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</si>
  <si>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</si>
  <si>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</si>
  <si>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</si>
  <si>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</si>
  <si>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</si>
  <si>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</si>
  <si>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</si>
  <si>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</si>
  <si>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</si>
  <si>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</si>
  <si>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</si>
  <si>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</si>
  <si>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</si>
  <si>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</si>
  <si>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</si>
  <si>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</si>
  <si>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</si>
  <si>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</si>
  <si>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</si>
  <si>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</si>
  <si>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</si>
  <si>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</si>
  <si>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</si>
  <si>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</si>
  <si>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</si>
  <si>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</si>
  <si>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</si>
  <si>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</si>
  <si>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</si>
  <si>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</si>
  <si>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</si>
  <si>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</si>
  <si>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</si>
  <si>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</si>
  <si>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</si>
  <si>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</si>
  <si>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</si>
  <si>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</si>
  <si>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</si>
  <si>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</si>
  <si>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</si>
  <si>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</si>
  <si>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</si>
  <si>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</si>
  <si>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</si>
  <si>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</si>
  <si>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</si>
  <si>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</si>
  <si>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</si>
  <si>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</si>
  <si>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</si>
  <si>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</si>
  <si>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</si>
  <si>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</si>
  <si>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</si>
  <si>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</si>
  <si>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</si>
  <si>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</si>
  <si>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</si>
  <si>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</si>
  <si>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</si>
  <si>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</si>
  <si>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</si>
  <si>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</si>
  <si>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</si>
  <si>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</si>
  <si>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</si>
  <si>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</si>
  <si>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</si>
  <si>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</si>
  <si>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</si>
  <si>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</si>
  <si>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</si>
  <si>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</si>
  <si>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</si>
  <si>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</si>
  <si>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</si>
  <si>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</si>
  <si>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</si>
  <si>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</si>
  <si>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</si>
  <si>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</si>
  <si>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</si>
  <si>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</si>
  <si>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</si>
  <si>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</si>
  <si>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</si>
  <si>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</si>
  <si>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</si>
  <si>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</si>
  <si>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</si>
  <si>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</si>
  <si>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</si>
  <si>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</si>
  <si>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</si>
  <si>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</si>
  <si>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</si>
  <si>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</si>
  <si>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</si>
  <si>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</si>
  <si>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</si>
  <si>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</si>
  <si>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</si>
  <si>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</si>
  <si>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</si>
  <si>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</si>
  <si>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</si>
  <si>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</si>
  <si>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</si>
  <si>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</si>
  <si>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</si>
  <si>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</si>
  <si>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</si>
  <si>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</si>
  <si>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</si>
  <si>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</si>
  <si>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</si>
  <si>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</si>
  <si>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</si>
  <si>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</si>
  <si>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</si>
  <si>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</si>
  <si>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</si>
  <si>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</si>
  <si>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</si>
  <si>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</si>
  <si>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</si>
  <si>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</si>
  <si>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</si>
  <si>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</si>
  <si>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</si>
  <si>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</si>
  <si>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</si>
  <si>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</si>
  <si>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</si>
  <si>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</si>
  <si>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</si>
  <si>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</si>
  <si>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</si>
  <si>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</si>
  <si>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</si>
  <si>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</si>
  <si>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</si>
  <si>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</si>
  <si>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</si>
  <si>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</si>
  <si>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</si>
  <si>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</si>
  <si>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</si>
  <si>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</si>
  <si>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</si>
  <si>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</si>
  <si>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</si>
  <si>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</si>
  <si>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</si>
  <si>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</si>
  <si>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</si>
  <si>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</si>
  <si>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</si>
  <si>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</si>
  <si>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</si>
  <si>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</si>
  <si>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</si>
  <si>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</si>
  <si>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</si>
  <si>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</si>
  <si>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</si>
  <si>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</si>
  <si>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</si>
  <si>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</si>
  <si>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</si>
  <si>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</si>
  <si>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</si>
  <si>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</si>
  <si>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</si>
  <si>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</si>
  <si>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</si>
  <si>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</si>
  <si>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</si>
  <si>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</si>
  <si>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</si>
  <si>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</si>
  <si>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</si>
  <si>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</si>
  <si>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</si>
  <si>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</si>
  <si>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</si>
  <si>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</si>
  <si>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</si>
  <si>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</si>
  <si>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</si>
  <si>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</si>
  <si>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</si>
  <si>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</si>
  <si>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</si>
  <si>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</si>
  <si>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</si>
  <si>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</si>
  <si>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</si>
  <si>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</si>
  <si>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</si>
  <si>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</si>
  <si>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</si>
  <si>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</si>
  <si>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</si>
  <si>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</si>
  <si>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</si>
  <si>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</si>
  <si>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</si>
  <si>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</si>
  <si>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</si>
  <si>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</si>
  <si>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</si>
  <si>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</si>
  <si>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</si>
  <si>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</si>
  <si>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</si>
  <si>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</si>
  <si>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</si>
  <si>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</si>
  <si>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</si>
  <si>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</si>
  <si>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</si>
  <si>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</si>
  <si>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</si>
  <si>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</si>
  <si>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</si>
  <si>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</si>
  <si>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</si>
  <si>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</si>
  <si>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</si>
  <si>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</si>
  <si>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</si>
  <si>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</si>
  <si>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</si>
  <si>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</si>
  <si>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</si>
  <si>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</si>
  <si>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</si>
  <si>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</si>
  <si>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</si>
  <si>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</si>
  <si>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</si>
  <si>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</si>
  <si>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</si>
  <si>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</si>
  <si>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</si>
  <si>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</si>
  <si>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</si>
  <si>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</si>
  <si>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</si>
  <si>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</si>
  <si>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</si>
  <si>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</si>
  <si>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</si>
  <si>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</si>
  <si>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</si>
  <si>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</si>
  <si>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</si>
  <si>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</si>
  <si>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</si>
  <si>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</si>
  <si>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</si>
  <si>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</si>
  <si>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</si>
  <si>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</si>
  <si>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</si>
  <si>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</si>
  <si>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</si>
  <si>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</si>
  <si>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</si>
  <si>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</si>
  <si>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</si>
  <si>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</si>
  <si>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</si>
  <si>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</si>
  <si>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</si>
  <si>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</si>
  <si>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</si>
  <si>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</si>
  <si>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</si>
  <si>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</si>
  <si>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</si>
  <si>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</si>
  <si>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</si>
  <si>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</si>
  <si>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</si>
  <si>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</si>
  <si>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</si>
  <si>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</si>
  <si>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</si>
  <si>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</si>
  <si>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</si>
  <si>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</si>
  <si>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</si>
  <si>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</si>
  <si>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</si>
  <si>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</si>
  <si>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</si>
  <si>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</si>
  <si>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</si>
  <si>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</si>
  <si>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</si>
  <si>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</si>
  <si>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</si>
  <si>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</si>
  <si>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</si>
  <si>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</si>
  <si>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</si>
  <si>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</si>
  <si>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</si>
  <si>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</si>
  <si>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</si>
  <si>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</si>
  <si>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</si>
  <si>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</si>
  <si>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</si>
  <si>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</si>
  <si>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</si>
  <si>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</si>
  <si>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</si>
  <si>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</si>
  <si>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</si>
  <si>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</si>
  <si>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</si>
  <si>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</si>
  <si>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</si>
  <si>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</si>
  <si>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</si>
  <si>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</si>
  <si>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</si>
  <si>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</si>
  <si>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</si>
  <si>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</si>
  <si>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</si>
  <si>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</si>
  <si>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</si>
  <si>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</si>
  <si>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</si>
  <si>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</si>
  <si>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</si>
  <si>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</si>
  <si>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</si>
  <si>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</si>
  <si>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</si>
  <si>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</si>
  <si>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</si>
  <si>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</si>
  <si>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</si>
  <si>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</si>
  <si>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</si>
  <si>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</si>
  <si>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</si>
  <si>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</si>
  <si>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</si>
  <si>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</si>
  <si>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</si>
  <si>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</si>
  <si>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</si>
  <si>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</si>
  <si>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</si>
  <si>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</si>
  <si>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</si>
  <si>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</si>
  <si>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</si>
  <si>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</si>
  <si>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</si>
  <si>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</si>
  <si>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</si>
  <si>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</si>
  <si>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</si>
  <si>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</si>
  <si>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</si>
  <si>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</si>
  <si>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</si>
  <si>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</si>
  <si>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</si>
  <si>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</si>
  <si>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</si>
  <si>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</si>
  <si>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</si>
  <si>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</si>
  <si>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</si>
  <si>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</si>
  <si>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</si>
  <si>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</si>
  <si>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</si>
  <si>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</si>
  <si>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</si>
  <si>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</si>
  <si>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</si>
  <si>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</si>
  <si>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</si>
  <si>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</si>
  <si>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</si>
  <si>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</si>
  <si>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</si>
  <si>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</si>
  <si>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</si>
  <si>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</si>
  <si>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</si>
  <si>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</si>
  <si>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</si>
  <si>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</si>
  <si>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</si>
  <si>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</si>
  <si>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</si>
  <si>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</si>
  <si>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</si>
  <si>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</si>
  <si>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</si>
  <si>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</si>
  <si>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</si>
  <si>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</si>
  <si>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</si>
  <si>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</si>
  <si>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</si>
  <si>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</si>
  <si>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</si>
  <si>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</si>
  <si>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</si>
  <si>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</si>
  <si>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</si>
  <si>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</si>
  <si>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</si>
  <si>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</si>
  <si>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</si>
  <si>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</si>
  <si>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</si>
  <si>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</si>
  <si>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</si>
  <si>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</si>
  <si>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</si>
  <si>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</si>
  <si>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</si>
  <si>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</si>
  <si>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</si>
  <si>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</si>
  <si>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</si>
  <si>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</si>
  <si>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</si>
  <si>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</si>
  <si>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</si>
  <si>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</si>
  <si>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</si>
  <si>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</si>
  <si>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</si>
  <si>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</si>
  <si>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</si>
  <si>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</si>
  <si>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</si>
  <si>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</si>
  <si>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</si>
  <si>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</si>
  <si>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</si>
  <si>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</si>
  <si>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</si>
  <si>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</si>
  <si>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</si>
  <si>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</si>
  <si>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</si>
  <si>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</si>
  <si>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</si>
  <si>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</si>
  <si>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</si>
  <si>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</si>
  <si>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</si>
  <si>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</si>
  <si>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</si>
  <si>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</si>
  <si>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</si>
  <si>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</si>
  <si>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</si>
  <si>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</si>
  <si>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</si>
  <si>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</si>
  <si>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</si>
  <si>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</si>
  <si>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</si>
  <si>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</si>
  <si>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</si>
  <si>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</si>
  <si>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</si>
  <si>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</si>
  <si>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</si>
  <si>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</si>
  <si>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</si>
  <si>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</si>
  <si>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</si>
  <si>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</si>
  <si>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</si>
  <si>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</si>
  <si>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</si>
  <si>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</si>
  <si>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</si>
  <si>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</si>
  <si>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</si>
  <si>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</si>
  <si>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</si>
  <si>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</si>
  <si>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</si>
  <si>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</si>
  <si>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</si>
  <si>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</si>
  <si>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</si>
  <si>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</si>
  <si>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</si>
  <si>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</si>
  <si>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</si>
  <si>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</si>
  <si>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</si>
  <si>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</si>
  <si>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</si>
  <si>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</si>
  <si>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</si>
  <si>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</si>
  <si>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</si>
  <si>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</si>
  <si>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</si>
  <si>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</si>
  <si>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</si>
  <si>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</si>
  <si>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</si>
  <si>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</si>
  <si>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</si>
  <si>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</si>
  <si>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</si>
  <si>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</si>
  <si>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</si>
  <si>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</si>
  <si>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</si>
  <si>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</si>
  <si>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</si>
  <si>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</si>
  <si>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</si>
  <si>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</si>
  <si>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</si>
  <si>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</si>
  <si>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</si>
  <si>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</si>
  <si>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</si>
  <si>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</si>
  <si>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</si>
  <si>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</si>
  <si>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</si>
  <si>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</si>
  <si>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</si>
  <si>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</si>
  <si>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</si>
  <si>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</si>
  <si>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</si>
  <si>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</si>
  <si>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</si>
  <si>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</si>
  <si>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</si>
  <si>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</si>
  <si>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</si>
  <si>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</si>
  <si>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</si>
  <si>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</si>
  <si>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</si>
  <si>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</si>
  <si>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</si>
  <si>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</si>
  <si>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</si>
  <si>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</si>
  <si>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</si>
  <si>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</si>
  <si>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</si>
  <si>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</si>
  <si>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</si>
  <si>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</si>
  <si>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</si>
  <si>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</si>
  <si>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</si>
  <si>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</si>
  <si>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</si>
  <si>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</si>
  <si>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</si>
  <si>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</si>
  <si>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</si>
  <si>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</si>
  <si>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</si>
  <si>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</si>
  <si>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</si>
  <si>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</si>
  <si>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</si>
  <si>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</si>
  <si>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</si>
  <si>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</si>
  <si>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</si>
  <si>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</si>
  <si>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</si>
  <si>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</si>
  <si>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</si>
  <si>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</si>
  <si>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</si>
  <si>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</si>
  <si>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</si>
  <si>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</si>
  <si>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</si>
  <si>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</si>
  <si>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</si>
  <si>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</si>
  <si>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</si>
  <si>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</si>
  <si>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</si>
  <si>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</si>
  <si>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</si>
  <si>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</si>
  <si>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</si>
  <si>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</si>
  <si>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</si>
  <si>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</si>
  <si>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</si>
  <si>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</si>
  <si>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</si>
  <si>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</si>
  <si>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</si>
  <si>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</si>
  <si>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</si>
  <si>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</si>
  <si>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</si>
  <si>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</si>
  <si>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</si>
  <si>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</si>
  <si>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</si>
  <si>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</si>
  <si>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</si>
  <si>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</si>
  <si>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</si>
  <si>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</si>
  <si>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</si>
  <si>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</si>
  <si>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</si>
  <si>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</si>
  <si>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</si>
  <si>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</si>
  <si>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</si>
  <si>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</si>
  <si>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</si>
  <si>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</si>
  <si>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</si>
  <si>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</si>
  <si>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</si>
  <si>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</si>
  <si>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</si>
  <si>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</si>
  <si>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</si>
  <si>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</si>
  <si>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</si>
  <si>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</si>
  <si>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</si>
  <si>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</si>
  <si>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</si>
  <si>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</si>
  <si>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</si>
  <si>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</si>
  <si>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</si>
  <si>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</si>
  <si>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</si>
  <si>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</si>
  <si>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</si>
  <si>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</si>
  <si>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</si>
  <si>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</si>
  <si>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</si>
  <si>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</si>
  <si>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</si>
  <si>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</si>
  <si>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</si>
  <si>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</si>
  <si>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</si>
  <si>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</si>
  <si>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</si>
  <si>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</si>
  <si>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</si>
  <si>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</si>
  <si>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</si>
  <si>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</si>
  <si>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</si>
  <si>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</si>
  <si>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</si>
  <si>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</si>
  <si>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</si>
  <si>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</si>
  <si>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</si>
  <si>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</si>
  <si>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</si>
  <si>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</si>
  <si>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</si>
  <si>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</si>
  <si>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</si>
  <si>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</si>
  <si>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</si>
  <si>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</si>
  <si>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</si>
  <si>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</si>
  <si>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</si>
  <si>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</si>
  <si>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</si>
  <si>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</si>
  <si>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</si>
  <si>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</si>
  <si>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</si>
  <si>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</si>
  <si>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</si>
  <si>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</si>
  <si>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</si>
  <si>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</si>
  <si>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</si>
  <si>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</si>
  <si>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</si>
  <si>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</si>
  <si>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</si>
  <si>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</si>
  <si>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</si>
  <si>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</si>
  <si>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</si>
  <si>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</si>
  <si>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</si>
  <si>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</si>
  <si>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</si>
  <si>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</si>
  <si>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</si>
  <si>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</si>
  <si>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</si>
  <si>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</si>
  <si>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</si>
  <si>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</si>
  <si>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</si>
  <si>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</si>
  <si>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</si>
  <si>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</si>
  <si>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</si>
  <si>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</si>
  <si>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</si>
  <si>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</si>
  <si>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</si>
  <si>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</si>
  <si>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</si>
  <si>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</si>
  <si>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</si>
  <si>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</si>
  <si>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</si>
  <si>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</si>
  <si>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</si>
  <si>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</si>
  <si>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</si>
  <si>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</si>
  <si>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</si>
  <si>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</si>
  <si>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</si>
  <si>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</si>
  <si>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</si>
  <si>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</si>
  <si>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</si>
  <si>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</si>
  <si>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</si>
  <si>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</si>
  <si>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</si>
  <si>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</si>
  <si>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</si>
  <si>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</si>
  <si>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</si>
  <si>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</si>
  <si>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</si>
  <si>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</si>
  <si>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</si>
  <si>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</si>
  <si>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</si>
  <si>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</si>
  <si>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</si>
  <si>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</si>
  <si>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</si>
  <si>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</si>
  <si>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</si>
  <si>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</si>
  <si>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</si>
  <si>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</si>
  <si>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</si>
  <si>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</si>
  <si>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</si>
  <si>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</si>
  <si>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</si>
  <si>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</si>
  <si>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</si>
  <si>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</si>
  <si>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</si>
  <si>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</si>
  <si>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</si>
  <si>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</si>
  <si>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</si>
  <si>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</si>
  <si>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</si>
  <si>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</si>
  <si>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</si>
  <si>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</si>
  <si>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</si>
  <si>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</si>
  <si>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</si>
  <si>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</si>
  <si>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</si>
  <si>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</si>
  <si>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</si>
  <si>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</si>
  <si>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</si>
  <si>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</si>
  <si>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</si>
  <si>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</si>
  <si>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</si>
  <si>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</si>
  <si>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</si>
  <si>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</si>
  <si>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</si>
  <si>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</si>
  <si>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</si>
  <si>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</si>
  <si>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</si>
  <si>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</si>
  <si>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</si>
  <si>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</si>
  <si>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</si>
  <si>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</si>
  <si>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</si>
  <si>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</si>
  <si>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</si>
  <si>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</si>
  <si>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</si>
  <si>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</si>
  <si>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</si>
  <si>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</si>
  <si>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</si>
  <si>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</si>
  <si>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</si>
  <si>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</si>
  <si>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</si>
  <si>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</si>
  <si>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</si>
  <si>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</si>
  <si>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</si>
  <si>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</si>
  <si>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</si>
  <si>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</si>
  <si>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</si>
  <si>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</si>
  <si>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</si>
  <si>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</si>
  <si>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</si>
  <si>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</si>
  <si>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</si>
  <si>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</si>
  <si>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</si>
  <si>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</si>
  <si>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</si>
  <si>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</si>
  <si>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</si>
  <si>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</si>
  <si>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</si>
  <si>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</si>
  <si>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</si>
  <si>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</si>
  <si>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</si>
  <si>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</si>
  <si>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</si>
  <si>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</si>
  <si>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</si>
  <si>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</si>
  <si>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</si>
  <si>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</si>
  <si>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</si>
  <si>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</si>
  <si>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</si>
  <si>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</si>
  <si>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</si>
  <si>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</si>
  <si>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</si>
  <si>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</si>
  <si>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</si>
  <si>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</si>
  <si>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</si>
  <si>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</si>
  <si>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</si>
  <si>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</si>
  <si>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</si>
  <si>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</si>
  <si>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</si>
  <si>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</si>
  <si>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</si>
  <si>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</si>
  <si>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</si>
  <si>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</si>
  <si>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</si>
  <si>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</si>
  <si>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</si>
  <si>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</si>
  <si>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</si>
  <si>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</si>
  <si>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</si>
  <si>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</si>
  <si>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</si>
  <si>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</si>
  <si>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</si>
  <si>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</si>
  <si>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</si>
  <si>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</si>
  <si>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</si>
  <si>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</si>
  <si>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</si>
  <si>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</si>
  <si>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</si>
  <si>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</si>
  <si>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</si>
  <si>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</si>
  <si>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</si>
  <si>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</si>
  <si>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</si>
  <si>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</si>
  <si>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</si>
  <si>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</si>
  <si>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</si>
  <si>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</si>
  <si>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</si>
  <si>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</si>
  <si>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</si>
  <si>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</si>
  <si>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</si>
  <si>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</si>
  <si>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</si>
  <si>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</si>
  <si>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</si>
  <si>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</si>
  <si>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</si>
  <si>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</si>
  <si>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</si>
  <si>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</si>
  <si>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</si>
  <si>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</si>
  <si>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</si>
  <si>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</si>
  <si>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</si>
  <si>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</si>
  <si>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</si>
  <si>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</si>
  <si>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</si>
  <si>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</si>
  <si>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</si>
  <si>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</si>
  <si>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</si>
  <si>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</si>
  <si>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</si>
  <si>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</si>
  <si>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</si>
  <si>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</si>
  <si>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</si>
  <si>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</si>
  <si>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</si>
  <si>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</si>
  <si>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</si>
  <si>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</si>
  <si>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</si>
  <si>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</si>
  <si>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</si>
  <si>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</si>
  <si>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</si>
  <si>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</si>
  <si>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</si>
  <si>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</si>
  <si>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</si>
  <si>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</si>
  <si>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</si>
  <si>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</si>
  <si>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</si>
  <si>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</si>
  <si>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</si>
  <si>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</si>
  <si>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</si>
  <si>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</si>
  <si>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</si>
  <si>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</si>
  <si>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</si>
  <si>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</si>
  <si>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</si>
  <si>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</si>
  <si>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</si>
  <si>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</si>
  <si>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</si>
  <si>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</si>
  <si>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</si>
  <si>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</si>
  <si>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</si>
  <si>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</si>
  <si>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</si>
  <si>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</si>
  <si>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</si>
  <si>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</si>
  <si>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</si>
  <si>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</si>
  <si>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</si>
  <si>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</si>
  <si>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</si>
  <si>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</si>
  <si>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</si>
  <si>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</si>
  <si>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</si>
  <si>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</si>
  <si>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</si>
  <si>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</si>
  <si>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</si>
  <si>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</si>
  <si>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</si>
  <si>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</si>
  <si>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</si>
  <si>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</si>
  <si>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</si>
  <si>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</si>
  <si>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</si>
  <si>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</si>
  <si>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</si>
  <si>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</si>
  <si>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</si>
  <si>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</si>
  <si>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</si>
  <si>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</si>
  <si>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</si>
  <si>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</si>
  <si>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</si>
  <si>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</si>
  <si>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</si>
  <si>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</si>
  <si>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</si>
  <si>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</si>
  <si>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</si>
  <si>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</si>
  <si>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</si>
  <si>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</si>
  <si>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</si>
  <si>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</si>
  <si>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</si>
  <si>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</si>
  <si>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</si>
  <si>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</si>
  <si>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</si>
  <si>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</si>
  <si>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</si>
  <si>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</si>
  <si>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</si>
  <si>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</si>
  <si>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</si>
  <si>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</si>
  <si>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</si>
  <si>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</si>
  <si>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</si>
  <si>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</si>
  <si>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</si>
  <si>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</si>
  <si>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</si>
  <si>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</si>
  <si>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</si>
  <si>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</si>
  <si>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</si>
  <si>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</si>
  <si>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</si>
  <si>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</si>
  <si>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</si>
  <si>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</si>
  <si>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</si>
  <si>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</si>
  <si>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</si>
  <si>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</si>
  <si>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</si>
  <si>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</si>
  <si>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</si>
  <si>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</si>
  <si>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</si>
  <si>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</si>
  <si>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</si>
  <si>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</si>
  <si>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</si>
  <si>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</si>
  <si>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</si>
  <si>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</si>
  <si>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</si>
  <si>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</si>
  <si>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</si>
  <si>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</si>
  <si>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</si>
  <si>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</si>
  <si>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</si>
  <si>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</si>
  <si>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</si>
  <si>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</si>
  <si>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</si>
  <si>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</si>
  <si>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</si>
  <si>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</si>
  <si>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</si>
  <si>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</si>
  <si>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</si>
  <si>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</si>
  <si>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</si>
  <si>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</si>
  <si>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</si>
  <si>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</si>
  <si>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</si>
  <si>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</si>
  <si>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</si>
  <si>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</si>
  <si>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</si>
  <si>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</si>
  <si>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</si>
  <si>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</si>
  <si>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</si>
  <si>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</si>
  <si>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</si>
  <si>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</si>
  <si>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</si>
  <si>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</si>
  <si>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</si>
  <si>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</si>
  <si>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</si>
  <si>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</si>
  <si>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</si>
  <si>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</si>
  <si>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</si>
  <si>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</si>
  <si>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</si>
  <si>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</si>
  <si>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</si>
  <si>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</si>
  <si>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</si>
  <si>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</si>
  <si>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</si>
  <si>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</si>
  <si>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</si>
  <si>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</si>
  <si>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</si>
  <si>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</si>
  <si>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</si>
  <si>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</si>
  <si>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</si>
  <si>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</si>
  <si>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</si>
  <si>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</si>
  <si>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</si>
  <si>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</si>
  <si>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</si>
  <si>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</si>
  <si>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</si>
  <si>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</si>
  <si>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</si>
  <si>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</si>
  <si>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</si>
  <si>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</si>
  <si>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</si>
  <si>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</si>
  <si>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</si>
  <si>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</si>
  <si>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</si>
  <si>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</si>
  <si>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</si>
  <si>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</si>
  <si>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</si>
  <si>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</si>
  <si>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</si>
  <si>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</si>
  <si>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</si>
  <si>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</si>
  <si>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</si>
  <si>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</si>
  <si>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</si>
  <si>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</si>
  <si>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</si>
  <si>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</si>
  <si>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</si>
  <si>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</si>
  <si>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</si>
  <si>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</si>
  <si>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</si>
  <si>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</si>
  <si>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</si>
  <si>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</si>
  <si>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</si>
  <si>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</si>
  <si>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</si>
  <si>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</si>
  <si>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</si>
  <si>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</si>
  <si>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</si>
  <si>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</si>
  <si>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</si>
  <si>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</si>
  <si>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</si>
  <si>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</si>
  <si>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</si>
  <si>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</si>
  <si>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</si>
  <si>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</si>
  <si>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</si>
  <si>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</si>
  <si>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</si>
  <si>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</si>
  <si>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</si>
  <si>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</si>
  <si>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</si>
  <si>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</si>
  <si>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</si>
  <si>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</si>
  <si>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</si>
  <si>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</si>
  <si>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</si>
  <si>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</si>
  <si>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</si>
  <si>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</si>
  <si>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</si>
  <si>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</si>
  <si>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</si>
  <si>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</si>
  <si>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</si>
  <si>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</si>
  <si>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</si>
  <si>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</si>
  <si>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</si>
  <si>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</si>
  <si>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</si>
  <si>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</si>
  <si>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</si>
  <si>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</si>
  <si>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</si>
  <si>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</si>
  <si>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</si>
  <si>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</si>
  <si>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</si>
  <si>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</si>
  <si>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</si>
  <si>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</si>
  <si>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</si>
  <si>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</si>
  <si>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</si>
  <si>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</si>
  <si>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</si>
  <si>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</si>
  <si>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</si>
  <si>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</si>
  <si>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</si>
  <si>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</si>
  <si>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</si>
  <si>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</si>
  <si>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</si>
  <si>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</si>
  <si>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</si>
  <si>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</si>
  <si>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</si>
  <si>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</si>
  <si>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</si>
  <si>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</si>
  <si>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</si>
  <si>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</si>
  <si>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</si>
  <si>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</si>
  <si>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</si>
  <si>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</si>
  <si>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</si>
  <si>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</si>
  <si>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</si>
  <si>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</si>
  <si>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</si>
  <si>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</si>
  <si>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</si>
  <si>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</si>
  <si>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</si>
  <si>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</si>
  <si>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</si>
  <si>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</si>
  <si>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</si>
  <si>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</si>
  <si>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</si>
  <si>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</si>
  <si>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</si>
  <si>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</si>
  <si>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</si>
  <si>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</si>
  <si>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</si>
  <si>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</si>
  <si>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</si>
  <si>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</si>
  <si>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</si>
  <si>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</si>
  <si>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</si>
  <si>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</si>
  <si>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</si>
  <si>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</si>
  <si>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</si>
  <si>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</si>
  <si>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</si>
  <si>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</si>
  <si>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</si>
  <si>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</si>
  <si>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</si>
  <si>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</si>
  <si>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</si>
  <si>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</si>
  <si>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</si>
  <si>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</si>
  <si>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</si>
  <si>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</si>
  <si>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</si>
  <si>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</si>
  <si>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</si>
  <si>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</si>
  <si>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</si>
  <si>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</si>
  <si>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</si>
  <si>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</si>
  <si>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</si>
  <si>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</si>
  <si>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</si>
  <si>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</si>
  <si>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</si>
  <si>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</si>
  <si>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</si>
  <si>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</si>
  <si>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</si>
  <si>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</si>
  <si>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</si>
  <si>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</si>
  <si>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</si>
  <si>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</si>
  <si>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</si>
  <si>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</si>
  <si>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</si>
  <si>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</si>
  <si>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</si>
  <si>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</si>
  <si>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</si>
  <si>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</si>
  <si>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</si>
  <si>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</si>
  <si>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</si>
  <si>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</si>
  <si>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</si>
  <si>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</si>
  <si>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</si>
  <si>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</si>
  <si>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</si>
  <si>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</si>
  <si>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</si>
  <si>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</si>
  <si>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</si>
  <si>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</si>
  <si>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</si>
  <si>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</si>
  <si>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</si>
  <si>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</si>
  <si>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</si>
  <si>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</si>
  <si>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</si>
  <si>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</si>
  <si>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</si>
  <si>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</si>
  <si>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</si>
  <si>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</si>
  <si>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</si>
  <si>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</si>
  <si>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</si>
  <si>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</si>
  <si>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</si>
  <si>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</si>
  <si>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</si>
  <si>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</si>
  <si>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</si>
  <si>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</si>
  <si>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</si>
  <si>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</si>
  <si>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</si>
  <si>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</si>
  <si>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</si>
  <si>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</si>
  <si>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</si>
  <si>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</si>
  <si>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</si>
  <si>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</si>
  <si>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</si>
  <si>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</si>
  <si>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</si>
  <si>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</si>
  <si>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</si>
  <si>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</si>
  <si>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</si>
  <si>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</si>
  <si>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</si>
  <si>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</si>
  <si>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</si>
  <si>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</si>
  <si>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</si>
  <si>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</si>
  <si>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</si>
  <si>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</si>
  <si>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</si>
  <si>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</si>
  <si>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</si>
  <si>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</si>
  <si>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</si>
  <si>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</si>
  <si>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</si>
  <si>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</si>
  <si>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</si>
  <si>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</si>
  <si>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</si>
  <si>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</si>
  <si>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</si>
  <si>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</si>
  <si>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</si>
  <si>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</si>
  <si>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</si>
  <si>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</si>
  <si>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</si>
  <si>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</si>
  <si>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</si>
  <si>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</si>
  <si>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</si>
  <si>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</si>
  <si>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</si>
  <si>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</si>
  <si>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</si>
  <si>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</si>
  <si>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</si>
  <si>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</si>
  <si>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</si>
  <si>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</si>
  <si>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</si>
  <si>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</si>
  <si>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</si>
  <si>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</si>
  <si>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</si>
  <si>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</si>
  <si>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</si>
  <si>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</si>
  <si>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</si>
  <si>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</si>
  <si>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</si>
  <si>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</si>
  <si>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</si>
  <si>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</si>
  <si>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</si>
  <si>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</si>
  <si>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</si>
  <si>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</si>
  <si>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</si>
  <si>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</si>
  <si>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</si>
  <si>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</si>
  <si>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</si>
  <si>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</si>
  <si>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</si>
  <si>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</si>
  <si>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</si>
  <si>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</si>
  <si>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</si>
  <si>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</si>
  <si>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</si>
  <si>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</si>
  <si>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</si>
  <si>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</si>
  <si>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</si>
  <si>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</si>
  <si>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</si>
  <si>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</si>
  <si>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</si>
  <si>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</si>
  <si>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</si>
  <si>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</si>
  <si>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</si>
  <si>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</si>
  <si>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</si>
  <si>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</si>
  <si>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</si>
  <si>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</si>
  <si>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</si>
  <si>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</si>
  <si>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</si>
  <si>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</si>
  <si>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</si>
  <si>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</si>
  <si>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</si>
  <si>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</si>
  <si>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</si>
  <si>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</si>
  <si>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</si>
  <si>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</si>
  <si>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</si>
  <si>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</si>
  <si>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</si>
  <si>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</si>
  <si>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</si>
  <si>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</si>
  <si>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</si>
  <si>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</si>
  <si>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</si>
  <si>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</si>
  <si>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</si>
  <si>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</si>
  <si>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</si>
  <si>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</si>
  <si>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</si>
  <si>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</si>
  <si>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</si>
  <si>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</si>
  <si>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</si>
  <si>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</si>
  <si>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</si>
  <si>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</si>
  <si>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</si>
  <si>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</si>
  <si>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</si>
  <si>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</si>
  <si>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</si>
  <si>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</si>
  <si>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</si>
  <si>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</si>
  <si>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</si>
  <si>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</si>
  <si>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</si>
  <si>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</si>
  <si>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</si>
  <si>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</si>
  <si>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</si>
  <si>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</si>
  <si>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</si>
  <si>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</si>
  <si>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</si>
  <si>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</si>
  <si>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</si>
  <si>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</si>
  <si>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</si>
  <si>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</si>
  <si>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</si>
  <si>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</si>
  <si>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</si>
  <si>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</si>
  <si>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</si>
  <si>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</si>
  <si>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</si>
  <si>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</si>
  <si>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</si>
  <si>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</si>
  <si>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</si>
  <si>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</si>
  <si>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</si>
  <si>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</si>
  <si>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</si>
  <si>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</si>
  <si>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</si>
  <si>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</si>
  <si>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</si>
  <si>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</si>
  <si>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</si>
  <si>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</si>
  <si>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</si>
  <si>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</si>
  <si>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</si>
  <si>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</si>
  <si>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</si>
  <si>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</si>
  <si>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</si>
  <si>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</si>
  <si>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</si>
  <si>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</si>
  <si>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</si>
  <si>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</si>
  <si>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</si>
  <si>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</si>
  <si>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</si>
  <si>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</si>
  <si>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</si>
  <si>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</si>
  <si>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</si>
  <si>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</si>
  <si>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</si>
  <si>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</si>
  <si>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</si>
  <si>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</si>
  <si>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</si>
  <si>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</si>
  <si>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</si>
  <si>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</si>
  <si>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</si>
  <si>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</si>
  <si>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</si>
  <si>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</si>
  <si>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</si>
  <si>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</si>
  <si>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</si>
  <si>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</si>
  <si>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</si>
  <si>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</si>
  <si>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</si>
  <si>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</si>
  <si>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</si>
  <si>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</si>
  <si>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</si>
  <si>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</si>
  <si>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</si>
  <si>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</si>
  <si>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</si>
  <si>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</si>
  <si>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</si>
  <si>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</si>
  <si>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</si>
  <si>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</si>
  <si>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</si>
  <si>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</si>
  <si>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</si>
  <si>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</si>
  <si>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</si>
  <si>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</si>
  <si>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</si>
  <si>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</si>
  <si>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</si>
  <si>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</si>
  <si>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</si>
  <si>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</si>
  <si>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</si>
  <si>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</si>
  <si>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</si>
  <si>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</si>
  <si>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</si>
  <si>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</si>
  <si>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</si>
  <si>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</si>
  <si>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</si>
  <si>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</si>
  <si>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</si>
  <si>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</si>
  <si>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</si>
  <si>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</si>
  <si>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</si>
  <si>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</si>
  <si>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</si>
  <si>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</si>
  <si>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</si>
  <si>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</si>
  <si>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</si>
  <si>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</si>
  <si>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</si>
  <si>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</si>
  <si>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</si>
  <si>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</si>
  <si>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</si>
  <si>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</si>
  <si>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</si>
  <si>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</si>
  <si>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</si>
  <si>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</si>
  <si>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</si>
  <si>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</si>
  <si>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</si>
  <si>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</si>
  <si>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</si>
  <si>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</si>
  <si>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</si>
  <si>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</si>
  <si>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</si>
  <si>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</si>
  <si>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</si>
  <si>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</si>
  <si>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</si>
  <si>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</si>
  <si>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</si>
  <si>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</si>
  <si>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</si>
  <si>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</si>
  <si>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</si>
  <si>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</si>
  <si>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</si>
  <si>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</si>
  <si>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</si>
  <si>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</si>
  <si>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</si>
  <si>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</si>
  <si>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</si>
  <si>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</si>
  <si>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</si>
  <si>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</si>
  <si>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</si>
  <si>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</si>
  <si>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</si>
  <si>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</si>
  <si>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</si>
  <si>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</si>
  <si>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</si>
  <si>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</si>
  <si>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</si>
  <si>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</si>
  <si>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</si>
  <si>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</si>
  <si>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</si>
  <si>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</si>
  <si>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</si>
  <si>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</si>
  <si>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</si>
  <si>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</si>
  <si>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</si>
  <si>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</si>
  <si>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</si>
  <si>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</si>
  <si>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</si>
  <si>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</si>
  <si>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</si>
  <si>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</si>
  <si>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</si>
  <si>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</si>
  <si>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</si>
  <si>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</si>
  <si>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</si>
  <si>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</si>
  <si>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</si>
  <si>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</si>
  <si>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</si>
  <si>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</si>
  <si>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</si>
  <si>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</si>
  <si>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</si>
  <si>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</si>
  <si>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</si>
  <si>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</si>
  <si>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</si>
  <si>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</si>
  <si>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</si>
  <si>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</si>
  <si>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</si>
  <si>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</si>
  <si>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</si>
  <si>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</si>
  <si>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</si>
  <si>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</si>
  <si>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</si>
  <si>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</si>
  <si>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</si>
  <si>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</si>
  <si>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</si>
  <si>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</si>
  <si>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</si>
  <si>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</si>
  <si>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</si>
  <si>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</si>
  <si>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</si>
  <si>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</si>
  <si>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</si>
  <si>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</si>
  <si>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</si>
  <si>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</si>
  <si>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</si>
  <si>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</si>
  <si>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</si>
  <si>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</si>
  <si>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</si>
  <si>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</si>
  <si>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</si>
  <si>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</si>
  <si>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</si>
  <si>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</si>
  <si>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</si>
  <si>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</si>
  <si>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</si>
  <si>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</si>
  <si>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</si>
  <si>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</si>
  <si>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</si>
  <si>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</si>
  <si>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</si>
  <si>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</si>
  <si>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</si>
  <si>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</si>
  <si>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</si>
  <si>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</si>
  <si>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</si>
  <si>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</si>
  <si>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</si>
  <si>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</si>
  <si>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</si>
  <si>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</si>
  <si>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</si>
  <si>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</si>
  <si>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</si>
  <si>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</si>
  <si>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</si>
  <si>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</si>
  <si>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</si>
  <si>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</si>
  <si>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</si>
  <si>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</si>
  <si>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</si>
  <si>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</si>
  <si>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</si>
  <si>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</si>
  <si>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</si>
  <si>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</si>
  <si>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</si>
  <si>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</si>
  <si>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</si>
  <si>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</si>
  <si>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</si>
  <si>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</si>
  <si>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</si>
  <si>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</si>
  <si>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</si>
  <si>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</si>
  <si>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</si>
  <si>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</si>
  <si>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</si>
  <si>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</si>
  <si>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</si>
  <si>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</si>
  <si>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</si>
  <si>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</si>
  <si>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</si>
  <si>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</si>
  <si>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</si>
  <si>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</si>
  <si>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</si>
  <si>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</si>
  <si>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</si>
  <si>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</si>
  <si>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</si>
  <si>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</si>
  <si>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</si>
  <si>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</si>
  <si>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</si>
  <si>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</si>
  <si>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</si>
  <si>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</si>
  <si>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</si>
  <si>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</si>
  <si>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</si>
  <si>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</si>
  <si>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</si>
  <si>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</si>
  <si>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</si>
  <si>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</si>
  <si>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</si>
  <si>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</si>
  <si>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</si>
  <si>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</si>
  <si>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</si>
  <si>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</si>
  <si>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</si>
  <si>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</si>
  <si>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</si>
  <si>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</si>
  <si>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</si>
  <si>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</si>
  <si>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</si>
  <si>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</si>
  <si>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</si>
  <si>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</si>
  <si>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</si>
  <si>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</si>
  <si>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</si>
  <si>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</si>
  <si>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</si>
  <si>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</si>
  <si>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</si>
  <si>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</si>
  <si>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</si>
  <si>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</si>
  <si>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</si>
  <si>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</si>
  <si>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</si>
  <si>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</si>
  <si>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</si>
  <si>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</si>
  <si>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</si>
  <si>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</si>
  <si>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</si>
  <si>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</si>
  <si>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</si>
  <si>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</si>
  <si>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</si>
  <si>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</si>
  <si>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</si>
  <si>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</si>
  <si>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</si>
  <si>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</si>
  <si>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</si>
  <si>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</si>
  <si>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</si>
  <si>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</si>
  <si>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</si>
  <si>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</si>
  <si>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</si>
  <si>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</si>
  <si>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</si>
  <si>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</si>
  <si>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</si>
  <si>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</si>
  <si>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</si>
  <si>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</si>
  <si>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</si>
  <si>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</si>
  <si>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</si>
  <si>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</si>
  <si>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</si>
  <si>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</si>
  <si>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</si>
  <si>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</si>
  <si>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</si>
  <si>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</si>
  <si>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</si>
  <si>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</si>
  <si>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</si>
  <si>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</si>
  <si>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</si>
  <si>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</si>
  <si>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</si>
  <si>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</si>
  <si>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</si>
  <si>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</si>
  <si>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</si>
  <si>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</si>
  <si>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</si>
  <si>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</si>
  <si>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</si>
  <si>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</si>
  <si>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</si>
  <si>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</si>
  <si>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</si>
  <si>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</si>
  <si>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</si>
  <si>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</si>
  <si>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</si>
  <si>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</si>
  <si>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</si>
  <si>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</si>
  <si>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</si>
  <si>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</si>
  <si>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</si>
  <si>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</si>
  <si>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</si>
  <si>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</si>
  <si>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</si>
  <si>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</si>
  <si>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</si>
  <si>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</si>
  <si>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</si>
  <si>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</si>
  <si>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</si>
  <si>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</si>
  <si>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</si>
  <si>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</si>
  <si>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</si>
  <si>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</si>
  <si>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</si>
  <si>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</si>
  <si>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</si>
  <si>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</si>
  <si>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</si>
  <si>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</si>
  <si>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</si>
  <si>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</si>
  <si>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</si>
  <si>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</si>
  <si>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</si>
  <si>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</si>
  <si>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</si>
  <si>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</si>
  <si>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</si>
  <si>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</si>
  <si>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</si>
  <si>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</si>
  <si>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</si>
  <si>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</si>
  <si>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</si>
  <si>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</si>
  <si>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</si>
  <si>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</si>
  <si>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</si>
  <si>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</si>
  <si>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</si>
  <si>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</si>
  <si>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</si>
  <si>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</si>
  <si>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</si>
  <si>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</si>
  <si>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</si>
  <si>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</si>
  <si>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</si>
  <si>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</si>
  <si>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</si>
  <si>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</si>
  <si>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</si>
  <si>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</si>
  <si>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</si>
  <si>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</si>
  <si>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</si>
  <si>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</si>
  <si>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</si>
  <si>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</si>
  <si>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</si>
  <si>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</si>
  <si>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</si>
  <si>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</si>
  <si>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</si>
  <si>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</si>
  <si>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</si>
  <si>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</si>
  <si>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</si>
  <si>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</si>
  <si>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</si>
  <si>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</si>
  <si>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</si>
  <si>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</si>
  <si>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</si>
  <si>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</si>
  <si>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</si>
  <si>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</si>
  <si>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</si>
  <si>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</si>
  <si>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</si>
  <si>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</si>
  <si>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</si>
  <si>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</si>
  <si>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</si>
  <si>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</si>
  <si>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</si>
  <si>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</si>
  <si>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</si>
  <si>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</si>
  <si>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</si>
  <si>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</si>
  <si>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</si>
  <si>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</si>
  <si>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</si>
  <si>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</si>
  <si>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</si>
  <si>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</si>
  <si>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</si>
  <si>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</si>
  <si>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</si>
  <si>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</si>
  <si>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</si>
  <si>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</si>
  <si>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</si>
  <si>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</si>
  <si>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</si>
  <si>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</si>
  <si>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</si>
  <si>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</si>
  <si>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</si>
  <si>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</si>
  <si>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</si>
  <si>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</si>
  <si>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</si>
  <si>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</si>
  <si>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</si>
  <si>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</si>
  <si>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</si>
  <si>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</si>
  <si>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</si>
  <si>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</si>
  <si>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</si>
  <si>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</si>
  <si>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</si>
  <si>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</si>
  <si>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</si>
  <si>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</si>
  <si>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</si>
  <si>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</si>
  <si>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</si>
  <si>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</si>
  <si>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</si>
  <si>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</si>
  <si>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</si>
  <si>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</si>
  <si>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</si>
  <si>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</si>
  <si>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</si>
  <si>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</si>
  <si>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</si>
  <si>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</si>
  <si>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</si>
  <si>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</si>
  <si>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</si>
  <si>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</si>
  <si>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</si>
  <si>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</si>
  <si>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</si>
  <si>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</si>
  <si>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</si>
  <si>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</si>
  <si>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</si>
  <si>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</si>
  <si>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</si>
  <si>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</si>
  <si>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</si>
  <si>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</si>
  <si>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</si>
  <si>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</si>
  <si>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</si>
  <si>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</si>
  <si>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</si>
  <si>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</si>
  <si>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</si>
  <si>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</si>
  <si>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</si>
  <si>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</si>
  <si>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</si>
  <si>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</si>
  <si>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</si>
  <si>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</si>
  <si>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</si>
  <si>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</si>
  <si>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</si>
  <si>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</si>
  <si>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</si>
  <si>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</si>
  <si>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</si>
  <si>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</si>
  <si>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</si>
  <si>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</si>
  <si>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</si>
  <si>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</si>
  <si>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</si>
  <si>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</si>
  <si>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</si>
  <si>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</si>
  <si>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</si>
  <si>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</si>
  <si>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</si>
  <si>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</si>
  <si>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</si>
  <si>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</si>
  <si>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</si>
  <si>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</si>
  <si>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</si>
  <si>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</si>
  <si>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</si>
  <si>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</si>
  <si>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</si>
  <si>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</si>
  <si>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</si>
  <si>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</si>
  <si>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</si>
  <si>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</si>
  <si>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</si>
  <si>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</si>
  <si>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</si>
  <si>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</si>
  <si>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</si>
  <si>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</si>
  <si>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</si>
  <si>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</si>
  <si>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</si>
  <si>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</si>
  <si>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</si>
  <si>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</si>
  <si>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</si>
  <si>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</si>
  <si>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</si>
  <si>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</si>
  <si>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</si>
  <si>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</si>
  <si>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</si>
  <si>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</si>
  <si>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</si>
  <si>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</si>
  <si>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</si>
  <si>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</si>
  <si>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</si>
  <si>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</si>
  <si>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</si>
  <si>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</si>
  <si>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</si>
  <si>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</si>
  <si>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</si>
  <si>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</si>
  <si>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</si>
  <si>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</si>
  <si>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</si>
  <si>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</si>
  <si>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</si>
  <si>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</si>
  <si>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</si>
  <si>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</si>
  <si>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</si>
  <si>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</si>
  <si>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</si>
  <si>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</si>
  <si>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</si>
  <si>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</si>
  <si>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</si>
  <si>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</si>
  <si>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</si>
  <si>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</si>
  <si>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</si>
  <si>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</si>
  <si>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</si>
  <si>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</si>
  <si>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</si>
  <si>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</si>
  <si>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</si>
  <si>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</si>
  <si>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</si>
  <si>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</si>
  <si>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</si>
  <si>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</si>
  <si>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</si>
  <si>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</si>
  <si>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</si>
  <si>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</si>
  <si>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</si>
  <si>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</si>
  <si>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</si>
  <si>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</si>
  <si>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</si>
  <si>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</si>
  <si>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</si>
  <si>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</si>
  <si>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</si>
  <si>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</si>
  <si>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</si>
  <si>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</si>
  <si>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</si>
  <si>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</si>
  <si>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</si>
  <si>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</si>
  <si>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</si>
  <si>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</si>
  <si>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</si>
  <si>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</si>
  <si>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</si>
  <si>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</si>
  <si>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</si>
  <si>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</si>
  <si>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</si>
  <si>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</si>
  <si>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</si>
  <si>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</si>
  <si>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</si>
  <si>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</si>
  <si>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</si>
  <si>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</si>
  <si>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</si>
  <si>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</si>
  <si>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</si>
  <si>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</si>
  <si>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</si>
  <si>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</si>
  <si>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</si>
  <si>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</si>
  <si>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</si>
  <si>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</si>
  <si>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</si>
  <si>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</si>
  <si>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</si>
  <si>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</si>
  <si>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</si>
  <si>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</si>
  <si>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</si>
  <si>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</si>
  <si>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</si>
  <si>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</si>
  <si>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</si>
  <si>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</si>
  <si>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</si>
  <si>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</si>
  <si>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</si>
  <si>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</si>
  <si>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</si>
  <si>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</si>
  <si>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</si>
  <si>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</si>
  <si>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</si>
  <si>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</si>
  <si>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</si>
  <si>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</si>
  <si>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</si>
  <si>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</si>
  <si>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</si>
  <si>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</si>
  <si>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</si>
  <si>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</si>
  <si>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</si>
  <si>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</si>
  <si>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</si>
  <si>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</si>
  <si>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</si>
  <si>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</si>
  <si>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</si>
  <si>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</si>
  <si>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</si>
  <si>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</si>
  <si>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</si>
  <si>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</si>
  <si>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</si>
  <si>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</si>
  <si>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</si>
  <si>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</si>
  <si>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</si>
  <si>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</si>
  <si>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</si>
  <si>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</si>
  <si>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</si>
  <si>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</si>
  <si>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</si>
  <si>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</si>
  <si>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</si>
  <si>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</si>
  <si>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</si>
  <si>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</si>
  <si>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</si>
  <si>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</si>
  <si>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</si>
  <si>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</si>
  <si>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</si>
  <si>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</si>
  <si>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</si>
  <si>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</si>
  <si>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</si>
  <si>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</si>
  <si>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</si>
  <si>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</si>
  <si>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</si>
  <si>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</si>
  <si>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</si>
  <si>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</si>
  <si>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</si>
  <si>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</si>
  <si>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</si>
  <si>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</si>
  <si>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</si>
  <si>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</si>
  <si>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</si>
  <si>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</si>
  <si>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</si>
  <si>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</si>
  <si>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</si>
  <si>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</si>
  <si>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</si>
  <si>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</si>
  <si>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</si>
  <si>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</si>
  <si>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</si>
  <si>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</si>
  <si>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</si>
  <si>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</si>
  <si>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</si>
  <si>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</si>
  <si>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</si>
  <si>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</si>
  <si>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</si>
  <si>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</si>
  <si>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</si>
  <si>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</si>
  <si>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 xml:space="preserve">DISPENSADOR </t>
  </si>
  <si>
    <t>GAVETA DE DEPOSITO LLENA</t>
  </si>
  <si>
    <t>ReservaC Norte</t>
  </si>
  <si>
    <t xml:space="preserve">De Leon Morillo, Nelson </t>
  </si>
  <si>
    <t xml:space="preserve">Gonzalez Ceballos, Dionisio </t>
  </si>
  <si>
    <t>GAVETA DE DEPOSITO LLENO</t>
  </si>
  <si>
    <t>Closed</t>
  </si>
  <si>
    <t>In Progres</t>
  </si>
  <si>
    <t>18 Junio de 2021</t>
  </si>
  <si>
    <t>3335924365</t>
  </si>
  <si>
    <t>3335924356</t>
  </si>
  <si>
    <t>REINICIO EXITOSO POR INHIBIDO</t>
  </si>
  <si>
    <t>Moreta, Christian Aury</t>
  </si>
  <si>
    <t>3335924355</t>
  </si>
  <si>
    <t>3335924354</t>
  </si>
  <si>
    <t>REINICIO FALLIDO POR LECTOR</t>
  </si>
  <si>
    <t>3335924352</t>
  </si>
  <si>
    <t>3335924737</t>
  </si>
  <si>
    <t>CARGA EXITOSA POR INHIBIDO</t>
  </si>
  <si>
    <t>3335924729</t>
  </si>
  <si>
    <t>3335924724</t>
  </si>
  <si>
    <t>REINICIO FALLIDA POR LECTOR</t>
  </si>
  <si>
    <t>3335924721</t>
  </si>
  <si>
    <t>REINICIO EXITOSA POR LECTOR</t>
  </si>
  <si>
    <t>3335924708</t>
  </si>
  <si>
    <t>3335924678</t>
  </si>
  <si>
    <t>3335924676</t>
  </si>
  <si>
    <t>3335924672</t>
  </si>
  <si>
    <t>3335924664</t>
  </si>
  <si>
    <t>3335924661</t>
  </si>
  <si>
    <t>3335924660</t>
  </si>
  <si>
    <t>3335924658</t>
  </si>
  <si>
    <t>3335924647</t>
  </si>
  <si>
    <t>3335924602</t>
  </si>
  <si>
    <t>REINICIO EXITOSO POR LECTOR</t>
  </si>
  <si>
    <t>3335924601</t>
  </si>
  <si>
    <t>3335924584</t>
  </si>
  <si>
    <t>3335924581</t>
  </si>
  <si>
    <t>3335924576</t>
  </si>
  <si>
    <t>3335924573</t>
  </si>
  <si>
    <t>3335924541</t>
  </si>
  <si>
    <t>3335924526</t>
  </si>
  <si>
    <t>GAVETAS VACIAS + GAVETAS FALLAND...</t>
  </si>
  <si>
    <t>3335924513</t>
  </si>
  <si>
    <t>GAVETAS VACIAS + GAVETAS FALLANDO...</t>
  </si>
  <si>
    <t>3335924500</t>
  </si>
  <si>
    <t>3335924495</t>
  </si>
  <si>
    <t>ENVIO DE CARGA (EX)</t>
  </si>
  <si>
    <t>Doñe Ramirez, Luis Manuel</t>
  </si>
  <si>
    <t>3335924483</t>
  </si>
  <si>
    <t>3335924469</t>
  </si>
  <si>
    <t>3335924406</t>
  </si>
  <si>
    <t>18/06/2021 10:47</t>
  </si>
  <si>
    <t>18/06/2021 10:52</t>
  </si>
  <si>
    <t>18/06/2021 10:56</t>
  </si>
  <si>
    <t>18/06/2021 10:45</t>
  </si>
  <si>
    <t>18/06/2021 10:58</t>
  </si>
  <si>
    <t>18/06/2021 10:59</t>
  </si>
  <si>
    <t>18/06/2021 11:01</t>
  </si>
  <si>
    <t>18/06/2021 09:01</t>
  </si>
  <si>
    <t>18/06/2021 11:00</t>
  </si>
  <si>
    <t>18/06/2021 11:02</t>
  </si>
  <si>
    <t>18/06/2021 10:55</t>
  </si>
  <si>
    <t>18/06/2021 11:03</t>
  </si>
  <si>
    <t>18/06/2021 11:05</t>
  </si>
  <si>
    <t>18/06/2021 11:04</t>
  </si>
  <si>
    <t>18/06/2021 11:06</t>
  </si>
  <si>
    <t>18/06/2021 11:13</t>
  </si>
  <si>
    <t>Reinicio Fallido</t>
  </si>
  <si>
    <t>3335924500 </t>
  </si>
  <si>
    <t>3335924513 </t>
  </si>
  <si>
    <t>3335924365 </t>
  </si>
  <si>
    <t>3335924369 </t>
  </si>
  <si>
    <t>3335924647 </t>
  </si>
  <si>
    <t>3335924658 </t>
  </si>
  <si>
    <t>3335924664 </t>
  </si>
  <si>
    <t>3335924678 </t>
  </si>
  <si>
    <t>3335924676 </t>
  </si>
  <si>
    <t>3335924526 </t>
  </si>
  <si>
    <t>3335924541 </t>
  </si>
  <si>
    <t>3335924672 </t>
  </si>
  <si>
    <t>2 Gavetas Vacías + 1 Fallando</t>
  </si>
  <si>
    <t>3335925145</t>
  </si>
  <si>
    <t>3335925123</t>
  </si>
  <si>
    <t>FUERA DE SERVICIO</t>
  </si>
  <si>
    <t>Peguero Solano, Victor Manuel</t>
  </si>
  <si>
    <t>3335925115</t>
  </si>
  <si>
    <t>3335925103</t>
  </si>
  <si>
    <t>3335925086</t>
  </si>
  <si>
    <t>3335925063</t>
  </si>
  <si>
    <t>CARGA EXITOSA POR INHIBIDO...</t>
  </si>
  <si>
    <t>3335925060</t>
  </si>
  <si>
    <t>3335925042</t>
  </si>
  <si>
    <t>3335925010</t>
  </si>
  <si>
    <t>3335924984</t>
  </si>
  <si>
    <t>3335924967</t>
  </si>
  <si>
    <t>3335924956</t>
  </si>
  <si>
    <t>3335924939</t>
  </si>
  <si>
    <t>3335924934</t>
  </si>
  <si>
    <t>3335924931</t>
  </si>
  <si>
    <t>3335924929</t>
  </si>
  <si>
    <t>3335924926</t>
  </si>
  <si>
    <t>3335924924</t>
  </si>
  <si>
    <t>3335924880</t>
  </si>
  <si>
    <t>3335924862</t>
  </si>
  <si>
    <t>3335924850</t>
  </si>
  <si>
    <t>18/06/2021 14:30</t>
  </si>
  <si>
    <t>18/06/2021 14:43</t>
  </si>
  <si>
    <t>18/06/2021 14:44</t>
  </si>
  <si>
    <t>18/06/2021 14:48</t>
  </si>
  <si>
    <t>18/06/2021 14:36</t>
  </si>
  <si>
    <t>18/06/2021 14:46</t>
  </si>
  <si>
    <t>18/06/2021 14:45</t>
  </si>
  <si>
    <t>18/06/2021 14:47</t>
  </si>
  <si>
    <t>18/06/2021 14:34</t>
  </si>
  <si>
    <t>18/06/2021 14:49</t>
  </si>
  <si>
    <t>18/06/2021 14:53</t>
  </si>
  <si>
    <t>18/06/2021 14:54</t>
  </si>
  <si>
    <t>18/06/2021 14:52</t>
  </si>
  <si>
    <t>18/06/2021 13:48</t>
  </si>
  <si>
    <t>18/06/2021 13:44</t>
  </si>
  <si>
    <t>18/06/2021 14:55</t>
  </si>
  <si>
    <t>18/06/2021 14:56</t>
  </si>
  <si>
    <t>18/06/2021 14:57</t>
  </si>
  <si>
    <t>18/06/2021 14:59</t>
  </si>
  <si>
    <t>18/06/2021 14:58</t>
  </si>
  <si>
    <t>18/06/2021 14:41</t>
  </si>
  <si>
    <t>3335924929 </t>
  </si>
  <si>
    <t>3335924926 </t>
  </si>
  <si>
    <t>3335924924 </t>
  </si>
  <si>
    <t>3335924931 </t>
  </si>
  <si>
    <t>3335924984 </t>
  </si>
  <si>
    <t>3335925103 </t>
  </si>
  <si>
    <t>2  Fallando + 1 Vacia</t>
  </si>
  <si>
    <t>3335925273</t>
  </si>
  <si>
    <t>3335925269</t>
  </si>
  <si>
    <t>3335925250</t>
  </si>
  <si>
    <t>3335925248</t>
  </si>
  <si>
    <t>3335925245</t>
  </si>
  <si>
    <t>3335925232</t>
  </si>
  <si>
    <t>3335925224</t>
  </si>
  <si>
    <t>3335925216</t>
  </si>
  <si>
    <t>3335925211</t>
  </si>
  <si>
    <t>REINICIO FALLIDO POR INHIBIDO</t>
  </si>
  <si>
    <t>3335925206</t>
  </si>
  <si>
    <t>inhibido.</t>
  </si>
  <si>
    <t>Toribio Batista, Junior De Jesus</t>
  </si>
  <si>
    <t>18/06/2021 15:44</t>
  </si>
  <si>
    <t>18/06/2021 15:42</t>
  </si>
  <si>
    <t>18/06/2021 15:46</t>
  </si>
  <si>
    <t>INHIBIDO</t>
  </si>
  <si>
    <t>18/06/2021 15:45</t>
  </si>
  <si>
    <t>3335925481</t>
  </si>
  <si>
    <t>3335925480</t>
  </si>
  <si>
    <t>3335925479</t>
  </si>
  <si>
    <t>3335925478</t>
  </si>
  <si>
    <t>3335925477</t>
  </si>
  <si>
    <t>3335925476</t>
  </si>
  <si>
    <t>3335925472</t>
  </si>
  <si>
    <t>3335925471</t>
  </si>
  <si>
    <t>3335925469</t>
  </si>
  <si>
    <t>3335925468</t>
  </si>
  <si>
    <t>3335925467</t>
  </si>
  <si>
    <t>3335925463</t>
  </si>
  <si>
    <t>3335925462</t>
  </si>
  <si>
    <t>3335925460</t>
  </si>
  <si>
    <t>3335925457</t>
  </si>
  <si>
    <t>3335925456</t>
  </si>
  <si>
    <t>3335925455</t>
  </si>
  <si>
    <t>3335925444</t>
  </si>
  <si>
    <t>3335925430</t>
  </si>
  <si>
    <t>3335925420</t>
  </si>
  <si>
    <t>3335925406</t>
  </si>
  <si>
    <t>3335925388</t>
  </si>
  <si>
    <t>3335925383</t>
  </si>
  <si>
    <t>3335925374</t>
  </si>
  <si>
    <t>3335925372</t>
  </si>
  <si>
    <t>3335925370</t>
  </si>
  <si>
    <t>3335925368</t>
  </si>
  <si>
    <t>3335925362</t>
  </si>
  <si>
    <t>3335925349</t>
  </si>
  <si>
    <t>GAVETA DE RECHAZO LLENO</t>
  </si>
  <si>
    <t>18/06/2021 19:38</t>
  </si>
  <si>
    <t>18/06/2021 19:37</t>
  </si>
  <si>
    <t>18/06/2021 18:14</t>
  </si>
  <si>
    <t>18/06/2021 19:35</t>
  </si>
  <si>
    <t>18/06/2021 19:46</t>
  </si>
  <si>
    <t>18/06/2021 19:41</t>
  </si>
  <si>
    <t>18/06/2021 19:13</t>
  </si>
  <si>
    <t>18/06/2021 19:18</t>
  </si>
  <si>
    <t>18/06/2021 18:19</t>
  </si>
  <si>
    <t>18/06/2021 18:51</t>
  </si>
  <si>
    <t>18/06/2021 20:05</t>
  </si>
  <si>
    <t>3335925498</t>
  </si>
  <si>
    <t>3335925497</t>
  </si>
  <si>
    <t>3335925495</t>
  </si>
  <si>
    <t>3335925494</t>
  </si>
  <si>
    <t>3335925493</t>
  </si>
  <si>
    <t>3335925492</t>
  </si>
  <si>
    <t>3335925490</t>
  </si>
  <si>
    <t>3335925489</t>
  </si>
  <si>
    <t>3335925488</t>
  </si>
  <si>
    <t>18/06/2021 22:37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</si>
</sst>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54" fillId="5" borderId="68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2"/>
      <tableStyleElement type="headerRow" dxfId="331"/>
      <tableStyleElement type="totalRow" dxfId="330"/>
      <tableStyleElement type="firstColumn" dxfId="329"/>
      <tableStyleElement type="lastColumn" dxfId="328"/>
      <tableStyleElement type="firstRowStripe" dxfId="327"/>
      <tableStyleElement type="firstColumnStripe" dxfId="32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68" t="str">
        <f ca="1">CONCATENATE(TODAY()-C3," días")</f>
        <v>39.8324421296275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7.399999999999999" x14ac:dyDescent="0.3">
      <c r="A4" s="68" t="str">
        <f t="shared" ref="A4:A9" ca="1" si="0">CONCATENATE(TODAY()-C4," días")</f>
        <v>44365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7.399999999999999" x14ac:dyDescent="0.3">
      <c r="A5" s="68" t="str">
        <f t="shared" ca="1" si="0"/>
        <v>44365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7.399999999999999" x14ac:dyDescent="0.3">
      <c r="A6" s="68" t="str">
        <f t="shared" ca="1" si="0"/>
        <v>44365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7.399999999999999" x14ac:dyDescent="0.3">
      <c r="A7" s="68" t="str">
        <f t="shared" ca="1" si="0"/>
        <v>44365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7.399999999999999" x14ac:dyDescent="0.3">
      <c r="A8" s="68" t="str">
        <f t="shared" ca="1" si="0"/>
        <v>44365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7.399999999999999" x14ac:dyDescent="0.3">
      <c r="A9" s="68" t="str">
        <f t="shared" ca="1" si="0"/>
        <v>44365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6" x14ac:dyDescent="0.3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6" x14ac:dyDescent="0.3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2" x14ac:dyDescent="0.3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2" x14ac:dyDescent="0.3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6" x14ac:dyDescent="0.3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6" x14ac:dyDescent="0.3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6" x14ac:dyDescent="0.3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6" x14ac:dyDescent="0.3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6" x14ac:dyDescent="0.3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6" x14ac:dyDescent="0.3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6" x14ac:dyDescent="0.3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6" x14ac:dyDescent="0.3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6" x14ac:dyDescent="0.3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6" x14ac:dyDescent="0.3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6" x14ac:dyDescent="0.3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6" x14ac:dyDescent="0.3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6" x14ac:dyDescent="0.3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6" x14ac:dyDescent="0.3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6" x14ac:dyDescent="0.3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4" t="s">
        <v>0</v>
      </c>
      <c r="B1" s="195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6" t="s">
        <v>8</v>
      </c>
      <c r="B9" s="197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8" t="s">
        <v>9</v>
      </c>
      <c r="B14" s="199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W159"/>
  <sheetViews>
    <sheetView tabSelected="1" topLeftCell="H1" zoomScale="70" zoomScaleNormal="70" workbookViewId="0">
      <pane ySplit="4" topLeftCell="A120" activePane="bottomLeft" state="frozen"/>
      <selection pane="bottomLeft" activeCell="Q122" sqref="Q122:Q127"/>
    </sheetView>
  </sheetViews>
  <sheetFormatPr baseColWidth="10" defaultColWidth="11.33203125" defaultRowHeight="14.4" x14ac:dyDescent="0.3"/>
  <cols>
    <col min="1" max="1" width="25.5546875" style="87" bestFit="1" customWidth="1"/>
    <col min="2" max="2" width="20.21875" style="94" bestFit="1" customWidth="1"/>
    <col min="3" max="3" width="15.77734375" style="44" bestFit="1" customWidth="1"/>
    <col min="4" max="4" width="27.44140625" style="87" bestFit="1" customWidth="1"/>
    <col min="5" max="5" width="12.6640625" style="82" bestFit="1" customWidth="1"/>
    <col min="6" max="6" width="11.33203125" style="45" bestFit="1" customWidth="1"/>
    <col min="7" max="7" width="60.44140625" style="45" bestFit="1" customWidth="1"/>
    <col min="8" max="11" width="6.44140625" style="45" bestFit="1" customWidth="1"/>
    <col min="12" max="12" width="50.77734375" style="45" bestFit="1" customWidth="1"/>
    <col min="13" max="13" width="18.88671875" style="87" bestFit="1" customWidth="1"/>
    <col min="14" max="14" width="17.88671875" style="87" bestFit="1" customWidth="1"/>
    <col min="15" max="15" width="35.77734375" style="87" bestFit="1" customWidth="1"/>
    <col min="16" max="16" width="17.21875" style="89" bestFit="1" customWidth="1"/>
    <col min="17" max="17" width="48.88671875" style="75" bestFit="1" customWidth="1"/>
    <col min="18" max="18" width="11.33203125" style="43" bestFit="1" customWidth="1"/>
    <col min="19" max="16384" width="11.33203125" style="43"/>
  </cols>
  <sheetData>
    <row r="1" spans="1:17" ht="17.399999999999999" x14ac:dyDescent="0.3">
      <c r="A1" s="158" t="s">
        <v>2153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7.399999999999999" x14ac:dyDescent="0.3">
      <c r="A2" s="155" t="s">
        <v>2150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" thickBot="1" x14ac:dyDescent="0.35">
      <c r="A3" s="161" t="s">
        <v>2576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7.399999999999999" x14ac:dyDescent="0.3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7.399999999999999" x14ac:dyDescent="0.3">
      <c r="A5" s="117" t="str">
        <f>VLOOKUP(E5,'LISTADO ATM'!$A$2:$C$898,3,0)</f>
        <v>DISTRITO NACIONAL</v>
      </c>
      <c r="B5" s="143" t="s">
        <v>2617</v>
      </c>
      <c r="C5" s="110">
        <v>44365.368344907409</v>
      </c>
      <c r="D5" s="110" t="s">
        <v>2470</v>
      </c>
      <c r="E5" s="138">
        <v>816</v>
      </c>
      <c r="F5" s="117" t="str">
        <f>VLOOKUP(E5,VIP!$A$2:$O13865,2,0)</f>
        <v>DRBR816</v>
      </c>
      <c r="G5" s="117" t="str">
        <f>VLOOKUP(E5,'LISTADO ATM'!$A$2:$B$897,2,0)</f>
        <v xml:space="preserve">ATM Oficina Pedro Brand </v>
      </c>
      <c r="H5" s="117" t="str">
        <f>VLOOKUP(E5,VIP!$A$2:$O18728,7,FALSE)</f>
        <v>Si</v>
      </c>
      <c r="I5" s="117" t="str">
        <f>VLOOKUP(E5,VIP!$A$2:$O10693,8,FALSE)</f>
        <v>Si</v>
      </c>
      <c r="J5" s="117" t="str">
        <f>VLOOKUP(E5,VIP!$A$2:$O10643,8,FALSE)</f>
        <v>Si</v>
      </c>
      <c r="K5" s="117" t="str">
        <f>VLOOKUP(E5,VIP!$A$2:$O14217,6,0)</f>
        <v>NO</v>
      </c>
      <c r="L5" s="151" t="s">
        <v>2615</v>
      </c>
      <c r="M5" s="153" t="s">
        <v>2550</v>
      </c>
      <c r="N5" s="109" t="s">
        <v>2574</v>
      </c>
      <c r="O5" s="117" t="s">
        <v>2616</v>
      </c>
      <c r="P5" s="117" t="s">
        <v>2552</v>
      </c>
      <c r="Q5" s="153" t="s">
        <v>2627</v>
      </c>
    </row>
    <row r="6" spans="1:17" s="118" customFormat="1" ht="17.399999999999999" x14ac:dyDescent="0.3">
      <c r="A6" s="117" t="str">
        <f>VLOOKUP(E6,'LISTADO ATM'!$A$2:$C$898,3,0)</f>
        <v>DISTRITO NACIONAL</v>
      </c>
      <c r="B6" s="143">
        <v>3335923053</v>
      </c>
      <c r="C6" s="110">
        <v>44364.337650462963</v>
      </c>
      <c r="D6" s="110" t="s">
        <v>2180</v>
      </c>
      <c r="E6" s="138">
        <v>953</v>
      </c>
      <c r="F6" s="117" t="str">
        <f>VLOOKUP(E6,VIP!$A$2:$O13826,2,0)</f>
        <v>DRBR01I</v>
      </c>
      <c r="G6" s="117" t="str">
        <f>VLOOKUP(E6,'LISTADO ATM'!$A$2:$B$897,2,0)</f>
        <v xml:space="preserve">ATM Estafeta Dirección General de Pasaportes/Migración </v>
      </c>
      <c r="H6" s="117" t="str">
        <f>VLOOKUP(E6,VIP!$A$2:$O18689,7,FALSE)</f>
        <v>Si</v>
      </c>
      <c r="I6" s="117" t="str">
        <f>VLOOKUP(E6,VIP!$A$2:$O10654,8,FALSE)</f>
        <v>Si</v>
      </c>
      <c r="J6" s="117" t="str">
        <f>VLOOKUP(E6,VIP!$A$2:$O10604,8,FALSE)</f>
        <v>Si</v>
      </c>
      <c r="K6" s="117" t="str">
        <f>VLOOKUP(E6,VIP!$A$2:$O14178,6,0)</f>
        <v>No</v>
      </c>
      <c r="L6" s="151" t="s">
        <v>2219</v>
      </c>
      <c r="M6" s="153" t="s">
        <v>2550</v>
      </c>
      <c r="N6" s="109" t="s">
        <v>2574</v>
      </c>
      <c r="O6" s="117" t="s">
        <v>2455</v>
      </c>
      <c r="P6" s="117"/>
      <c r="Q6" s="153" t="s">
        <v>2623</v>
      </c>
    </row>
    <row r="7" spans="1:17" s="118" customFormat="1" ht="17.399999999999999" x14ac:dyDescent="0.3">
      <c r="A7" s="117" t="str">
        <f>VLOOKUP(E7,'LISTADO ATM'!$A$2:$C$898,3,0)</f>
        <v>NORTE</v>
      </c>
      <c r="B7" s="143" t="s">
        <v>2585</v>
      </c>
      <c r="C7" s="110">
        <v>44365.443171296298</v>
      </c>
      <c r="D7" s="110" t="s">
        <v>2470</v>
      </c>
      <c r="E7" s="138">
        <v>990</v>
      </c>
      <c r="F7" s="117" t="str">
        <f>VLOOKUP(E7,VIP!$A$2:$O13840,2,0)</f>
        <v>DRBR742</v>
      </c>
      <c r="G7" s="117" t="str">
        <f>VLOOKUP(E7,'LISTADO ATM'!$A$2:$B$897,2,0)</f>
        <v xml:space="preserve">ATM Autoservicio Bonao II </v>
      </c>
      <c r="H7" s="117" t="str">
        <f>VLOOKUP(E7,VIP!$A$2:$O18703,7,FALSE)</f>
        <v>Si</v>
      </c>
      <c r="I7" s="117" t="str">
        <f>VLOOKUP(E7,VIP!$A$2:$O10668,8,FALSE)</f>
        <v>Si</v>
      </c>
      <c r="J7" s="117" t="str">
        <f>VLOOKUP(E7,VIP!$A$2:$O10618,8,FALSE)</f>
        <v>Si</v>
      </c>
      <c r="K7" s="117" t="str">
        <f>VLOOKUP(E7,VIP!$A$2:$O14192,6,0)</f>
        <v>NO</v>
      </c>
      <c r="L7" s="151" t="s">
        <v>2586</v>
      </c>
      <c r="M7" s="153" t="s">
        <v>2550</v>
      </c>
      <c r="N7" s="109" t="s">
        <v>2574</v>
      </c>
      <c r="O7" s="117" t="s">
        <v>2580</v>
      </c>
      <c r="P7" s="117" t="s">
        <v>2552</v>
      </c>
      <c r="Q7" s="153" t="s">
        <v>2620</v>
      </c>
    </row>
    <row r="8" spans="1:17" s="118" customFormat="1" ht="17.399999999999999" x14ac:dyDescent="0.3">
      <c r="A8" s="117" t="str">
        <f>VLOOKUP(E8,'LISTADO ATM'!$A$2:$C$898,3,0)</f>
        <v>NORTE</v>
      </c>
      <c r="B8" s="143" t="s">
        <v>2592</v>
      </c>
      <c r="C8" s="110">
        <v>44365.435810185183</v>
      </c>
      <c r="D8" s="110" t="s">
        <v>2470</v>
      </c>
      <c r="E8" s="138">
        <v>157</v>
      </c>
      <c r="F8" s="117" t="str">
        <f>VLOOKUP(E8,VIP!$A$2:$O13844,2,0)</f>
        <v>DRBR157</v>
      </c>
      <c r="G8" s="117" t="str">
        <f>VLOOKUP(E8,'LISTADO ATM'!$A$2:$B$897,2,0)</f>
        <v xml:space="preserve">ATM Oficina Samaná </v>
      </c>
      <c r="H8" s="117" t="str">
        <f>VLOOKUP(E8,VIP!$A$2:$O18707,7,FALSE)</f>
        <v>Si</v>
      </c>
      <c r="I8" s="117" t="str">
        <f>VLOOKUP(E8,VIP!$A$2:$O10672,8,FALSE)</f>
        <v>Si</v>
      </c>
      <c r="J8" s="117" t="str">
        <f>VLOOKUP(E8,VIP!$A$2:$O10622,8,FALSE)</f>
        <v>Si</v>
      </c>
      <c r="K8" s="117" t="str">
        <f>VLOOKUP(E8,VIP!$A$2:$O14196,6,0)</f>
        <v>SI</v>
      </c>
      <c r="L8" s="151" t="s">
        <v>2586</v>
      </c>
      <c r="M8" s="153" t="s">
        <v>2550</v>
      </c>
      <c r="N8" s="109" t="s">
        <v>2574</v>
      </c>
      <c r="O8" s="117" t="s">
        <v>2580</v>
      </c>
      <c r="P8" s="117" t="s">
        <v>2552</v>
      </c>
      <c r="Q8" s="153" t="s">
        <v>2621</v>
      </c>
    </row>
    <row r="9" spans="1:17" s="118" customFormat="1" ht="17.399999999999999" x14ac:dyDescent="0.3">
      <c r="A9" s="117" t="str">
        <f>VLOOKUP(E9,'LISTADO ATM'!$A$2:$C$898,3,0)</f>
        <v>DISTRITO NACIONAL</v>
      </c>
      <c r="B9" s="143">
        <v>3335922327</v>
      </c>
      <c r="C9" s="110">
        <v>44363.502789351849</v>
      </c>
      <c r="D9" s="110" t="s">
        <v>2180</v>
      </c>
      <c r="E9" s="138">
        <v>281</v>
      </c>
      <c r="F9" s="117" t="str">
        <f>VLOOKUP(E9,VIP!$A$2:$O13824,2,0)</f>
        <v>DRBR737</v>
      </c>
      <c r="G9" s="117" t="str">
        <f>VLOOKUP(E9,'LISTADO ATM'!$A$2:$B$897,2,0)</f>
        <v xml:space="preserve">ATM S/M Pola Independencia </v>
      </c>
      <c r="H9" s="117" t="str">
        <f>VLOOKUP(E9,VIP!$A$2:$O18687,7,FALSE)</f>
        <v>Si</v>
      </c>
      <c r="I9" s="117" t="str">
        <f>VLOOKUP(E9,VIP!$A$2:$O10652,8,FALSE)</f>
        <v>Si</v>
      </c>
      <c r="J9" s="117" t="str">
        <f>VLOOKUP(E9,VIP!$A$2:$O10602,8,FALSE)</f>
        <v>Si</v>
      </c>
      <c r="K9" s="117" t="str">
        <f>VLOOKUP(E9,VIP!$A$2:$O14176,6,0)</f>
        <v>NO</v>
      </c>
      <c r="L9" s="151" t="s">
        <v>2219</v>
      </c>
      <c r="M9" s="153" t="s">
        <v>2550</v>
      </c>
      <c r="N9" s="109" t="s">
        <v>2558</v>
      </c>
      <c r="O9" s="117" t="s">
        <v>2455</v>
      </c>
      <c r="P9" s="117"/>
      <c r="Q9" s="153" t="s">
        <v>2621</v>
      </c>
    </row>
    <row r="10" spans="1:17" s="118" customFormat="1" ht="17.399999999999999" x14ac:dyDescent="0.3">
      <c r="A10" s="117" t="str">
        <f>VLOOKUP(E10,'LISTADO ATM'!$A$2:$C$898,3,0)</f>
        <v>DISTRITO NACIONAL</v>
      </c>
      <c r="B10" s="143">
        <v>3335924343</v>
      </c>
      <c r="C10" s="110">
        <v>44365.239953703705</v>
      </c>
      <c r="D10" s="110" t="s">
        <v>2180</v>
      </c>
      <c r="E10" s="138">
        <v>259</v>
      </c>
      <c r="F10" s="117" t="str">
        <f>VLOOKUP(E10,VIP!$A$2:$O13826,2,0)</f>
        <v>DRBR259</v>
      </c>
      <c r="G10" s="117" t="str">
        <f>VLOOKUP(E10,'LISTADO ATM'!$A$2:$B$897,2,0)</f>
        <v>ATM Senado de la Republica</v>
      </c>
      <c r="H10" s="117" t="str">
        <f>VLOOKUP(E10,VIP!$A$2:$O18689,7,FALSE)</f>
        <v>Si</v>
      </c>
      <c r="I10" s="117" t="str">
        <f>VLOOKUP(E10,VIP!$A$2:$O10654,8,FALSE)</f>
        <v>Si</v>
      </c>
      <c r="J10" s="117" t="str">
        <f>VLOOKUP(E10,VIP!$A$2:$O10604,8,FALSE)</f>
        <v>Si</v>
      </c>
      <c r="K10" s="117" t="str">
        <f>VLOOKUP(E10,VIP!$A$2:$O14178,6,0)</f>
        <v>NO</v>
      </c>
      <c r="L10" s="151" t="s">
        <v>2245</v>
      </c>
      <c r="M10" s="153" t="s">
        <v>2550</v>
      </c>
      <c r="N10" s="109" t="s">
        <v>2453</v>
      </c>
      <c r="O10" s="117" t="s">
        <v>2455</v>
      </c>
      <c r="P10" s="117"/>
      <c r="Q10" s="153" t="s">
        <v>2630</v>
      </c>
    </row>
    <row r="11" spans="1:17" s="118" customFormat="1" ht="17.399999999999999" x14ac:dyDescent="0.3">
      <c r="A11" s="117" t="str">
        <f>VLOOKUP(E11,'LISTADO ATM'!$A$2:$C$898,3,0)</f>
        <v>DISTRITO NACIONAL</v>
      </c>
      <c r="B11" s="143">
        <v>3335922966</v>
      </c>
      <c r="C11" s="110">
        <v>44363.821585648147</v>
      </c>
      <c r="D11" s="110" t="s">
        <v>2180</v>
      </c>
      <c r="E11" s="138">
        <v>516</v>
      </c>
      <c r="F11" s="117" t="str">
        <f>VLOOKUP(E11,VIP!$A$2:$O13825,2,0)</f>
        <v>DRBR516</v>
      </c>
      <c r="G11" s="117" t="str">
        <f>VLOOKUP(E11,'LISTADO ATM'!$A$2:$B$897,2,0)</f>
        <v xml:space="preserve">ATM Oficina Gascue </v>
      </c>
      <c r="H11" s="117" t="str">
        <f>VLOOKUP(E11,VIP!$A$2:$O18688,7,FALSE)</f>
        <v>Si</v>
      </c>
      <c r="I11" s="117" t="str">
        <f>VLOOKUP(E11,VIP!$A$2:$O10653,8,FALSE)</f>
        <v>Si</v>
      </c>
      <c r="J11" s="117" t="str">
        <f>VLOOKUP(E11,VIP!$A$2:$O10603,8,FALSE)</f>
        <v>Si</v>
      </c>
      <c r="K11" s="117" t="str">
        <f>VLOOKUP(E11,VIP!$A$2:$O14177,6,0)</f>
        <v>SI</v>
      </c>
      <c r="L11" s="151" t="s">
        <v>2219</v>
      </c>
      <c r="M11" s="153" t="s">
        <v>2550</v>
      </c>
      <c r="N11" s="109" t="s">
        <v>2558</v>
      </c>
      <c r="O11" s="117" t="s">
        <v>2455</v>
      </c>
      <c r="P11" s="117"/>
      <c r="Q11" s="153" t="s">
        <v>2622</v>
      </c>
    </row>
    <row r="12" spans="1:17" s="118" customFormat="1" ht="17.399999999999999" x14ac:dyDescent="0.3">
      <c r="A12" s="117" t="str">
        <f>VLOOKUP(E12,'LISTADO ATM'!$A$2:$C$898,3,0)</f>
        <v>SUR</v>
      </c>
      <c r="B12" s="143" t="s">
        <v>2598</v>
      </c>
      <c r="C12" s="110">
        <v>44365.424826388888</v>
      </c>
      <c r="D12" s="110" t="s">
        <v>2180</v>
      </c>
      <c r="E12" s="138">
        <v>50</v>
      </c>
      <c r="F12" s="117" t="str">
        <f>VLOOKUP(E12,VIP!$A$2:$O13850,2,0)</f>
        <v>DRBR050</v>
      </c>
      <c r="G12" s="117" t="str">
        <f>VLOOKUP(E12,'LISTADO ATM'!$A$2:$B$897,2,0)</f>
        <v xml:space="preserve">ATM Oficina Padre Las Casas (Azua) </v>
      </c>
      <c r="H12" s="117" t="str">
        <f>VLOOKUP(E12,VIP!$A$2:$O18713,7,FALSE)</f>
        <v>Si</v>
      </c>
      <c r="I12" s="117" t="str">
        <f>VLOOKUP(E12,VIP!$A$2:$O10678,8,FALSE)</f>
        <v>Si</v>
      </c>
      <c r="J12" s="117" t="str">
        <f>VLOOKUP(E12,VIP!$A$2:$O10628,8,FALSE)</f>
        <v>Si</v>
      </c>
      <c r="K12" s="117" t="str">
        <f>VLOOKUP(E12,VIP!$A$2:$O14202,6,0)</f>
        <v>NO</v>
      </c>
      <c r="L12" s="151" t="s">
        <v>2219</v>
      </c>
      <c r="M12" s="153" t="s">
        <v>2550</v>
      </c>
      <c r="N12" s="109" t="s">
        <v>2453</v>
      </c>
      <c r="O12" s="117" t="s">
        <v>2455</v>
      </c>
      <c r="P12" s="117"/>
      <c r="Q12" s="153" t="s">
        <v>2624</v>
      </c>
    </row>
    <row r="13" spans="1:17" s="118" customFormat="1" ht="17.399999999999999" x14ac:dyDescent="0.3">
      <c r="A13" s="117" t="e">
        <f>VLOOKUP(L13,'LISTADO ATM'!$A$2:$C$898,3,0)</f>
        <v>#N/A</v>
      </c>
      <c r="B13" s="143" t="s">
        <v>2584</v>
      </c>
      <c r="C13" s="110">
        <v>44365.308599537035</v>
      </c>
      <c r="D13" s="110" t="s">
        <v>2180</v>
      </c>
      <c r="E13" s="138">
        <v>390</v>
      </c>
      <c r="F13" s="117" t="str">
        <f>VLOOKUP(E13,VIP!$A$2:$O13844,2,0)</f>
        <v>DRBR390</v>
      </c>
      <c r="G13" s="117" t="str">
        <f>VLOOKUP(E13,'LISTADO ATM'!$A$2:$B$897,2,0)</f>
        <v xml:space="preserve">ATM Oficina Boca Chica II </v>
      </c>
      <c r="H13" s="117" t="str">
        <f>VLOOKUP(E13,VIP!$A$2:$O18707,7,FALSE)</f>
        <v>Si</v>
      </c>
      <c r="I13" s="117" t="str">
        <f>VLOOKUP(E13,VIP!$A$2:$O10672,8,FALSE)</f>
        <v>Si</v>
      </c>
      <c r="J13" s="117" t="str">
        <f>VLOOKUP(E13,VIP!$A$2:$O10622,8,FALSE)</f>
        <v>Si</v>
      </c>
      <c r="K13" s="117" t="str">
        <f>VLOOKUP(E13,VIP!$A$2:$O14196,6,0)</f>
        <v>NO</v>
      </c>
      <c r="L13" s="151" t="s">
        <v>2219</v>
      </c>
      <c r="M13" s="153" t="s">
        <v>2550</v>
      </c>
      <c r="N13" s="109" t="s">
        <v>2558</v>
      </c>
      <c r="O13" s="117" t="s">
        <v>2455</v>
      </c>
      <c r="P13" s="117"/>
      <c r="Q13" s="153" t="s">
        <v>2624</v>
      </c>
    </row>
    <row r="14" spans="1:17" s="118" customFormat="1" ht="17.399999999999999" x14ac:dyDescent="0.3">
      <c r="A14" s="117" t="str">
        <f>VLOOKUP(E14,'LISTADO ATM'!$A$2:$C$898,3,0)</f>
        <v>SUR</v>
      </c>
      <c r="B14" s="143" t="s">
        <v>2604</v>
      </c>
      <c r="C14" s="110">
        <v>44365.399363425924</v>
      </c>
      <c r="D14" s="110" t="s">
        <v>2180</v>
      </c>
      <c r="E14" s="138">
        <v>829</v>
      </c>
      <c r="F14" s="117" t="str">
        <f>VLOOKUP(E14,VIP!$A$2:$O13856,2,0)</f>
        <v>DRBR829</v>
      </c>
      <c r="G14" s="117" t="str">
        <f>VLOOKUP(E14,'LISTADO ATM'!$A$2:$B$897,2,0)</f>
        <v xml:space="preserve">ATM UNP Multicentro Sirena Baní </v>
      </c>
      <c r="H14" s="117" t="str">
        <f>VLOOKUP(E14,VIP!$A$2:$O18719,7,FALSE)</f>
        <v>Si</v>
      </c>
      <c r="I14" s="117" t="str">
        <f>VLOOKUP(E14,VIP!$A$2:$O10684,8,FALSE)</f>
        <v>Si</v>
      </c>
      <c r="J14" s="117" t="str">
        <f>VLOOKUP(E14,VIP!$A$2:$O10634,8,FALSE)</f>
        <v>Si</v>
      </c>
      <c r="K14" s="117" t="str">
        <f>VLOOKUP(E14,VIP!$A$2:$O14208,6,0)</f>
        <v>NO</v>
      </c>
      <c r="L14" s="151" t="s">
        <v>2219</v>
      </c>
      <c r="M14" s="153" t="s">
        <v>2550</v>
      </c>
      <c r="N14" s="109" t="s">
        <v>2558</v>
      </c>
      <c r="O14" s="117" t="s">
        <v>2455</v>
      </c>
      <c r="P14" s="117"/>
      <c r="Q14" s="153" t="s">
        <v>2624</v>
      </c>
    </row>
    <row r="15" spans="1:17" s="118" customFormat="1" ht="17.399999999999999" x14ac:dyDescent="0.3">
      <c r="A15" s="117" t="str">
        <f>VLOOKUP(E15,'LISTADO ATM'!$A$2:$C$898,3,0)</f>
        <v>NORTE</v>
      </c>
      <c r="B15" s="143" t="s">
        <v>2605</v>
      </c>
      <c r="C15" s="110">
        <v>44365.398877314816</v>
      </c>
      <c r="D15" s="110" t="s">
        <v>2181</v>
      </c>
      <c r="E15" s="138">
        <v>388</v>
      </c>
      <c r="F15" s="117" t="str">
        <f>VLOOKUP(E15,VIP!$A$2:$O13857,2,0)</f>
        <v>DRBR388</v>
      </c>
      <c r="G15" s="117" t="str">
        <f>VLOOKUP(E15,'LISTADO ATM'!$A$2:$B$897,2,0)</f>
        <v xml:space="preserve">ATM Multicentro La Sirena Puerto Plata </v>
      </c>
      <c r="H15" s="117" t="str">
        <f>VLOOKUP(E15,VIP!$A$2:$O18720,7,FALSE)</f>
        <v>Si</v>
      </c>
      <c r="I15" s="117" t="str">
        <f>VLOOKUP(E15,VIP!$A$2:$O10685,8,FALSE)</f>
        <v>Si</v>
      </c>
      <c r="J15" s="117" t="str">
        <f>VLOOKUP(E15,VIP!$A$2:$O10635,8,FALSE)</f>
        <v>Si</v>
      </c>
      <c r="K15" s="117" t="str">
        <f>VLOOKUP(E15,VIP!$A$2:$O14209,6,0)</f>
        <v>NO</v>
      </c>
      <c r="L15" s="151" t="s">
        <v>2219</v>
      </c>
      <c r="M15" s="153" t="s">
        <v>2550</v>
      </c>
      <c r="N15" s="109" t="s">
        <v>2453</v>
      </c>
      <c r="O15" s="117" t="s">
        <v>2567</v>
      </c>
      <c r="P15" s="117"/>
      <c r="Q15" s="153" t="s">
        <v>2625</v>
      </c>
    </row>
    <row r="16" spans="1:17" s="118" customFormat="1" ht="17.399999999999999" x14ac:dyDescent="0.3">
      <c r="A16" s="117" t="str">
        <f>VLOOKUP(E16,'LISTADO ATM'!$A$2:$C$898,3,0)</f>
        <v>ESTE</v>
      </c>
      <c r="B16" s="143" t="s">
        <v>2619</v>
      </c>
      <c r="C16" s="110">
        <v>44365.348923611113</v>
      </c>
      <c r="D16" s="110" t="s">
        <v>2180</v>
      </c>
      <c r="E16" s="138">
        <v>630</v>
      </c>
      <c r="F16" s="117" t="str">
        <f>VLOOKUP(E16,VIP!$A$2:$O13867,2,0)</f>
        <v>DRBR112</v>
      </c>
      <c r="G16" s="117" t="str">
        <f>VLOOKUP(E16,'LISTADO ATM'!$A$2:$B$897,2,0)</f>
        <v xml:space="preserve">ATM Oficina Plaza Zaglul (SPM) </v>
      </c>
      <c r="H16" s="117" t="str">
        <f>VLOOKUP(E16,VIP!$A$2:$O18730,7,FALSE)</f>
        <v>Si</v>
      </c>
      <c r="I16" s="117" t="str">
        <f>VLOOKUP(E16,VIP!$A$2:$O10695,8,FALSE)</f>
        <v>Si</v>
      </c>
      <c r="J16" s="117" t="str">
        <f>VLOOKUP(E16,VIP!$A$2:$O10645,8,FALSE)</f>
        <v>Si</v>
      </c>
      <c r="K16" s="117" t="str">
        <f>VLOOKUP(E16,VIP!$A$2:$O14219,6,0)</f>
        <v>NO</v>
      </c>
      <c r="L16" s="151" t="s">
        <v>2219</v>
      </c>
      <c r="M16" s="153" t="s">
        <v>2550</v>
      </c>
      <c r="N16" s="109" t="s">
        <v>2558</v>
      </c>
      <c r="O16" s="117" t="s">
        <v>2455</v>
      </c>
      <c r="P16" s="117"/>
      <c r="Q16" s="153" t="s">
        <v>2625</v>
      </c>
    </row>
    <row r="17" spans="1:17" s="118" customFormat="1" ht="17.399999999999999" x14ac:dyDescent="0.3">
      <c r="A17" s="117" t="str">
        <f>VLOOKUP(E17,'LISTADO ATM'!$A$2:$C$898,3,0)</f>
        <v>SUR</v>
      </c>
      <c r="B17" s="143">
        <v>3335924337</v>
      </c>
      <c r="C17" s="110">
        <v>44365.048958333333</v>
      </c>
      <c r="D17" s="110" t="s">
        <v>2180</v>
      </c>
      <c r="E17" s="138">
        <v>885</v>
      </c>
      <c r="F17" s="117" t="str">
        <f>VLOOKUP(E17,VIP!$A$2:$O13824,2,0)</f>
        <v>DRBR885</v>
      </c>
      <c r="G17" s="117" t="str">
        <f>VLOOKUP(E17,'LISTADO ATM'!$A$2:$B$897,2,0)</f>
        <v xml:space="preserve">ATM UNP Rancho Arriba </v>
      </c>
      <c r="H17" s="117" t="str">
        <f>VLOOKUP(E17,VIP!$A$2:$O18687,7,FALSE)</f>
        <v>Si</v>
      </c>
      <c r="I17" s="117" t="str">
        <f>VLOOKUP(E17,VIP!$A$2:$O10652,8,FALSE)</f>
        <v>Si</v>
      </c>
      <c r="J17" s="117" t="str">
        <f>VLOOKUP(E17,VIP!$A$2:$O10602,8,FALSE)</f>
        <v>Si</v>
      </c>
      <c r="K17" s="117" t="str">
        <f>VLOOKUP(E17,VIP!$A$2:$O14176,6,0)</f>
        <v>NO</v>
      </c>
      <c r="L17" s="151" t="s">
        <v>2245</v>
      </c>
      <c r="M17" s="153" t="s">
        <v>2550</v>
      </c>
      <c r="N17" s="109" t="s">
        <v>2453</v>
      </c>
      <c r="O17" s="117" t="s">
        <v>2455</v>
      </c>
      <c r="P17" s="117"/>
      <c r="Q17" s="153" t="s">
        <v>2625</v>
      </c>
    </row>
    <row r="18" spans="1:17" s="118" customFormat="1" ht="17.399999999999999" x14ac:dyDescent="0.3">
      <c r="A18" s="117" t="str">
        <f>VLOOKUP(E18,'LISTADO ATM'!$A$2:$C$898,3,0)</f>
        <v>DISTRITO NACIONAL</v>
      </c>
      <c r="B18" s="143">
        <v>3335924308</v>
      </c>
      <c r="C18" s="110">
        <v>44364.816817129627</v>
      </c>
      <c r="D18" s="110" t="s">
        <v>2180</v>
      </c>
      <c r="E18" s="138">
        <v>39</v>
      </c>
      <c r="F18" s="117" t="str">
        <f>VLOOKUP(E18,VIP!$A$2:$O13827,2,0)</f>
        <v>DRBR039</v>
      </c>
      <c r="G18" s="117" t="str">
        <f>VLOOKUP(E18,'LISTADO ATM'!$A$2:$B$897,2,0)</f>
        <v xml:space="preserve">ATM Oficina Ovando </v>
      </c>
      <c r="H18" s="117" t="str">
        <f>VLOOKUP(E18,VIP!$A$2:$O18690,7,FALSE)</f>
        <v>Si</v>
      </c>
      <c r="I18" s="117" t="str">
        <f>VLOOKUP(E18,VIP!$A$2:$O10655,8,FALSE)</f>
        <v>No</v>
      </c>
      <c r="J18" s="117" t="str">
        <f>VLOOKUP(E18,VIP!$A$2:$O10605,8,FALSE)</f>
        <v>No</v>
      </c>
      <c r="K18" s="117" t="str">
        <f>VLOOKUP(E18,VIP!$A$2:$O14179,6,0)</f>
        <v>NO</v>
      </c>
      <c r="L18" s="151" t="s">
        <v>2245</v>
      </c>
      <c r="M18" s="153" t="s">
        <v>2550</v>
      </c>
      <c r="N18" s="109" t="s">
        <v>2453</v>
      </c>
      <c r="O18" s="117" t="s">
        <v>2455</v>
      </c>
      <c r="P18" s="117"/>
      <c r="Q18" s="153" t="s">
        <v>2628</v>
      </c>
    </row>
    <row r="19" spans="1:17" s="118" customFormat="1" ht="17.399999999999999" x14ac:dyDescent="0.3">
      <c r="A19" s="117" t="str">
        <f>VLOOKUP(E19,'LISTADO ATM'!$A$2:$C$898,3,0)</f>
        <v>NORTE</v>
      </c>
      <c r="B19" s="143" t="s">
        <v>2606</v>
      </c>
      <c r="C19" s="110">
        <v>44365.398344907408</v>
      </c>
      <c r="D19" s="110" t="s">
        <v>2470</v>
      </c>
      <c r="E19" s="138">
        <v>144</v>
      </c>
      <c r="F19" s="117" t="str">
        <f>VLOOKUP(E19,VIP!$A$2:$O13858,2,0)</f>
        <v>DRBR144</v>
      </c>
      <c r="G19" s="117" t="str">
        <f>VLOOKUP(E19,'LISTADO ATM'!$A$2:$B$897,2,0)</f>
        <v xml:space="preserve">ATM Oficina Villa Altagracia </v>
      </c>
      <c r="H19" s="117" t="str">
        <f>VLOOKUP(E19,VIP!$A$2:$O18721,7,FALSE)</f>
        <v>Si</v>
      </c>
      <c r="I19" s="117" t="str">
        <f>VLOOKUP(E19,VIP!$A$2:$O10686,8,FALSE)</f>
        <v>Si</v>
      </c>
      <c r="J19" s="117" t="str">
        <f>VLOOKUP(E19,VIP!$A$2:$O10636,8,FALSE)</f>
        <v>Si</v>
      </c>
      <c r="K19" s="117" t="str">
        <f>VLOOKUP(E19,VIP!$A$2:$O14210,6,0)</f>
        <v>SI</v>
      </c>
      <c r="L19" s="151" t="s">
        <v>2566</v>
      </c>
      <c r="M19" s="153" t="s">
        <v>2550</v>
      </c>
      <c r="N19" s="109" t="s">
        <v>2453</v>
      </c>
      <c r="O19" s="117" t="s">
        <v>2471</v>
      </c>
      <c r="P19" s="117"/>
      <c r="Q19" s="153" t="s">
        <v>2628</v>
      </c>
    </row>
    <row r="20" spans="1:17" s="118" customFormat="1" ht="17.399999999999999" x14ac:dyDescent="0.3">
      <c r="A20" s="117" t="str">
        <f>VLOOKUP(E20,'LISTADO ATM'!$A$2:$C$898,3,0)</f>
        <v>ESTE</v>
      </c>
      <c r="B20" s="143">
        <v>3335923780</v>
      </c>
      <c r="C20" s="110">
        <v>44364.551145833335</v>
      </c>
      <c r="D20" s="110" t="s">
        <v>2180</v>
      </c>
      <c r="E20" s="138">
        <v>293</v>
      </c>
      <c r="F20" s="117" t="str">
        <f>VLOOKUP(E20,VIP!$A$2:$O13841,2,0)</f>
        <v>DRBR293</v>
      </c>
      <c r="G20" s="117" t="str">
        <f>VLOOKUP(E20,'LISTADO ATM'!$A$2:$B$897,2,0)</f>
        <v xml:space="preserve">ATM S/M Nueva Visión (San Pedro) </v>
      </c>
      <c r="H20" s="117" t="str">
        <f>VLOOKUP(E20,VIP!$A$2:$O18704,7,FALSE)</f>
        <v>Si</v>
      </c>
      <c r="I20" s="117" t="str">
        <f>VLOOKUP(E20,VIP!$A$2:$O10669,8,FALSE)</f>
        <v>Si</v>
      </c>
      <c r="J20" s="117" t="str">
        <f>VLOOKUP(E20,VIP!$A$2:$O10619,8,FALSE)</f>
        <v>Si</v>
      </c>
      <c r="K20" s="117" t="str">
        <f>VLOOKUP(E20,VIP!$A$2:$O14193,6,0)</f>
        <v>NO</v>
      </c>
      <c r="L20" s="151" t="s">
        <v>2219</v>
      </c>
      <c r="M20" s="153" t="s">
        <v>2550</v>
      </c>
      <c r="N20" s="109" t="s">
        <v>2558</v>
      </c>
      <c r="O20" s="117" t="s">
        <v>2455</v>
      </c>
      <c r="P20" s="117"/>
      <c r="Q20" s="153" t="s">
        <v>2628</v>
      </c>
    </row>
    <row r="21" spans="1:17" s="118" customFormat="1" ht="17.399999999999999" x14ac:dyDescent="0.3">
      <c r="A21" s="117" t="str">
        <f>VLOOKUP(E21,'LISTADO ATM'!$A$2:$C$898,3,0)</f>
        <v>DISTRITO NACIONAL</v>
      </c>
      <c r="B21" s="143" t="s">
        <v>2614</v>
      </c>
      <c r="C21" s="110">
        <v>44365.371944444443</v>
      </c>
      <c r="D21" s="110" t="s">
        <v>2470</v>
      </c>
      <c r="E21" s="138">
        <v>160</v>
      </c>
      <c r="F21" s="117" t="str">
        <f>VLOOKUP(E21,VIP!$A$2:$O13864,2,0)</f>
        <v>DRBR160</v>
      </c>
      <c r="G21" s="117" t="str">
        <f>VLOOKUP(E21,'LISTADO ATM'!$A$2:$B$897,2,0)</f>
        <v xml:space="preserve">ATM Oficina Herrera </v>
      </c>
      <c r="H21" s="117" t="str">
        <f>VLOOKUP(E21,VIP!$A$2:$O18727,7,FALSE)</f>
        <v>Si</v>
      </c>
      <c r="I21" s="117" t="str">
        <f>VLOOKUP(E21,VIP!$A$2:$O10692,8,FALSE)</f>
        <v>Si</v>
      </c>
      <c r="J21" s="117" t="str">
        <f>VLOOKUP(E21,VIP!$A$2:$O10642,8,FALSE)</f>
        <v>Si</v>
      </c>
      <c r="K21" s="117" t="str">
        <f>VLOOKUP(E21,VIP!$A$2:$O14216,6,0)</f>
        <v>NO</v>
      </c>
      <c r="L21" s="151" t="s">
        <v>2615</v>
      </c>
      <c r="M21" s="153" t="s">
        <v>2550</v>
      </c>
      <c r="N21" s="109" t="s">
        <v>2574</v>
      </c>
      <c r="O21" s="117" t="s">
        <v>2616</v>
      </c>
      <c r="P21" s="117" t="s">
        <v>2552</v>
      </c>
      <c r="Q21" s="153" t="s">
        <v>2626</v>
      </c>
    </row>
    <row r="22" spans="1:17" s="118" customFormat="1" ht="17.399999999999999" x14ac:dyDescent="0.3">
      <c r="A22" s="117" t="str">
        <f>VLOOKUP(E22,'LISTADO ATM'!$A$2:$C$898,3,0)</f>
        <v>DISTRITO NACIONAL</v>
      </c>
      <c r="B22" s="143">
        <v>3335924334</v>
      </c>
      <c r="C22" s="110">
        <v>44365.021828703706</v>
      </c>
      <c r="D22" s="110" t="s">
        <v>2180</v>
      </c>
      <c r="E22" s="138">
        <v>719</v>
      </c>
      <c r="F22" s="117" t="str">
        <f>VLOOKUP(E22,VIP!$A$2:$O13827,2,0)</f>
        <v>DRBR419</v>
      </c>
      <c r="G22" s="117" t="str">
        <f>VLOOKUP(E22,'LISTADO ATM'!$A$2:$B$897,2,0)</f>
        <v xml:space="preserve">ATM Ayuntamiento Municipal San Luís </v>
      </c>
      <c r="H22" s="117" t="str">
        <f>VLOOKUP(E22,VIP!$A$2:$O18690,7,FALSE)</f>
        <v>Si</v>
      </c>
      <c r="I22" s="117" t="str">
        <f>VLOOKUP(E22,VIP!$A$2:$O10655,8,FALSE)</f>
        <v>Si</v>
      </c>
      <c r="J22" s="117" t="str">
        <f>VLOOKUP(E22,VIP!$A$2:$O10605,8,FALSE)</f>
        <v>Si</v>
      </c>
      <c r="K22" s="117" t="str">
        <f>VLOOKUP(E22,VIP!$A$2:$O14179,6,0)</f>
        <v>NO</v>
      </c>
      <c r="L22" s="151" t="s">
        <v>2245</v>
      </c>
      <c r="M22" s="153" t="s">
        <v>2550</v>
      </c>
      <c r="N22" s="109" t="s">
        <v>2453</v>
      </c>
      <c r="O22" s="117" t="s">
        <v>2455</v>
      </c>
      <c r="P22" s="117"/>
      <c r="Q22" s="153" t="s">
        <v>2626</v>
      </c>
    </row>
    <row r="23" spans="1:17" s="118" customFormat="1" ht="17.399999999999999" x14ac:dyDescent="0.3">
      <c r="A23" s="117" t="str">
        <f>VLOOKUP(E23,'LISTADO ATM'!$A$2:$C$898,3,0)</f>
        <v>ESTE</v>
      </c>
      <c r="B23" s="143">
        <v>3335923005</v>
      </c>
      <c r="C23" s="110">
        <v>44364.312777777777</v>
      </c>
      <c r="D23" s="110" t="s">
        <v>2449</v>
      </c>
      <c r="E23" s="138">
        <v>211</v>
      </c>
      <c r="F23" s="117" t="str">
        <f>VLOOKUP(E23,VIP!$A$2:$O13829,2,0)</f>
        <v>DRBR211</v>
      </c>
      <c r="G23" s="117" t="str">
        <f>VLOOKUP(E23,'LISTADO ATM'!$A$2:$B$897,2,0)</f>
        <v xml:space="preserve">ATM Oficina La Romana I </v>
      </c>
      <c r="H23" s="117" t="str">
        <f>VLOOKUP(E23,VIP!$A$2:$O18692,7,FALSE)</f>
        <v>Si</v>
      </c>
      <c r="I23" s="117" t="str">
        <f>VLOOKUP(E23,VIP!$A$2:$O10657,8,FALSE)</f>
        <v>Si</v>
      </c>
      <c r="J23" s="117" t="str">
        <f>VLOOKUP(E23,VIP!$A$2:$O10607,8,FALSE)</f>
        <v>Si</v>
      </c>
      <c r="K23" s="117" t="str">
        <f>VLOOKUP(E23,VIP!$A$2:$O14181,6,0)</f>
        <v>NO</v>
      </c>
      <c r="L23" s="151" t="s">
        <v>2566</v>
      </c>
      <c r="M23" s="153" t="s">
        <v>2550</v>
      </c>
      <c r="N23" s="109" t="s">
        <v>2453</v>
      </c>
      <c r="O23" s="117" t="s">
        <v>2454</v>
      </c>
      <c r="P23" s="117"/>
      <c r="Q23" s="153" t="s">
        <v>2629</v>
      </c>
    </row>
    <row r="24" spans="1:17" s="118" customFormat="1" ht="17.399999999999999" x14ac:dyDescent="0.3">
      <c r="A24" s="117" t="str">
        <f>VLOOKUP(E24,'LISTADO ATM'!$A$2:$C$898,3,0)</f>
        <v>ESTE</v>
      </c>
      <c r="B24" s="143" t="s">
        <v>2590</v>
      </c>
      <c r="C24" s="110">
        <v>44365.438831018517</v>
      </c>
      <c r="D24" s="110" t="s">
        <v>2470</v>
      </c>
      <c r="E24" s="138">
        <v>609</v>
      </c>
      <c r="F24" s="117" t="str">
        <f>VLOOKUP(E24,VIP!$A$2:$O13843,2,0)</f>
        <v>DRBR120</v>
      </c>
      <c r="G24" s="117" t="str">
        <f>VLOOKUP(E24,'LISTADO ATM'!$A$2:$B$897,2,0)</f>
        <v xml:space="preserve">ATM S/M Jumbo (San Pedro) </v>
      </c>
      <c r="H24" s="117" t="str">
        <f>VLOOKUP(E24,VIP!$A$2:$O18706,7,FALSE)</f>
        <v>Si</v>
      </c>
      <c r="I24" s="117" t="str">
        <f>VLOOKUP(E24,VIP!$A$2:$O10671,8,FALSE)</f>
        <v>Si</v>
      </c>
      <c r="J24" s="117" t="str">
        <f>VLOOKUP(E24,VIP!$A$2:$O10621,8,FALSE)</f>
        <v>Si</v>
      </c>
      <c r="K24" s="117" t="str">
        <f>VLOOKUP(E24,VIP!$A$2:$O14195,6,0)</f>
        <v>NO</v>
      </c>
      <c r="L24" s="151" t="s">
        <v>2591</v>
      </c>
      <c r="M24" s="153" t="s">
        <v>2550</v>
      </c>
      <c r="N24" s="109" t="s">
        <v>2574</v>
      </c>
      <c r="O24" s="117" t="s">
        <v>2580</v>
      </c>
      <c r="P24" s="117" t="s">
        <v>2551</v>
      </c>
      <c r="Q24" s="153" t="s">
        <v>2629</v>
      </c>
    </row>
    <row r="25" spans="1:17" s="118" customFormat="1" ht="17.399999999999999" x14ac:dyDescent="0.3">
      <c r="A25" s="117" t="str">
        <f>VLOOKUP(E25,'LISTADO ATM'!$A$2:$C$898,3,0)</f>
        <v>DISTRITO NACIONAL</v>
      </c>
      <c r="B25" s="143">
        <v>3335924328</v>
      </c>
      <c r="C25" s="110">
        <v>44364.910509259258</v>
      </c>
      <c r="D25" s="110" t="s">
        <v>2180</v>
      </c>
      <c r="E25" s="138">
        <v>745</v>
      </c>
      <c r="F25" s="117" t="str">
        <f>VLOOKUP(E25,VIP!$A$2:$O13823,2,0)</f>
        <v>DRBR027</v>
      </c>
      <c r="G25" s="117" t="str">
        <f>VLOOKUP(E25,'LISTADO ATM'!$A$2:$B$897,2,0)</f>
        <v xml:space="preserve">ATM Oficina Ave. Duarte </v>
      </c>
      <c r="H25" s="117" t="str">
        <f>VLOOKUP(E25,VIP!$A$2:$O18686,7,FALSE)</f>
        <v>No</v>
      </c>
      <c r="I25" s="117" t="str">
        <f>VLOOKUP(E25,VIP!$A$2:$O10651,8,FALSE)</f>
        <v>No</v>
      </c>
      <c r="J25" s="117" t="str">
        <f>VLOOKUP(E25,VIP!$A$2:$O10601,8,FALSE)</f>
        <v>No</v>
      </c>
      <c r="K25" s="117" t="str">
        <f>VLOOKUP(E25,VIP!$A$2:$O14175,6,0)</f>
        <v>NO</v>
      </c>
      <c r="L25" s="151" t="s">
        <v>2245</v>
      </c>
      <c r="M25" s="153" t="s">
        <v>2550</v>
      </c>
      <c r="N25" s="109" t="s">
        <v>2453</v>
      </c>
      <c r="O25" s="117" t="s">
        <v>2455</v>
      </c>
      <c r="P25" s="117"/>
      <c r="Q25" s="153" t="s">
        <v>2629</v>
      </c>
    </row>
    <row r="26" spans="1:17" s="118" customFormat="1" ht="17.399999999999999" x14ac:dyDescent="0.3">
      <c r="A26" s="117" t="str">
        <f>VLOOKUP(E26,'LISTADO ATM'!$A$2:$C$898,3,0)</f>
        <v>DISTRITO NACIONAL</v>
      </c>
      <c r="B26" s="143">
        <v>3335923992</v>
      </c>
      <c r="C26" s="110">
        <v>44364.641863425924</v>
      </c>
      <c r="D26" s="110" t="s">
        <v>2470</v>
      </c>
      <c r="E26" s="138">
        <v>957</v>
      </c>
      <c r="F26" s="117" t="str">
        <f>VLOOKUP(E26,VIP!$A$2:$O13842,2,0)</f>
        <v>DRBR23F</v>
      </c>
      <c r="G26" s="117" t="str">
        <f>VLOOKUP(E26,'LISTADO ATM'!$A$2:$B$897,2,0)</f>
        <v xml:space="preserve">ATM Oficina Venezuela </v>
      </c>
      <c r="H26" s="117" t="str">
        <f>VLOOKUP(E26,VIP!$A$2:$O18705,7,FALSE)</f>
        <v>Si</v>
      </c>
      <c r="I26" s="117" t="str">
        <f>VLOOKUP(E26,VIP!$A$2:$O10670,8,FALSE)</f>
        <v>Si</v>
      </c>
      <c r="J26" s="117" t="str">
        <f>VLOOKUP(E26,VIP!$A$2:$O10620,8,FALSE)</f>
        <v>Si</v>
      </c>
      <c r="K26" s="117" t="str">
        <f>VLOOKUP(E26,VIP!$A$2:$O14194,6,0)</f>
        <v>SI</v>
      </c>
      <c r="L26" s="151" t="s">
        <v>2566</v>
      </c>
      <c r="M26" s="153" t="s">
        <v>2550</v>
      </c>
      <c r="N26" s="109" t="s">
        <v>2453</v>
      </c>
      <c r="O26" s="117" t="s">
        <v>2471</v>
      </c>
      <c r="P26" s="117"/>
      <c r="Q26" s="153" t="s">
        <v>2631</v>
      </c>
    </row>
    <row r="27" spans="1:17" s="118" customFormat="1" ht="17.399999999999999" x14ac:dyDescent="0.3">
      <c r="A27" s="117" t="str">
        <f>VLOOKUP(E27,'LISTADO ATM'!$A$2:$C$898,3,0)</f>
        <v>DISTRITO NACIONAL</v>
      </c>
      <c r="B27" s="143">
        <v>3335923368</v>
      </c>
      <c r="C27" s="110">
        <v>44364.433715277781</v>
      </c>
      <c r="D27" s="110" t="s">
        <v>2449</v>
      </c>
      <c r="E27" s="138">
        <v>327</v>
      </c>
      <c r="F27" s="117" t="str">
        <f>VLOOKUP(E27,VIP!$A$2:$O13821,2,0)</f>
        <v>DRBR327</v>
      </c>
      <c r="G27" s="117" t="str">
        <f>VLOOKUP(E27,'LISTADO ATM'!$A$2:$B$897,2,0)</f>
        <v xml:space="preserve">ATM UNP CCN (Nacional 27 de Febrero) </v>
      </c>
      <c r="H27" s="117" t="str">
        <f>VLOOKUP(E27,VIP!$A$2:$O18684,7,FALSE)</f>
        <v>Si</v>
      </c>
      <c r="I27" s="117" t="str">
        <f>VLOOKUP(E27,VIP!$A$2:$O10649,8,FALSE)</f>
        <v>Si</v>
      </c>
      <c r="J27" s="117" t="str">
        <f>VLOOKUP(E27,VIP!$A$2:$O10599,8,FALSE)</f>
        <v>Si</v>
      </c>
      <c r="K27" s="117" t="str">
        <f>VLOOKUP(E27,VIP!$A$2:$O14173,6,0)</f>
        <v>NO</v>
      </c>
      <c r="L27" s="151" t="s">
        <v>2442</v>
      </c>
      <c r="M27" s="153" t="s">
        <v>2550</v>
      </c>
      <c r="N27" s="109" t="s">
        <v>2453</v>
      </c>
      <c r="O27" s="117" t="s">
        <v>2454</v>
      </c>
      <c r="P27" s="117"/>
      <c r="Q27" s="153" t="s">
        <v>2633</v>
      </c>
    </row>
    <row r="28" spans="1:17" s="118" customFormat="1" ht="17.399999999999999" x14ac:dyDescent="0.3">
      <c r="A28" s="117" t="str">
        <f>VLOOKUP(E28,'LISTADO ATM'!$A$2:$C$898,3,0)</f>
        <v>ESTE</v>
      </c>
      <c r="B28" s="143" t="s">
        <v>2611</v>
      </c>
      <c r="C28" s="110">
        <v>44365.377199074072</v>
      </c>
      <c r="D28" s="110" t="s">
        <v>2449</v>
      </c>
      <c r="E28" s="138">
        <v>111</v>
      </c>
      <c r="F28" s="117" t="str">
        <f>VLOOKUP(E28,VIP!$A$2:$O13862,2,0)</f>
        <v>DRBR111</v>
      </c>
      <c r="G28" s="117" t="str">
        <f>VLOOKUP(E28,'LISTADO ATM'!$A$2:$B$897,2,0)</f>
        <v xml:space="preserve">ATM Oficina San Pedro </v>
      </c>
      <c r="H28" s="117" t="str">
        <f>VLOOKUP(E28,VIP!$A$2:$O18725,7,FALSE)</f>
        <v>Si</v>
      </c>
      <c r="I28" s="117" t="str">
        <f>VLOOKUP(E28,VIP!$A$2:$O10690,8,FALSE)</f>
        <v>Si</v>
      </c>
      <c r="J28" s="117" t="str">
        <f>VLOOKUP(E28,VIP!$A$2:$O10640,8,FALSE)</f>
        <v>Si</v>
      </c>
      <c r="K28" s="117" t="str">
        <f>VLOOKUP(E28,VIP!$A$2:$O14214,6,0)</f>
        <v>SI</v>
      </c>
      <c r="L28" s="151" t="s">
        <v>2612</v>
      </c>
      <c r="M28" s="153" t="s">
        <v>2550</v>
      </c>
      <c r="N28" s="109" t="s">
        <v>2453</v>
      </c>
      <c r="O28" s="117" t="s">
        <v>2454</v>
      </c>
      <c r="P28" s="117"/>
      <c r="Q28" s="153" t="s">
        <v>2632</v>
      </c>
    </row>
    <row r="29" spans="1:17" ht="17.399999999999999" x14ac:dyDescent="0.3">
      <c r="A29" s="117" t="str">
        <f>VLOOKUP(E29,'LISTADO ATM'!$A$2:$C$898,3,0)</f>
        <v>SUR</v>
      </c>
      <c r="B29" s="143">
        <v>3335922824</v>
      </c>
      <c r="C29" s="110">
        <v>44363.687951388885</v>
      </c>
      <c r="D29" s="110" t="s">
        <v>2449</v>
      </c>
      <c r="E29" s="138">
        <v>311</v>
      </c>
      <c r="F29" s="117" t="str">
        <f>VLOOKUP(E29,VIP!$A$2:$O13830,2,0)</f>
        <v>DRBR381</v>
      </c>
      <c r="G29" s="117" t="str">
        <f>VLOOKUP(E29,'LISTADO ATM'!$A$2:$B$897,2,0)</f>
        <v>ATM Plaza Eroski</v>
      </c>
      <c r="H29" s="117" t="str">
        <f>VLOOKUP(E29,VIP!$A$2:$O18693,7,FALSE)</f>
        <v>Si</v>
      </c>
      <c r="I29" s="117" t="str">
        <f>VLOOKUP(E29,VIP!$A$2:$O10658,8,FALSE)</f>
        <v>Si</v>
      </c>
      <c r="J29" s="117" t="str">
        <f>VLOOKUP(E29,VIP!$A$2:$O10608,8,FALSE)</f>
        <v>Si</v>
      </c>
      <c r="K29" s="117" t="str">
        <f>VLOOKUP(E29,VIP!$A$2:$O14182,6,0)</f>
        <v>NO</v>
      </c>
      <c r="L29" s="151" t="s">
        <v>2442</v>
      </c>
      <c r="M29" s="153" t="s">
        <v>2550</v>
      </c>
      <c r="N29" s="109" t="s">
        <v>2453</v>
      </c>
      <c r="O29" s="117" t="s">
        <v>2454</v>
      </c>
      <c r="P29" s="117"/>
      <c r="Q29" s="153" t="s">
        <v>2632</v>
      </c>
    </row>
    <row r="30" spans="1:17" ht="17.399999999999999" x14ac:dyDescent="0.3">
      <c r="A30" s="117" t="str">
        <f>VLOOKUP(E30,'LISTADO ATM'!$A$2:$C$898,3,0)</f>
        <v>DISTRITO NACIONAL</v>
      </c>
      <c r="B30" s="143" t="s">
        <v>2600</v>
      </c>
      <c r="C30" s="110">
        <v>44365.422164351854</v>
      </c>
      <c r="D30" s="110" t="s">
        <v>2449</v>
      </c>
      <c r="E30" s="138">
        <v>461</v>
      </c>
      <c r="F30" s="117" t="str">
        <f>VLOOKUP(E30,VIP!$A$2:$O13852,2,0)</f>
        <v>DRBR461</v>
      </c>
      <c r="G30" s="117" t="str">
        <f>VLOOKUP(E30,'LISTADO ATM'!$A$2:$B$897,2,0)</f>
        <v xml:space="preserve">ATM Autobanco Sarasota I </v>
      </c>
      <c r="H30" s="117" t="str">
        <f>VLOOKUP(E30,VIP!$A$2:$O18715,7,FALSE)</f>
        <v>Si</v>
      </c>
      <c r="I30" s="117" t="str">
        <f>VLOOKUP(E30,VIP!$A$2:$O10680,8,FALSE)</f>
        <v>Si</v>
      </c>
      <c r="J30" s="117" t="str">
        <f>VLOOKUP(E30,VIP!$A$2:$O10630,8,FALSE)</f>
        <v>Si</v>
      </c>
      <c r="K30" s="117" t="str">
        <f>VLOOKUP(E30,VIP!$A$2:$O14204,6,0)</f>
        <v>SI</v>
      </c>
      <c r="L30" s="151" t="s">
        <v>2418</v>
      </c>
      <c r="M30" s="153" t="s">
        <v>2550</v>
      </c>
      <c r="N30" s="109" t="s">
        <v>2453</v>
      </c>
      <c r="O30" s="117" t="s">
        <v>2454</v>
      </c>
      <c r="P30" s="117"/>
      <c r="Q30" s="153" t="s">
        <v>2632</v>
      </c>
    </row>
    <row r="31" spans="1:17" ht="17.399999999999999" x14ac:dyDescent="0.3">
      <c r="A31" s="117" t="str">
        <f>VLOOKUP(E31,'LISTADO ATM'!$A$2:$C$898,3,0)</f>
        <v>ESTE</v>
      </c>
      <c r="B31" s="143">
        <v>3335924335</v>
      </c>
      <c r="C31" s="110">
        <v>44365.028587962966</v>
      </c>
      <c r="D31" s="110" t="s">
        <v>2470</v>
      </c>
      <c r="E31" s="138">
        <v>912</v>
      </c>
      <c r="F31" s="117" t="str">
        <f>VLOOKUP(E31,VIP!$A$2:$O13826,2,0)</f>
        <v>DRBR973</v>
      </c>
      <c r="G31" s="117" t="str">
        <f>VLOOKUP(E31,'LISTADO ATM'!$A$2:$B$897,2,0)</f>
        <v xml:space="preserve">ATM Oficina San Pedro II </v>
      </c>
      <c r="H31" s="117" t="str">
        <f>VLOOKUP(E31,VIP!$A$2:$O18689,7,FALSE)</f>
        <v>Si</v>
      </c>
      <c r="I31" s="117" t="str">
        <f>VLOOKUP(E31,VIP!$A$2:$O10654,8,FALSE)</f>
        <v>Si</v>
      </c>
      <c r="J31" s="117" t="str">
        <f>VLOOKUP(E31,VIP!$A$2:$O10604,8,FALSE)</f>
        <v>Si</v>
      </c>
      <c r="K31" s="117" t="str">
        <f>VLOOKUP(E31,VIP!$A$2:$O14178,6,0)</f>
        <v>SI</v>
      </c>
      <c r="L31" s="151" t="s">
        <v>2418</v>
      </c>
      <c r="M31" s="153" t="s">
        <v>2550</v>
      </c>
      <c r="N31" s="109" t="s">
        <v>2453</v>
      </c>
      <c r="O31" s="117" t="s">
        <v>2471</v>
      </c>
      <c r="P31" s="117"/>
      <c r="Q31" s="153" t="s">
        <v>2632</v>
      </c>
    </row>
    <row r="32" spans="1:17" ht="17.399999999999999" x14ac:dyDescent="0.3">
      <c r="A32" s="117" t="str">
        <f>VLOOKUP(E32,'LISTADO ATM'!$A$2:$C$898,3,0)</f>
        <v>SUR</v>
      </c>
      <c r="B32" s="143" t="s">
        <v>2603</v>
      </c>
      <c r="C32" s="110">
        <v>44365.404502314814</v>
      </c>
      <c r="D32" s="110" t="s">
        <v>2470</v>
      </c>
      <c r="E32" s="138">
        <v>616</v>
      </c>
      <c r="F32" s="117" t="str">
        <f>VLOOKUP(E32,VIP!$A$2:$O13855,2,0)</f>
        <v>DRBR187</v>
      </c>
      <c r="G32" s="117" t="str">
        <f>VLOOKUP(E32,'LISTADO ATM'!$A$2:$B$897,2,0)</f>
        <v xml:space="preserve">ATM 5ta. Brigada Barahona </v>
      </c>
      <c r="H32" s="117" t="str">
        <f>VLOOKUP(E32,VIP!$A$2:$O18718,7,FALSE)</f>
        <v>Si</v>
      </c>
      <c r="I32" s="117" t="str">
        <f>VLOOKUP(E32,VIP!$A$2:$O10683,8,FALSE)</f>
        <v>Si</v>
      </c>
      <c r="J32" s="117" t="str">
        <f>VLOOKUP(E32,VIP!$A$2:$O10633,8,FALSE)</f>
        <v>Si</v>
      </c>
      <c r="K32" s="117" t="str">
        <f>VLOOKUP(E32,VIP!$A$2:$O14207,6,0)</f>
        <v>NO</v>
      </c>
      <c r="L32" s="151" t="s">
        <v>2602</v>
      </c>
      <c r="M32" s="153" t="s">
        <v>2550</v>
      </c>
      <c r="N32" s="109" t="s">
        <v>2574</v>
      </c>
      <c r="O32" s="117" t="s">
        <v>2580</v>
      </c>
      <c r="P32" s="117" t="s">
        <v>2551</v>
      </c>
      <c r="Q32" s="153" t="s">
        <v>2634</v>
      </c>
    </row>
    <row r="33" spans="1:17" ht="17.399999999999999" x14ac:dyDescent="0.3">
      <c r="A33" s="117" t="str">
        <f>VLOOKUP(E33,'LISTADO ATM'!$A$2:$C$898,3,0)</f>
        <v>DISTRITO NACIONAL</v>
      </c>
      <c r="B33" s="143" t="s">
        <v>2601</v>
      </c>
      <c r="C33" s="110">
        <v>44365.404999999999</v>
      </c>
      <c r="D33" s="110" t="s">
        <v>2470</v>
      </c>
      <c r="E33" s="138">
        <v>721</v>
      </c>
      <c r="F33" s="117" t="str">
        <f>VLOOKUP(E33,VIP!$A$2:$O13854,2,0)</f>
        <v>DRBR23A</v>
      </c>
      <c r="G33" s="117" t="str">
        <f>VLOOKUP(E33,'LISTADO ATM'!$A$2:$B$897,2,0)</f>
        <v xml:space="preserve">ATM Oficina Charles de Gaulle II </v>
      </c>
      <c r="H33" s="117" t="str">
        <f>VLOOKUP(E33,VIP!$A$2:$O18717,7,FALSE)</f>
        <v>Si</v>
      </c>
      <c r="I33" s="117" t="str">
        <f>VLOOKUP(E33,VIP!$A$2:$O10682,8,FALSE)</f>
        <v>Si</v>
      </c>
      <c r="J33" s="117" t="str">
        <f>VLOOKUP(E33,VIP!$A$2:$O10632,8,FALSE)</f>
        <v>Si</v>
      </c>
      <c r="K33" s="117" t="str">
        <f>VLOOKUP(E33,VIP!$A$2:$O14206,6,0)</f>
        <v>NO</v>
      </c>
      <c r="L33" s="151" t="s">
        <v>2602</v>
      </c>
      <c r="M33" s="153" t="s">
        <v>2550</v>
      </c>
      <c r="N33" s="109" t="s">
        <v>2574</v>
      </c>
      <c r="O33" s="117" t="s">
        <v>2580</v>
      </c>
      <c r="P33" s="117" t="s">
        <v>2551</v>
      </c>
      <c r="Q33" s="153" t="s">
        <v>2634</v>
      </c>
    </row>
    <row r="34" spans="1:17" ht="17.399999999999999" x14ac:dyDescent="0.3">
      <c r="A34" s="117" t="e">
        <f>VLOOKUP(L34,'LISTADO ATM'!$A$2:$C$898,3,0)</f>
        <v>#N/A</v>
      </c>
      <c r="B34" s="143" t="s">
        <v>2578</v>
      </c>
      <c r="C34" s="110">
        <v>44365.314918981479</v>
      </c>
      <c r="D34" s="110" t="s">
        <v>2470</v>
      </c>
      <c r="E34" s="138">
        <v>967</v>
      </c>
      <c r="F34" s="117" t="str">
        <f>VLOOKUP(E34,VIP!$A$2:$O13841,2,0)</f>
        <v>DRBR967</v>
      </c>
      <c r="G34" s="117" t="str">
        <f>VLOOKUP(E34,'LISTADO ATM'!$A$2:$B$897,2,0)</f>
        <v xml:space="preserve">ATM UNP Hiper Olé Autopista Duarte </v>
      </c>
      <c r="H34" s="117" t="str">
        <f>VLOOKUP(E34,VIP!$A$2:$O18704,7,FALSE)</f>
        <v>Si</v>
      </c>
      <c r="I34" s="117" t="str">
        <f>VLOOKUP(E34,VIP!$A$2:$O10669,8,FALSE)</f>
        <v>Si</v>
      </c>
      <c r="J34" s="117" t="str">
        <f>VLOOKUP(E34,VIP!$A$2:$O10619,8,FALSE)</f>
        <v>Si</v>
      </c>
      <c r="K34" s="117" t="str">
        <f>VLOOKUP(E34,VIP!$A$2:$O14193,6,0)</f>
        <v>NO</v>
      </c>
      <c r="L34" s="151" t="s">
        <v>2579</v>
      </c>
      <c r="M34" s="153" t="s">
        <v>2550</v>
      </c>
      <c r="N34" s="109" t="s">
        <v>2574</v>
      </c>
      <c r="O34" s="117" t="s">
        <v>2580</v>
      </c>
      <c r="P34" s="117" t="s">
        <v>2551</v>
      </c>
      <c r="Q34" s="153" t="s">
        <v>2634</v>
      </c>
    </row>
    <row r="35" spans="1:17" ht="17.399999999999999" x14ac:dyDescent="0.3">
      <c r="A35" s="117" t="str">
        <f>VLOOKUP(E35,'LISTADO ATM'!$A$2:$C$898,3,0)</f>
        <v>NORTE</v>
      </c>
      <c r="B35" s="143" t="s">
        <v>2613</v>
      </c>
      <c r="C35" s="110">
        <v>44365.373576388891</v>
      </c>
      <c r="D35" s="110" t="s">
        <v>2470</v>
      </c>
      <c r="E35" s="138">
        <v>181</v>
      </c>
      <c r="F35" s="117" t="str">
        <f>VLOOKUP(E35,VIP!$A$2:$O13863,2,0)</f>
        <v>DRBR181</v>
      </c>
      <c r="G35" s="117" t="str">
        <f>VLOOKUP(E35,'LISTADO ATM'!$A$2:$B$897,2,0)</f>
        <v xml:space="preserve">ATM Oficina Sabaneta </v>
      </c>
      <c r="H35" s="117" t="str">
        <f>VLOOKUP(E35,VIP!$A$2:$O18726,7,FALSE)</f>
        <v>Si</v>
      </c>
      <c r="I35" s="117" t="str">
        <f>VLOOKUP(E35,VIP!$A$2:$O10691,8,FALSE)</f>
        <v>Si</v>
      </c>
      <c r="J35" s="117" t="str">
        <f>VLOOKUP(E35,VIP!$A$2:$O10641,8,FALSE)</f>
        <v>Si</v>
      </c>
      <c r="K35" s="117" t="str">
        <f>VLOOKUP(E35,VIP!$A$2:$O14215,6,0)</f>
        <v>SI</v>
      </c>
      <c r="L35" s="151" t="s">
        <v>2418</v>
      </c>
      <c r="M35" s="153" t="s">
        <v>2550</v>
      </c>
      <c r="N35" s="109" t="s">
        <v>2453</v>
      </c>
      <c r="O35" s="117" t="s">
        <v>2471</v>
      </c>
      <c r="P35" s="117"/>
      <c r="Q35" s="153" t="s">
        <v>2635</v>
      </c>
    </row>
    <row r="36" spans="1:17" ht="17.399999999999999" x14ac:dyDescent="0.3">
      <c r="A36" s="117" t="str">
        <f>VLOOKUP(E36,'LISTADO ATM'!$A$2:$C$898,3,0)</f>
        <v>DISTRITO NACIONAL</v>
      </c>
      <c r="B36" s="143">
        <v>3335924264</v>
      </c>
      <c r="C36" s="110">
        <v>44364.744571759256</v>
      </c>
      <c r="D36" s="110" t="s">
        <v>2449</v>
      </c>
      <c r="E36" s="138">
        <v>365</v>
      </c>
      <c r="F36" s="117" t="str">
        <f>VLOOKUP(E36,VIP!$A$2:$O13840,2,0)</f>
        <v>DRBR365</v>
      </c>
      <c r="G36" s="117" t="str">
        <f>VLOOKUP(E36,'LISTADO ATM'!$A$2:$B$897,2,0)</f>
        <v>ATM CEMDOE</v>
      </c>
      <c r="H36" s="117" t="str">
        <f>VLOOKUP(E36,VIP!$A$2:$O18703,7,FALSE)</f>
        <v>N/A</v>
      </c>
      <c r="I36" s="117" t="str">
        <f>VLOOKUP(E36,VIP!$A$2:$O10668,8,FALSE)</f>
        <v>N/A</v>
      </c>
      <c r="J36" s="117" t="str">
        <f>VLOOKUP(E36,VIP!$A$2:$O10618,8,FALSE)</f>
        <v>N/A</v>
      </c>
      <c r="K36" s="117" t="str">
        <f>VLOOKUP(E36,VIP!$A$2:$O14192,6,0)</f>
        <v>N/A</v>
      </c>
      <c r="L36" s="151" t="s">
        <v>2442</v>
      </c>
      <c r="M36" s="153" t="s">
        <v>2550</v>
      </c>
      <c r="N36" s="109" t="s">
        <v>2453</v>
      </c>
      <c r="O36" s="117" t="s">
        <v>2454</v>
      </c>
      <c r="P36" s="117"/>
      <c r="Q36" s="153" t="s">
        <v>2688</v>
      </c>
    </row>
    <row r="37" spans="1:17" ht="17.399999999999999" x14ac:dyDescent="0.3">
      <c r="A37" s="117" t="str">
        <f>VLOOKUP(E37,'LISTADO ATM'!$A$2:$C$898,3,0)</f>
        <v>NORTE</v>
      </c>
      <c r="B37" s="143">
        <v>3335924037</v>
      </c>
      <c r="C37" s="110">
        <v>44364.655335648145</v>
      </c>
      <c r="D37" s="110" t="s">
        <v>2470</v>
      </c>
      <c r="E37" s="138">
        <v>196</v>
      </c>
      <c r="F37" s="117" t="str">
        <f>VLOOKUP(E37,VIP!$A$2:$O13837,2,0)</f>
        <v>DRBR196</v>
      </c>
      <c r="G37" s="117" t="str">
        <f>VLOOKUP(E37,'LISTADO ATM'!$A$2:$B$897,2,0)</f>
        <v xml:space="preserve">ATM Estación Texaco Cangrejo Farmacia (Sosúa) </v>
      </c>
      <c r="H37" s="117" t="str">
        <f>VLOOKUP(E37,VIP!$A$2:$O18700,7,FALSE)</f>
        <v>Si</v>
      </c>
      <c r="I37" s="117" t="str">
        <f>VLOOKUP(E37,VIP!$A$2:$O10665,8,FALSE)</f>
        <v>Si</v>
      </c>
      <c r="J37" s="117" t="str">
        <f>VLOOKUP(E37,VIP!$A$2:$O10615,8,FALSE)</f>
        <v>Si</v>
      </c>
      <c r="K37" s="117" t="str">
        <f>VLOOKUP(E37,VIP!$A$2:$O14189,6,0)</f>
        <v>NO</v>
      </c>
      <c r="L37" s="151" t="s">
        <v>2442</v>
      </c>
      <c r="M37" s="153" t="s">
        <v>2550</v>
      </c>
      <c r="N37" s="109" t="s">
        <v>2453</v>
      </c>
      <c r="O37" s="117" t="s">
        <v>2471</v>
      </c>
      <c r="P37" s="117"/>
      <c r="Q37" s="153" t="s">
        <v>2687</v>
      </c>
    </row>
    <row r="38" spans="1:17" ht="17.399999999999999" x14ac:dyDescent="0.3">
      <c r="A38" s="117" t="str">
        <f>VLOOKUP(E38,'LISTADO ATM'!$A$2:$C$898,3,0)</f>
        <v>SUR</v>
      </c>
      <c r="B38" s="143" t="s">
        <v>2656</v>
      </c>
      <c r="C38" s="110">
        <v>44365.580462962964</v>
      </c>
      <c r="D38" s="110" t="s">
        <v>2470</v>
      </c>
      <c r="E38" s="138">
        <v>44</v>
      </c>
      <c r="F38" s="117" t="str">
        <f>VLOOKUP(E38,VIP!$A$2:$O13858,2,0)</f>
        <v>DRBR044</v>
      </c>
      <c r="G38" s="117" t="str">
        <f>VLOOKUP(E38,'LISTADO ATM'!$A$2:$B$897,2,0)</f>
        <v xml:space="preserve">ATM Oficina Pedernales </v>
      </c>
      <c r="H38" s="117" t="str">
        <f>VLOOKUP(E38,VIP!$A$2:$O18721,7,FALSE)</f>
        <v>Si</v>
      </c>
      <c r="I38" s="117" t="str">
        <f>VLOOKUP(E38,VIP!$A$2:$O10686,8,FALSE)</f>
        <v>Si</v>
      </c>
      <c r="J38" s="117" t="str">
        <f>VLOOKUP(E38,VIP!$A$2:$O10636,8,FALSE)</f>
        <v>Si</v>
      </c>
      <c r="K38" s="117" t="str">
        <f>VLOOKUP(E38,VIP!$A$2:$O14210,6,0)</f>
        <v>SI</v>
      </c>
      <c r="L38" s="151" t="s">
        <v>2586</v>
      </c>
      <c r="M38" s="153" t="s">
        <v>2550</v>
      </c>
      <c r="N38" s="109" t="s">
        <v>2574</v>
      </c>
      <c r="O38" s="117" t="s">
        <v>2580</v>
      </c>
      <c r="P38" s="117" t="s">
        <v>2552</v>
      </c>
      <c r="Q38" s="153" t="s">
        <v>2674</v>
      </c>
    </row>
    <row r="39" spans="1:17" ht="17.399999999999999" x14ac:dyDescent="0.3">
      <c r="A39" s="117" t="str">
        <f>VLOOKUP(E39,'LISTADO ATM'!$A$2:$C$898,3,0)</f>
        <v>DISTRITO NACIONAL</v>
      </c>
      <c r="B39" s="143">
        <v>3335924175</v>
      </c>
      <c r="C39" s="110">
        <v>44364.695</v>
      </c>
      <c r="D39" s="110" t="s">
        <v>2180</v>
      </c>
      <c r="E39" s="138">
        <v>685</v>
      </c>
      <c r="F39" s="117" t="str">
        <f>VLOOKUP(E39,VIP!$A$2:$O13844,2,0)</f>
        <v>DRBR685</v>
      </c>
      <c r="G39" s="117" t="str">
        <f>VLOOKUP(E39,'LISTADO ATM'!$A$2:$B$897,2,0)</f>
        <v>ATM Autoservicio UASD</v>
      </c>
      <c r="H39" s="117" t="str">
        <f>VLOOKUP(E39,VIP!$A$2:$O18707,7,FALSE)</f>
        <v>NO</v>
      </c>
      <c r="I39" s="117" t="str">
        <f>VLOOKUP(E39,VIP!$A$2:$O10672,8,FALSE)</f>
        <v>SI</v>
      </c>
      <c r="J39" s="117" t="str">
        <f>VLOOKUP(E39,VIP!$A$2:$O10622,8,FALSE)</f>
        <v>SI</v>
      </c>
      <c r="K39" s="117" t="str">
        <f>VLOOKUP(E39,VIP!$A$2:$O14196,6,0)</f>
        <v>NO</v>
      </c>
      <c r="L39" s="151" t="s">
        <v>2219</v>
      </c>
      <c r="M39" s="153" t="s">
        <v>2550</v>
      </c>
      <c r="N39" s="109" t="s">
        <v>2453</v>
      </c>
      <c r="O39" s="117" t="s">
        <v>2455</v>
      </c>
      <c r="P39" s="117"/>
      <c r="Q39" s="153" t="s">
        <v>2682</v>
      </c>
    </row>
    <row r="40" spans="1:17" ht="17.399999999999999" x14ac:dyDescent="0.3">
      <c r="A40" s="117" t="str">
        <f>VLOOKUP(E40,'LISTADO ATM'!$A$2:$C$898,3,0)</f>
        <v>DISTRITO NACIONAL</v>
      </c>
      <c r="B40" s="143" t="s">
        <v>2657</v>
      </c>
      <c r="C40" s="110">
        <v>44365.572650462964</v>
      </c>
      <c r="D40" s="110" t="s">
        <v>2470</v>
      </c>
      <c r="E40" s="138">
        <v>648</v>
      </c>
      <c r="F40" s="117" t="str">
        <f>VLOOKUP(E40,VIP!$A$2:$O13859,2,0)</f>
        <v>DRBR190</v>
      </c>
      <c r="G40" s="117" t="str">
        <f>VLOOKUP(E40,'LISTADO ATM'!$A$2:$B$897,2,0)</f>
        <v xml:space="preserve">ATM Hermandad de Pensionados </v>
      </c>
      <c r="H40" s="117" t="str">
        <f>VLOOKUP(E40,VIP!$A$2:$O18722,7,FALSE)</f>
        <v>Si</v>
      </c>
      <c r="I40" s="117" t="str">
        <f>VLOOKUP(E40,VIP!$A$2:$O10687,8,FALSE)</f>
        <v>No</v>
      </c>
      <c r="J40" s="117" t="str">
        <f>VLOOKUP(E40,VIP!$A$2:$O10637,8,FALSE)</f>
        <v>No</v>
      </c>
      <c r="K40" s="117" t="str">
        <f>VLOOKUP(E40,VIP!$A$2:$O14211,6,0)</f>
        <v>NO</v>
      </c>
      <c r="L40" s="151" t="s">
        <v>2658</v>
      </c>
      <c r="M40" s="153" t="s">
        <v>2550</v>
      </c>
      <c r="N40" s="109" t="s">
        <v>2574</v>
      </c>
      <c r="O40" s="117" t="s">
        <v>2580</v>
      </c>
      <c r="P40" s="117" t="s">
        <v>2552</v>
      </c>
      <c r="Q40" s="153" t="s">
        <v>2678</v>
      </c>
    </row>
    <row r="41" spans="1:17" ht="17.399999999999999" x14ac:dyDescent="0.3">
      <c r="A41" s="117" t="str">
        <f>VLOOKUP(E41,'LISTADO ATM'!$A$2:$C$898,3,0)</f>
        <v>DISTRITO NACIONAL</v>
      </c>
      <c r="B41" s="143">
        <v>3335924020</v>
      </c>
      <c r="C41" s="110">
        <v>44364.649953703702</v>
      </c>
      <c r="D41" s="110" t="s">
        <v>2180</v>
      </c>
      <c r="E41" s="138">
        <v>416</v>
      </c>
      <c r="F41" s="117" t="str">
        <f>VLOOKUP(E41,VIP!$A$2:$O13839,2,0)</f>
        <v>DRBR416</v>
      </c>
      <c r="G41" s="117" t="str">
        <f>VLOOKUP(E41,'LISTADO ATM'!$A$2:$B$897,2,0)</f>
        <v xml:space="preserve">ATM Autobanco San Martín II </v>
      </c>
      <c r="H41" s="117" t="str">
        <f>VLOOKUP(E41,VIP!$A$2:$O18702,7,FALSE)</f>
        <v>Si</v>
      </c>
      <c r="I41" s="117" t="str">
        <f>VLOOKUP(E41,VIP!$A$2:$O10667,8,FALSE)</f>
        <v>Si</v>
      </c>
      <c r="J41" s="117" t="str">
        <f>VLOOKUP(E41,VIP!$A$2:$O10617,8,FALSE)</f>
        <v>Si</v>
      </c>
      <c r="K41" s="117" t="str">
        <f>VLOOKUP(E41,VIP!$A$2:$O14191,6,0)</f>
        <v>NO</v>
      </c>
      <c r="L41" s="151" t="s">
        <v>2466</v>
      </c>
      <c r="M41" s="153" t="s">
        <v>2550</v>
      </c>
      <c r="N41" s="109" t="s">
        <v>2558</v>
      </c>
      <c r="O41" s="117" t="s">
        <v>2455</v>
      </c>
      <c r="P41" s="117"/>
      <c r="Q41" s="153" t="s">
        <v>2694</v>
      </c>
    </row>
    <row r="42" spans="1:17" ht="17.399999999999999" x14ac:dyDescent="0.3">
      <c r="A42" s="117" t="str">
        <f>VLOOKUP(E42,'LISTADO ATM'!$A$2:$C$898,3,0)</f>
        <v>DISTRITO NACIONAL</v>
      </c>
      <c r="B42" s="143" t="s">
        <v>2665</v>
      </c>
      <c r="C42" s="110">
        <v>44365.517418981479</v>
      </c>
      <c r="D42" s="110" t="s">
        <v>2470</v>
      </c>
      <c r="E42" s="138">
        <v>325</v>
      </c>
      <c r="F42" s="117" t="str">
        <f>VLOOKUP(E42,VIP!$A$2:$O13867,2,0)</f>
        <v>DRBR325</v>
      </c>
      <c r="G42" s="117" t="str">
        <f>VLOOKUP(E42,'LISTADO ATM'!$A$2:$B$897,2,0)</f>
        <v>ATM Casa Edwin</v>
      </c>
      <c r="H42" s="117" t="str">
        <f>VLOOKUP(E42,VIP!$A$2:$O18730,7,FALSE)</f>
        <v>Si</v>
      </c>
      <c r="I42" s="117" t="str">
        <f>VLOOKUP(E42,VIP!$A$2:$O10695,8,FALSE)</f>
        <v>Si</v>
      </c>
      <c r="J42" s="117" t="str">
        <f>VLOOKUP(E42,VIP!$A$2:$O10645,8,FALSE)</f>
        <v>Si</v>
      </c>
      <c r="K42" s="117" t="str">
        <f>VLOOKUP(E42,VIP!$A$2:$O14219,6,0)</f>
        <v>NO</v>
      </c>
      <c r="L42" s="151" t="s">
        <v>2586</v>
      </c>
      <c r="M42" s="153" t="s">
        <v>2550</v>
      </c>
      <c r="N42" s="109" t="s">
        <v>2574</v>
      </c>
      <c r="O42" s="117" t="s">
        <v>2580</v>
      </c>
      <c r="P42" s="117" t="s">
        <v>2552</v>
      </c>
      <c r="Q42" s="153" t="s">
        <v>2675</v>
      </c>
    </row>
    <row r="43" spans="1:17" ht="17.399999999999999" x14ac:dyDescent="0.3">
      <c r="A43" s="117" t="str">
        <f>VLOOKUP(E43,'LISTADO ATM'!$A$2:$C$898,3,0)</f>
        <v>NORTE</v>
      </c>
      <c r="B43" s="143" t="s">
        <v>2671</v>
      </c>
      <c r="C43" s="110">
        <v>44365.494456018518</v>
      </c>
      <c r="D43" s="110" t="s">
        <v>2470</v>
      </c>
      <c r="E43" s="138">
        <v>747</v>
      </c>
      <c r="F43" s="117" t="str">
        <f>VLOOKUP(E43,VIP!$A$2:$O13873,2,0)</f>
        <v>DRBR200</v>
      </c>
      <c r="G43" s="117" t="str">
        <f>VLOOKUP(E43,'LISTADO ATM'!$A$2:$B$897,2,0)</f>
        <v xml:space="preserve">ATM Club BR (Santiago) </v>
      </c>
      <c r="H43" s="117" t="str">
        <f>VLOOKUP(E43,VIP!$A$2:$O18736,7,FALSE)</f>
        <v>Si</v>
      </c>
      <c r="I43" s="117" t="str">
        <f>VLOOKUP(E43,VIP!$A$2:$O10701,8,FALSE)</f>
        <v>Si</v>
      </c>
      <c r="J43" s="117" t="str">
        <f>VLOOKUP(E43,VIP!$A$2:$O10651,8,FALSE)</f>
        <v>Si</v>
      </c>
      <c r="K43" s="117" t="str">
        <f>VLOOKUP(E43,VIP!$A$2:$O14225,6,0)</f>
        <v>SI</v>
      </c>
      <c r="L43" s="151" t="s">
        <v>2615</v>
      </c>
      <c r="M43" s="153" t="s">
        <v>2550</v>
      </c>
      <c r="N43" s="109" t="s">
        <v>2574</v>
      </c>
      <c r="O43" s="117" t="s">
        <v>2616</v>
      </c>
      <c r="P43" s="117" t="s">
        <v>2552</v>
      </c>
      <c r="Q43" s="153" t="s">
        <v>2675</v>
      </c>
    </row>
    <row r="44" spans="1:17" ht="17.399999999999999" x14ac:dyDescent="0.3">
      <c r="A44" s="117" t="str">
        <f>VLOOKUP(E44,'LISTADO ATM'!$A$2:$C$898,3,0)</f>
        <v>NORTE</v>
      </c>
      <c r="B44" s="143" t="s">
        <v>2661</v>
      </c>
      <c r="C44" s="110">
        <v>44365.543344907404</v>
      </c>
      <c r="D44" s="110" t="s">
        <v>2470</v>
      </c>
      <c r="E44" s="138">
        <v>497</v>
      </c>
      <c r="F44" s="117" t="str">
        <f>VLOOKUP(E44,VIP!$A$2:$O13862,2,0)</f>
        <v>DRBR497</v>
      </c>
      <c r="G44" s="117" t="str">
        <f>VLOOKUP(E44,'LISTADO ATM'!$A$2:$B$897,2,0)</f>
        <v xml:space="preserve">ATM Oficina El Portal II (Santiago) </v>
      </c>
      <c r="H44" s="117" t="str">
        <f>VLOOKUP(E44,VIP!$A$2:$O18725,7,FALSE)</f>
        <v>Si</v>
      </c>
      <c r="I44" s="117" t="str">
        <f>VLOOKUP(E44,VIP!$A$2:$O10690,8,FALSE)</f>
        <v>Si</v>
      </c>
      <c r="J44" s="117" t="str">
        <f>VLOOKUP(E44,VIP!$A$2:$O10640,8,FALSE)</f>
        <v>Si</v>
      </c>
      <c r="K44" s="117" t="str">
        <f>VLOOKUP(E44,VIP!$A$2:$O14214,6,0)</f>
        <v>SI</v>
      </c>
      <c r="L44" s="151" t="s">
        <v>2586</v>
      </c>
      <c r="M44" s="153" t="s">
        <v>2550</v>
      </c>
      <c r="N44" s="109" t="s">
        <v>2574</v>
      </c>
      <c r="O44" s="117" t="s">
        <v>2580</v>
      </c>
      <c r="P44" s="117" t="s">
        <v>2552</v>
      </c>
      <c r="Q44" s="153" t="s">
        <v>2676</v>
      </c>
    </row>
    <row r="45" spans="1:17" ht="17.399999999999999" x14ac:dyDescent="0.3">
      <c r="A45" s="117" t="str">
        <f>VLOOKUP(E45,'LISTADO ATM'!$A$2:$C$898,3,0)</f>
        <v>SUR</v>
      </c>
      <c r="B45" s="143">
        <v>3335920734</v>
      </c>
      <c r="C45" s="110">
        <v>44362.490798611114</v>
      </c>
      <c r="D45" s="110" t="s">
        <v>2180</v>
      </c>
      <c r="E45" s="138">
        <v>733</v>
      </c>
      <c r="F45" s="117" t="str">
        <f>VLOOKUP(E45,VIP!$A$2:$O13802,2,0)</f>
        <v>DRBR484</v>
      </c>
      <c r="G45" s="117" t="str">
        <f>VLOOKUP(E45,'LISTADO ATM'!$A$2:$B$897,2,0)</f>
        <v xml:space="preserve">ATM Zona Franca Perdenales </v>
      </c>
      <c r="H45" s="117" t="str">
        <f>VLOOKUP(E45,VIP!$A$2:$O18665,7,FALSE)</f>
        <v>Si</v>
      </c>
      <c r="I45" s="117" t="str">
        <f>VLOOKUP(E45,VIP!$A$2:$O10630,8,FALSE)</f>
        <v>Si</v>
      </c>
      <c r="J45" s="117" t="str">
        <f>VLOOKUP(E45,VIP!$A$2:$O10580,8,FALSE)</f>
        <v>Si</v>
      </c>
      <c r="K45" s="117" t="str">
        <f>VLOOKUP(E45,VIP!$A$2:$O14154,6,0)</f>
        <v>NO</v>
      </c>
      <c r="L45" s="151" t="s">
        <v>2219</v>
      </c>
      <c r="M45" s="153" t="s">
        <v>2550</v>
      </c>
      <c r="N45" s="109" t="s">
        <v>2575</v>
      </c>
      <c r="O45" s="117" t="s">
        <v>2455</v>
      </c>
      <c r="P45" s="117"/>
      <c r="Q45" s="153" t="s">
        <v>2676</v>
      </c>
    </row>
    <row r="46" spans="1:17" ht="17.399999999999999" x14ac:dyDescent="0.3">
      <c r="A46" s="117" t="str">
        <f>VLOOKUP(E46,'LISTADO ATM'!$A$2:$C$898,3,0)</f>
        <v>DISTRITO NACIONAL</v>
      </c>
      <c r="B46" s="143">
        <v>3335921519</v>
      </c>
      <c r="C46" s="110">
        <v>44362.881157407406</v>
      </c>
      <c r="D46" s="110" t="s">
        <v>2180</v>
      </c>
      <c r="E46" s="138">
        <v>231</v>
      </c>
      <c r="F46" s="117" t="str">
        <f>VLOOKUP(E46,VIP!$A$2:$O13831,2,0)</f>
        <v>DRBR231</v>
      </c>
      <c r="G46" s="117" t="str">
        <f>VLOOKUP(E46,'LISTADO ATM'!$A$2:$B$897,2,0)</f>
        <v xml:space="preserve">ATM Oficina Zona Oriental </v>
      </c>
      <c r="H46" s="117" t="str">
        <f>VLOOKUP(E46,VIP!$A$2:$O18694,7,FALSE)</f>
        <v>Si</v>
      </c>
      <c r="I46" s="117" t="str">
        <f>VLOOKUP(E46,VIP!$A$2:$O10659,8,FALSE)</f>
        <v>Si</v>
      </c>
      <c r="J46" s="117" t="str">
        <f>VLOOKUP(E46,VIP!$A$2:$O10609,8,FALSE)</f>
        <v>Si</v>
      </c>
      <c r="K46" s="117" t="str">
        <f>VLOOKUP(E46,VIP!$A$2:$O14183,6,0)</f>
        <v>SI</v>
      </c>
      <c r="L46" s="151" t="s">
        <v>2219</v>
      </c>
      <c r="M46" s="153" t="s">
        <v>2550</v>
      </c>
      <c r="N46" s="109" t="s">
        <v>2558</v>
      </c>
      <c r="O46" s="117" t="s">
        <v>2455</v>
      </c>
      <c r="P46" s="117"/>
      <c r="Q46" s="153" t="s">
        <v>2680</v>
      </c>
    </row>
    <row r="47" spans="1:17" ht="17.399999999999999" x14ac:dyDescent="0.3">
      <c r="A47" s="117" t="str">
        <f>VLOOKUP(E47,'LISTADO ATM'!$A$2:$C$898,3,0)</f>
        <v>NORTE</v>
      </c>
      <c r="B47" s="143">
        <v>3335924310</v>
      </c>
      <c r="C47" s="110">
        <v>44364.818437499998</v>
      </c>
      <c r="D47" s="110" t="s">
        <v>2181</v>
      </c>
      <c r="E47" s="138">
        <v>606</v>
      </c>
      <c r="F47" s="117" t="str">
        <f>VLOOKUP(E47,VIP!$A$2:$O13825,2,0)</f>
        <v>DRBR704</v>
      </c>
      <c r="G47" s="117" t="str">
        <f>VLOOKUP(E47,'LISTADO ATM'!$A$2:$B$897,2,0)</f>
        <v xml:space="preserve">ATM UNP Manolo Tavarez Justo </v>
      </c>
      <c r="H47" s="117" t="str">
        <f>VLOOKUP(E47,VIP!$A$2:$O18688,7,FALSE)</f>
        <v>Si</v>
      </c>
      <c r="I47" s="117" t="str">
        <f>VLOOKUP(E47,VIP!$A$2:$O10653,8,FALSE)</f>
        <v>Si</v>
      </c>
      <c r="J47" s="117" t="str">
        <f>VLOOKUP(E47,VIP!$A$2:$O10603,8,FALSE)</f>
        <v>Si</v>
      </c>
      <c r="K47" s="117" t="str">
        <f>VLOOKUP(E47,VIP!$A$2:$O14177,6,0)</f>
        <v>NO</v>
      </c>
      <c r="L47" s="151" t="s">
        <v>2568</v>
      </c>
      <c r="M47" s="153" t="s">
        <v>2550</v>
      </c>
      <c r="N47" s="109" t="s">
        <v>2453</v>
      </c>
      <c r="O47" s="117" t="s">
        <v>2567</v>
      </c>
      <c r="P47" s="117"/>
      <c r="Q47" s="153" t="s">
        <v>2680</v>
      </c>
    </row>
    <row r="48" spans="1:17" ht="17.399999999999999" x14ac:dyDescent="0.3">
      <c r="A48" s="117" t="str">
        <f>VLOOKUP(E48,'LISTADO ATM'!$A$2:$C$898,3,0)</f>
        <v>DISTRITO NACIONAL</v>
      </c>
      <c r="B48" s="143">
        <v>3335923843</v>
      </c>
      <c r="C48" s="110">
        <v>44364.576655092591</v>
      </c>
      <c r="D48" s="110" t="s">
        <v>2180</v>
      </c>
      <c r="E48" s="138">
        <v>34</v>
      </c>
      <c r="F48" s="117" t="str">
        <f>VLOOKUP(E48,VIP!$A$2:$O13837,2,0)</f>
        <v>DRBR034</v>
      </c>
      <c r="G48" s="117" t="str">
        <f>VLOOKUP(E48,'LISTADO ATM'!$A$2:$B$897,2,0)</f>
        <v xml:space="preserve">ATM Plaza de la Salud </v>
      </c>
      <c r="H48" s="117" t="str">
        <f>VLOOKUP(E48,VIP!$A$2:$O18700,7,FALSE)</f>
        <v>Si</v>
      </c>
      <c r="I48" s="117" t="str">
        <f>VLOOKUP(E48,VIP!$A$2:$O10665,8,FALSE)</f>
        <v>Si</v>
      </c>
      <c r="J48" s="117" t="str">
        <f>VLOOKUP(E48,VIP!$A$2:$O10615,8,FALSE)</f>
        <v>Si</v>
      </c>
      <c r="K48" s="117" t="str">
        <f>VLOOKUP(E48,VIP!$A$2:$O14189,6,0)</f>
        <v>NO</v>
      </c>
      <c r="L48" s="151" t="s">
        <v>2219</v>
      </c>
      <c r="M48" s="153" t="s">
        <v>2550</v>
      </c>
      <c r="N48" s="109" t="s">
        <v>2558</v>
      </c>
      <c r="O48" s="117" t="s">
        <v>2455</v>
      </c>
      <c r="P48" s="117"/>
      <c r="Q48" s="153" t="s">
        <v>2679</v>
      </c>
    </row>
    <row r="49" spans="1:21" ht="17.399999999999999" x14ac:dyDescent="0.3">
      <c r="A49" s="117" t="str">
        <f>VLOOKUP(E49,'LISTADO ATM'!$A$2:$C$898,3,0)</f>
        <v>SUR</v>
      </c>
      <c r="B49" s="143">
        <v>3335924332</v>
      </c>
      <c r="C49" s="110">
        <v>44365.005474537036</v>
      </c>
      <c r="D49" s="110" t="s">
        <v>2180</v>
      </c>
      <c r="E49" s="138">
        <v>48</v>
      </c>
      <c r="F49" s="117" t="str">
        <f>VLOOKUP(E49,VIP!$A$2:$O13821,2,0)</f>
        <v>DRBR048</v>
      </c>
      <c r="G49" s="117" t="str">
        <f>VLOOKUP(E49,'LISTADO ATM'!$A$2:$B$897,2,0)</f>
        <v xml:space="preserve">ATM Autoservicio Neiba I </v>
      </c>
      <c r="H49" s="117" t="str">
        <f>VLOOKUP(E49,VIP!$A$2:$O18684,7,FALSE)</f>
        <v>Si</v>
      </c>
      <c r="I49" s="117" t="str">
        <f>VLOOKUP(E49,VIP!$A$2:$O10649,8,FALSE)</f>
        <v>Si</v>
      </c>
      <c r="J49" s="117" t="str">
        <f>VLOOKUP(E49,VIP!$A$2:$O10599,8,FALSE)</f>
        <v>Si</v>
      </c>
      <c r="K49" s="117" t="str">
        <f>VLOOKUP(E49,VIP!$A$2:$O14173,6,0)</f>
        <v>SI</v>
      </c>
      <c r="L49" s="151" t="s">
        <v>2568</v>
      </c>
      <c r="M49" s="153" t="s">
        <v>2550</v>
      </c>
      <c r="N49" s="109" t="s">
        <v>2453</v>
      </c>
      <c r="O49" s="117" t="s">
        <v>2455</v>
      </c>
      <c r="P49" s="117"/>
      <c r="Q49" s="153" t="s">
        <v>2679</v>
      </c>
    </row>
    <row r="50" spans="1:21" ht="17.399999999999999" x14ac:dyDescent="0.3">
      <c r="A50" s="117" t="str">
        <f>VLOOKUP(E50,'LISTADO ATM'!$A$2:$C$898,3,0)</f>
        <v>NORTE</v>
      </c>
      <c r="B50" s="143" t="s">
        <v>2618</v>
      </c>
      <c r="C50" s="110">
        <v>44365.36445601852</v>
      </c>
      <c r="D50" s="110" t="s">
        <v>2181</v>
      </c>
      <c r="E50" s="138">
        <v>396</v>
      </c>
      <c r="F50" s="117" t="str">
        <f>VLOOKUP(E50,VIP!$A$2:$O13866,2,0)</f>
        <v>DRBR396</v>
      </c>
      <c r="G50" s="117" t="str">
        <f>VLOOKUP(E50,'LISTADO ATM'!$A$2:$B$897,2,0)</f>
        <v xml:space="preserve">ATM Oficina Plaza Ulloa (La Fuente) </v>
      </c>
      <c r="H50" s="117" t="str">
        <f>VLOOKUP(E50,VIP!$A$2:$O18729,7,FALSE)</f>
        <v>Si</v>
      </c>
      <c r="I50" s="117" t="str">
        <f>VLOOKUP(E50,VIP!$A$2:$O10694,8,FALSE)</f>
        <v>Si</v>
      </c>
      <c r="J50" s="117" t="str">
        <f>VLOOKUP(E50,VIP!$A$2:$O10644,8,FALSE)</f>
        <v>Si</v>
      </c>
      <c r="K50" s="117" t="str">
        <f>VLOOKUP(E50,VIP!$A$2:$O14218,6,0)</f>
        <v>NO</v>
      </c>
      <c r="L50" s="151" t="s">
        <v>2219</v>
      </c>
      <c r="M50" s="153" t="s">
        <v>2550</v>
      </c>
      <c r="N50" s="109" t="s">
        <v>2453</v>
      </c>
      <c r="O50" s="117" t="s">
        <v>2567</v>
      </c>
      <c r="P50" s="117"/>
      <c r="Q50" s="153" t="s">
        <v>2679</v>
      </c>
    </row>
    <row r="51" spans="1:21" ht="17.399999999999999" x14ac:dyDescent="0.3">
      <c r="A51" s="117" t="str">
        <f>VLOOKUP(E51,'LISTADO ATM'!$A$2:$C$898,3,0)</f>
        <v>DISTRITO NACIONAL</v>
      </c>
      <c r="B51" s="143">
        <v>3335924307</v>
      </c>
      <c r="C51" s="110">
        <v>44364.815243055556</v>
      </c>
      <c r="D51" s="110" t="s">
        <v>2180</v>
      </c>
      <c r="E51" s="138">
        <v>70</v>
      </c>
      <c r="F51" s="117" t="str">
        <f>VLOOKUP(E51,VIP!$A$2:$O13828,2,0)</f>
        <v>DRBR070</v>
      </c>
      <c r="G51" s="117" t="str">
        <f>VLOOKUP(E51,'LISTADO ATM'!$A$2:$B$897,2,0)</f>
        <v xml:space="preserve">ATM Autoservicio Plaza Lama Zona Oriental </v>
      </c>
      <c r="H51" s="117" t="str">
        <f>VLOOKUP(E51,VIP!$A$2:$O18691,7,FALSE)</f>
        <v>Si</v>
      </c>
      <c r="I51" s="117" t="str">
        <f>VLOOKUP(E51,VIP!$A$2:$O10656,8,FALSE)</f>
        <v>Si</v>
      </c>
      <c r="J51" s="117" t="str">
        <f>VLOOKUP(E51,VIP!$A$2:$O10606,8,FALSE)</f>
        <v>Si</v>
      </c>
      <c r="K51" s="117" t="str">
        <f>VLOOKUP(E51,VIP!$A$2:$O14180,6,0)</f>
        <v>NO</v>
      </c>
      <c r="L51" s="151" t="s">
        <v>2568</v>
      </c>
      <c r="M51" s="153" t="s">
        <v>2550</v>
      </c>
      <c r="N51" s="109" t="s">
        <v>2453</v>
      </c>
      <c r="O51" s="117" t="s">
        <v>2455</v>
      </c>
      <c r="P51" s="117"/>
      <c r="Q51" s="153" t="s">
        <v>2681</v>
      </c>
    </row>
    <row r="52" spans="1:21" ht="17.399999999999999" x14ac:dyDescent="0.3">
      <c r="A52" s="117" t="str">
        <f>VLOOKUP(E52,'LISTADO ATM'!$A$2:$C$898,3,0)</f>
        <v>DISTRITO NACIONAL</v>
      </c>
      <c r="B52" s="143" t="s">
        <v>2650</v>
      </c>
      <c r="C52" s="110">
        <v>44365.60365740741</v>
      </c>
      <c r="D52" s="110" t="s">
        <v>2470</v>
      </c>
      <c r="E52" s="138">
        <v>453</v>
      </c>
      <c r="F52" s="117" t="str">
        <f>VLOOKUP(E52,VIP!$A$2:$O13854,2,0)</f>
        <v>DRBR453</v>
      </c>
      <c r="G52" s="117" t="str">
        <f>VLOOKUP(E52,'LISTADO ATM'!$A$2:$B$897,2,0)</f>
        <v xml:space="preserve">ATM Autobanco Sarasota II </v>
      </c>
      <c r="H52" s="117" t="str">
        <f>VLOOKUP(E52,VIP!$A$2:$O18717,7,FALSE)</f>
        <v>Si</v>
      </c>
      <c r="I52" s="117" t="str">
        <f>VLOOKUP(E52,VIP!$A$2:$O10682,8,FALSE)</f>
        <v>Si</v>
      </c>
      <c r="J52" s="117" t="str">
        <f>VLOOKUP(E52,VIP!$A$2:$O10632,8,FALSE)</f>
        <v>Si</v>
      </c>
      <c r="K52" s="117" t="str">
        <f>VLOOKUP(E52,VIP!$A$2:$O14206,6,0)</f>
        <v>SI</v>
      </c>
      <c r="L52" s="151" t="s">
        <v>2579</v>
      </c>
      <c r="M52" s="153" t="s">
        <v>2550</v>
      </c>
      <c r="N52" s="109" t="s">
        <v>2574</v>
      </c>
      <c r="O52" s="117" t="s">
        <v>2580</v>
      </c>
      <c r="P52" s="117" t="s">
        <v>2551</v>
      </c>
      <c r="Q52" s="153" t="s">
        <v>2681</v>
      </c>
    </row>
    <row r="53" spans="1:21" ht="17.399999999999999" x14ac:dyDescent="0.3">
      <c r="A53" s="117" t="str">
        <f>VLOOKUP(E53,'LISTADO ATM'!$A$2:$C$898,3,0)</f>
        <v>DISTRITO NACIONAL</v>
      </c>
      <c r="B53" s="143">
        <v>3335923850</v>
      </c>
      <c r="C53" s="110">
        <v>44364.580231481479</v>
      </c>
      <c r="D53" s="110" t="s">
        <v>2180</v>
      </c>
      <c r="E53" s="138">
        <v>473</v>
      </c>
      <c r="F53" s="117" t="str">
        <f>VLOOKUP(E53,VIP!$A$2:$O13836,2,0)</f>
        <v>DRBR473</v>
      </c>
      <c r="G53" s="117" t="str">
        <f>VLOOKUP(E53,'LISTADO ATM'!$A$2:$B$897,2,0)</f>
        <v xml:space="preserve">ATM Oficina Carrefour II </v>
      </c>
      <c r="H53" s="117" t="str">
        <f>VLOOKUP(E53,VIP!$A$2:$O18699,7,FALSE)</f>
        <v>Si</v>
      </c>
      <c r="I53" s="117" t="str">
        <f>VLOOKUP(E53,VIP!$A$2:$O10664,8,FALSE)</f>
        <v>Si</v>
      </c>
      <c r="J53" s="117" t="str">
        <f>VLOOKUP(E53,VIP!$A$2:$O10614,8,FALSE)</f>
        <v>Si</v>
      </c>
      <c r="K53" s="117" t="str">
        <f>VLOOKUP(E53,VIP!$A$2:$O14188,6,0)</f>
        <v>NO</v>
      </c>
      <c r="L53" s="151" t="s">
        <v>2219</v>
      </c>
      <c r="M53" s="153" t="s">
        <v>2550</v>
      </c>
      <c r="N53" s="109" t="s">
        <v>2558</v>
      </c>
      <c r="O53" s="117" t="s">
        <v>2455</v>
      </c>
      <c r="P53" s="117"/>
      <c r="Q53" s="153" t="s">
        <v>2681</v>
      </c>
    </row>
    <row r="54" spans="1:21" ht="17.399999999999999" x14ac:dyDescent="0.3">
      <c r="A54" s="117" t="str">
        <f>VLOOKUP(E54,'LISTADO ATM'!$A$2:$C$898,3,0)</f>
        <v>DISTRITO NACIONAL</v>
      </c>
      <c r="B54" s="143">
        <v>3335924336</v>
      </c>
      <c r="C54" s="110">
        <v>44365.033634259256</v>
      </c>
      <c r="D54" s="110" t="s">
        <v>2449</v>
      </c>
      <c r="E54" s="138">
        <v>589</v>
      </c>
      <c r="F54" s="117" t="str">
        <f>VLOOKUP(E54,VIP!$A$2:$O13825,2,0)</f>
        <v>DRBR23E</v>
      </c>
      <c r="G54" s="117" t="str">
        <f>VLOOKUP(E54,'LISTADO ATM'!$A$2:$B$897,2,0)</f>
        <v xml:space="preserve">ATM S/M Bravo San Vicente de Paul </v>
      </c>
      <c r="H54" s="117" t="str">
        <f>VLOOKUP(E54,VIP!$A$2:$O18688,7,FALSE)</f>
        <v>Si</v>
      </c>
      <c r="I54" s="117" t="str">
        <f>VLOOKUP(E54,VIP!$A$2:$O10653,8,FALSE)</f>
        <v>No</v>
      </c>
      <c r="J54" s="117" t="str">
        <f>VLOOKUP(E54,VIP!$A$2:$O10603,8,FALSE)</f>
        <v>No</v>
      </c>
      <c r="K54" s="117" t="str">
        <f>VLOOKUP(E54,VIP!$A$2:$O14177,6,0)</f>
        <v>NO</v>
      </c>
      <c r="L54" s="151" t="s">
        <v>2566</v>
      </c>
      <c r="M54" s="153" t="s">
        <v>2550</v>
      </c>
      <c r="N54" s="109" t="s">
        <v>2453</v>
      </c>
      <c r="O54" s="117" t="s">
        <v>2454</v>
      </c>
      <c r="P54" s="117"/>
      <c r="Q54" s="153" t="s">
        <v>2681</v>
      </c>
    </row>
    <row r="55" spans="1:21" ht="17.399999999999999" x14ac:dyDescent="0.3">
      <c r="A55" s="117" t="str">
        <f>VLOOKUP(E55,'LISTADO ATM'!$A$2:$C$898,3,0)</f>
        <v>DISTRITO NACIONAL</v>
      </c>
      <c r="B55" s="143">
        <v>3335923816</v>
      </c>
      <c r="C55" s="110">
        <v>44364.565416666665</v>
      </c>
      <c r="D55" s="110" t="s">
        <v>2180</v>
      </c>
      <c r="E55" s="138">
        <v>952</v>
      </c>
      <c r="F55" s="117" t="str">
        <f>VLOOKUP(E55,VIP!$A$2:$O13840,2,0)</f>
        <v>DRBR16L</v>
      </c>
      <c r="G55" s="117" t="str">
        <f>VLOOKUP(E55,'LISTADO ATM'!$A$2:$B$897,2,0)</f>
        <v xml:space="preserve">ATM Alvarez Rivas </v>
      </c>
      <c r="H55" s="117" t="str">
        <f>VLOOKUP(E55,VIP!$A$2:$O18703,7,FALSE)</f>
        <v>Si</v>
      </c>
      <c r="I55" s="117" t="str">
        <f>VLOOKUP(E55,VIP!$A$2:$O10668,8,FALSE)</f>
        <v>Si</v>
      </c>
      <c r="J55" s="117" t="str">
        <f>VLOOKUP(E55,VIP!$A$2:$O10618,8,FALSE)</f>
        <v>Si</v>
      </c>
      <c r="K55" s="117" t="str">
        <f>VLOOKUP(E55,VIP!$A$2:$O14192,6,0)</f>
        <v>NO</v>
      </c>
      <c r="L55" s="151" t="s">
        <v>2219</v>
      </c>
      <c r="M55" s="153" t="s">
        <v>2550</v>
      </c>
      <c r="N55" s="109" t="s">
        <v>2558</v>
      </c>
      <c r="O55" s="117" t="s">
        <v>2455</v>
      </c>
      <c r="P55" s="117"/>
      <c r="Q55" s="153" t="s">
        <v>2677</v>
      </c>
    </row>
    <row r="56" spans="1:21" ht="17.399999999999999" x14ac:dyDescent="0.3">
      <c r="A56" s="117" t="str">
        <f>VLOOKUP(E56,'LISTADO ATM'!$A$2:$C$898,3,0)</f>
        <v>DISTRITO NACIONAL</v>
      </c>
      <c r="B56" s="143" t="s">
        <v>2659</v>
      </c>
      <c r="C56" s="110">
        <v>44365.570717592593</v>
      </c>
      <c r="D56" s="110" t="s">
        <v>2470</v>
      </c>
      <c r="E56" s="138">
        <v>958</v>
      </c>
      <c r="F56" s="117" t="str">
        <f>VLOOKUP(E56,VIP!$A$2:$O13860,2,0)</f>
        <v>DRBR958</v>
      </c>
      <c r="G56" s="117" t="str">
        <f>VLOOKUP(E56,'LISTADO ATM'!$A$2:$B$897,2,0)</f>
        <v xml:space="preserve">ATM Olé Aut. San Isidro </v>
      </c>
      <c r="H56" s="117" t="str">
        <f>VLOOKUP(E56,VIP!$A$2:$O18723,7,FALSE)</f>
        <v>Si</v>
      </c>
      <c r="I56" s="117" t="str">
        <f>VLOOKUP(E56,VIP!$A$2:$O10688,8,FALSE)</f>
        <v>Si</v>
      </c>
      <c r="J56" s="117" t="str">
        <f>VLOOKUP(E56,VIP!$A$2:$O10638,8,FALSE)</f>
        <v>Si</v>
      </c>
      <c r="K56" s="117" t="str">
        <f>VLOOKUP(E56,VIP!$A$2:$O14212,6,0)</f>
        <v>NO</v>
      </c>
      <c r="L56" s="151" t="s">
        <v>2586</v>
      </c>
      <c r="M56" s="153" t="s">
        <v>2550</v>
      </c>
      <c r="N56" s="109" t="s">
        <v>2574</v>
      </c>
      <c r="O56" s="117" t="s">
        <v>2580</v>
      </c>
      <c r="P56" s="117" t="s">
        <v>2552</v>
      </c>
      <c r="Q56" s="153" t="s">
        <v>2677</v>
      </c>
    </row>
    <row r="57" spans="1:21" ht="17.399999999999999" x14ac:dyDescent="0.3">
      <c r="A57" s="117" t="str">
        <f>VLOOKUP(E57,'LISTADO ATM'!$A$2:$C$898,3,0)</f>
        <v>DISTRITO NACIONAL</v>
      </c>
      <c r="B57" s="143">
        <v>3335923141</v>
      </c>
      <c r="C57" s="110">
        <v>44364.359675925924</v>
      </c>
      <c r="D57" s="110" t="s">
        <v>2180</v>
      </c>
      <c r="E57" s="138">
        <v>235</v>
      </c>
      <c r="F57" s="117" t="str">
        <f>VLOOKUP(E57,VIP!$A$2:$O13817,2,0)</f>
        <v>DRBR235</v>
      </c>
      <c r="G57" s="117" t="str">
        <f>VLOOKUP(E57,'LISTADO ATM'!$A$2:$B$897,2,0)</f>
        <v xml:space="preserve">ATM Oficina Multicentro La Sirena San Isidro </v>
      </c>
      <c r="H57" s="117" t="str">
        <f>VLOOKUP(E57,VIP!$A$2:$O18680,7,FALSE)</f>
        <v>Si</v>
      </c>
      <c r="I57" s="117" t="str">
        <f>VLOOKUP(E57,VIP!$A$2:$O10645,8,FALSE)</f>
        <v>Si</v>
      </c>
      <c r="J57" s="117" t="str">
        <f>VLOOKUP(E57,VIP!$A$2:$O10595,8,FALSE)</f>
        <v>Si</v>
      </c>
      <c r="K57" s="117" t="str">
        <f>VLOOKUP(E57,VIP!$A$2:$O14169,6,0)</f>
        <v>SI</v>
      </c>
      <c r="L57" s="151" t="s">
        <v>2245</v>
      </c>
      <c r="M57" s="153" t="s">
        <v>2550</v>
      </c>
      <c r="N57" s="109" t="s">
        <v>2558</v>
      </c>
      <c r="O57" s="117" t="s">
        <v>2455</v>
      </c>
      <c r="P57" s="117"/>
      <c r="Q57" s="153" t="s">
        <v>2683</v>
      </c>
    </row>
    <row r="58" spans="1:21" ht="17.399999999999999" x14ac:dyDescent="0.3">
      <c r="A58" s="117" t="str">
        <f>VLOOKUP(E58,'LISTADO ATM'!$A$2:$C$898,3,0)</f>
        <v>DISTRITO NACIONAL</v>
      </c>
      <c r="B58" s="143">
        <v>3335924338</v>
      </c>
      <c r="C58" s="110">
        <v>44365.053773148145</v>
      </c>
      <c r="D58" s="110" t="s">
        <v>2449</v>
      </c>
      <c r="E58" s="138">
        <v>446</v>
      </c>
      <c r="F58" s="117" t="str">
        <f>VLOOKUP(E58,VIP!$A$2:$O13823,2,0)</f>
        <v>DRBR446</v>
      </c>
      <c r="G58" s="117" t="str">
        <f>VLOOKUP(E58,'LISTADO ATM'!$A$2:$B$897,2,0)</f>
        <v>ATM Hipodromo V Centenario</v>
      </c>
      <c r="H58" s="117" t="str">
        <f>VLOOKUP(E58,VIP!$A$2:$O18686,7,FALSE)</f>
        <v>Si</v>
      </c>
      <c r="I58" s="117" t="str">
        <f>VLOOKUP(E58,VIP!$A$2:$O10651,8,FALSE)</f>
        <v>Si</v>
      </c>
      <c r="J58" s="117" t="str">
        <f>VLOOKUP(E58,VIP!$A$2:$O10601,8,FALSE)</f>
        <v>Si</v>
      </c>
      <c r="K58" s="117" t="str">
        <f>VLOOKUP(E58,VIP!$A$2:$O14175,6,0)</f>
        <v>NO</v>
      </c>
      <c r="L58" s="151" t="s">
        <v>2442</v>
      </c>
      <c r="M58" s="153" t="s">
        <v>2550</v>
      </c>
      <c r="N58" s="109" t="s">
        <v>2453</v>
      </c>
      <c r="O58" s="117" t="s">
        <v>2454</v>
      </c>
      <c r="P58" s="117"/>
      <c r="Q58" s="153" t="s">
        <v>2683</v>
      </c>
    </row>
    <row r="59" spans="1:21" ht="17.399999999999999" x14ac:dyDescent="0.3">
      <c r="A59" s="117" t="str">
        <f>VLOOKUP(E59,'LISTADO ATM'!$A$2:$C$898,3,0)</f>
        <v>DISTRITO NACIONAL</v>
      </c>
      <c r="B59" s="143" t="s">
        <v>2587</v>
      </c>
      <c r="C59" s="110">
        <v>44365.441516203704</v>
      </c>
      <c r="D59" s="110" t="s">
        <v>2180</v>
      </c>
      <c r="E59" s="138">
        <v>718</v>
      </c>
      <c r="F59" s="117" t="str">
        <f>VLOOKUP(E59,VIP!$A$2:$O13841,2,0)</f>
        <v>DRBR24Y</v>
      </c>
      <c r="G59" s="117" t="str">
        <f>VLOOKUP(E59,'LISTADO ATM'!$A$2:$B$897,2,0)</f>
        <v xml:space="preserve">ATM Feria Ganadera </v>
      </c>
      <c r="H59" s="117" t="str">
        <f>VLOOKUP(E59,VIP!$A$2:$O18704,7,FALSE)</f>
        <v>Si</v>
      </c>
      <c r="I59" s="117" t="str">
        <f>VLOOKUP(E59,VIP!$A$2:$O10669,8,FALSE)</f>
        <v>Si</v>
      </c>
      <c r="J59" s="117" t="str">
        <f>VLOOKUP(E59,VIP!$A$2:$O10619,8,FALSE)</f>
        <v>Si</v>
      </c>
      <c r="K59" s="117" t="str">
        <f>VLOOKUP(E59,VIP!$A$2:$O14193,6,0)</f>
        <v>NO</v>
      </c>
      <c r="L59" s="151" t="s">
        <v>2245</v>
      </c>
      <c r="M59" s="153" t="s">
        <v>2550</v>
      </c>
      <c r="N59" s="109" t="s">
        <v>2453</v>
      </c>
      <c r="O59" s="117" t="s">
        <v>2455</v>
      </c>
      <c r="P59" s="117"/>
      <c r="Q59" s="153" t="s">
        <v>2683</v>
      </c>
    </row>
    <row r="60" spans="1:21" ht="17.399999999999999" x14ac:dyDescent="0.3">
      <c r="A60" s="117" t="str">
        <f>VLOOKUP(E60,'LISTADO ATM'!$A$2:$C$898,3,0)</f>
        <v>DISTRITO NACIONAL</v>
      </c>
      <c r="B60" s="143" t="s">
        <v>2596</v>
      </c>
      <c r="C60" s="110">
        <v>44365.425682870373</v>
      </c>
      <c r="D60" s="110" t="s">
        <v>2470</v>
      </c>
      <c r="E60" s="138">
        <v>194</v>
      </c>
      <c r="F60" s="117" t="str">
        <f>VLOOKUP(E60,VIP!$A$2:$O13848,2,0)</f>
        <v>DRBR194</v>
      </c>
      <c r="G60" s="117" t="str">
        <f>VLOOKUP(E60,'LISTADO ATM'!$A$2:$B$897,2,0)</f>
        <v xml:space="preserve">ATM UNP Pantoja </v>
      </c>
      <c r="H60" s="117" t="str">
        <f>VLOOKUP(E60,VIP!$A$2:$O18711,7,FALSE)</f>
        <v>Si</v>
      </c>
      <c r="I60" s="117" t="str">
        <f>VLOOKUP(E60,VIP!$A$2:$O10676,8,FALSE)</f>
        <v>No</v>
      </c>
      <c r="J60" s="117" t="str">
        <f>VLOOKUP(E60,VIP!$A$2:$O10626,8,FALSE)</f>
        <v>No</v>
      </c>
      <c r="K60" s="117" t="str">
        <f>VLOOKUP(E60,VIP!$A$2:$O14200,6,0)</f>
        <v>NO</v>
      </c>
      <c r="L60" s="151" t="s">
        <v>2442</v>
      </c>
      <c r="M60" s="153" t="s">
        <v>2550</v>
      </c>
      <c r="N60" s="109" t="s">
        <v>2453</v>
      </c>
      <c r="O60" s="117" t="s">
        <v>2471</v>
      </c>
      <c r="P60" s="117"/>
      <c r="Q60" s="153" t="s">
        <v>2686</v>
      </c>
    </row>
    <row r="61" spans="1:21" ht="17.399999999999999" x14ac:dyDescent="0.3">
      <c r="A61" s="117" t="str">
        <f>VLOOKUP(E61,'LISTADO ATM'!$A$2:$C$898,3,0)</f>
        <v>DISTRITO NACIONAL</v>
      </c>
      <c r="B61" s="143" t="s">
        <v>2609</v>
      </c>
      <c r="C61" s="110">
        <v>44365.381261574075</v>
      </c>
      <c r="D61" s="110" t="s">
        <v>2449</v>
      </c>
      <c r="E61" s="138">
        <v>486</v>
      </c>
      <c r="F61" s="117" t="str">
        <f>VLOOKUP(E61,VIP!$A$2:$O13861,2,0)</f>
        <v>DRBR486</v>
      </c>
      <c r="G61" s="117" t="str">
        <f>VLOOKUP(E61,'LISTADO ATM'!$A$2:$B$897,2,0)</f>
        <v xml:space="preserve">ATM Olé La Caleta </v>
      </c>
      <c r="H61" s="117" t="str">
        <f>VLOOKUP(E61,VIP!$A$2:$O18724,7,FALSE)</f>
        <v>Si</v>
      </c>
      <c r="I61" s="117" t="str">
        <f>VLOOKUP(E61,VIP!$A$2:$O10689,8,FALSE)</f>
        <v>Si</v>
      </c>
      <c r="J61" s="117" t="str">
        <f>VLOOKUP(E61,VIP!$A$2:$O10639,8,FALSE)</f>
        <v>Si</v>
      </c>
      <c r="K61" s="117" t="str">
        <f>VLOOKUP(E61,VIP!$A$2:$O14213,6,0)</f>
        <v>NO</v>
      </c>
      <c r="L61" s="151" t="s">
        <v>2610</v>
      </c>
      <c r="M61" s="153" t="s">
        <v>2550</v>
      </c>
      <c r="N61" s="109" t="s">
        <v>2453</v>
      </c>
      <c r="O61" s="117" t="s">
        <v>2454</v>
      </c>
      <c r="P61" s="117"/>
      <c r="Q61" s="153" t="s">
        <v>2686</v>
      </c>
      <c r="R61" s="87"/>
      <c r="S61" s="87"/>
      <c r="T61" s="89"/>
      <c r="U61" s="75"/>
    </row>
    <row r="62" spans="1:21" ht="17.399999999999999" x14ac:dyDescent="0.3">
      <c r="A62" s="117" t="str">
        <f>VLOOKUP(E62,'LISTADO ATM'!$A$2:$C$898,3,0)</f>
        <v>DISTRITO NACIONAL</v>
      </c>
      <c r="B62" s="143">
        <v>3335924127</v>
      </c>
      <c r="C62" s="110">
        <v>44364.682708333334</v>
      </c>
      <c r="D62" s="110" t="s">
        <v>2449</v>
      </c>
      <c r="E62" s="138">
        <v>738</v>
      </c>
      <c r="F62" s="117" t="str">
        <f>VLOOKUP(E62,VIP!$A$2:$O13845,2,0)</f>
        <v>DRBR24S</v>
      </c>
      <c r="G62" s="117" t="str">
        <f>VLOOKUP(E62,'LISTADO ATM'!$A$2:$B$897,2,0)</f>
        <v xml:space="preserve">ATM Zona Franca Los Alcarrizos </v>
      </c>
      <c r="H62" s="117" t="str">
        <f>VLOOKUP(E62,VIP!$A$2:$O18708,7,FALSE)</f>
        <v>Si</v>
      </c>
      <c r="I62" s="117" t="str">
        <f>VLOOKUP(E62,VIP!$A$2:$O10673,8,FALSE)</f>
        <v>Si</v>
      </c>
      <c r="J62" s="117" t="str">
        <f>VLOOKUP(E62,VIP!$A$2:$O10623,8,FALSE)</f>
        <v>Si</v>
      </c>
      <c r="K62" s="117" t="str">
        <f>VLOOKUP(E62,VIP!$A$2:$O14197,6,0)</f>
        <v>NO</v>
      </c>
      <c r="L62" s="151" t="s">
        <v>2566</v>
      </c>
      <c r="M62" s="153" t="s">
        <v>2550</v>
      </c>
      <c r="N62" s="109" t="s">
        <v>2453</v>
      </c>
      <c r="O62" s="117" t="s">
        <v>2454</v>
      </c>
      <c r="P62" s="117"/>
      <c r="Q62" s="153" t="s">
        <v>2684</v>
      </c>
      <c r="R62" s="87"/>
      <c r="S62" s="87"/>
      <c r="T62" s="89"/>
      <c r="U62" s="75"/>
    </row>
    <row r="63" spans="1:21" ht="17.399999999999999" x14ac:dyDescent="0.3">
      <c r="A63" s="117" t="str">
        <f>VLOOKUP(E63,'LISTADO ATM'!$A$2:$C$898,3,0)</f>
        <v>ESTE</v>
      </c>
      <c r="B63" s="143" t="s">
        <v>2654</v>
      </c>
      <c r="C63" s="110">
        <v>44365.591793981483</v>
      </c>
      <c r="D63" s="110" t="s">
        <v>2470</v>
      </c>
      <c r="E63" s="138">
        <v>843</v>
      </c>
      <c r="F63" s="117" t="str">
        <f>VLOOKUP(E63,VIP!$A$2:$O13856,2,0)</f>
        <v>DRBR843</v>
      </c>
      <c r="G63" s="117" t="str">
        <f>VLOOKUP(E63,'LISTADO ATM'!$A$2:$B$897,2,0)</f>
        <v xml:space="preserve">ATM Oficina Romana Centro </v>
      </c>
      <c r="H63" s="117" t="str">
        <f>VLOOKUP(E63,VIP!$A$2:$O18719,7,FALSE)</f>
        <v>Si</v>
      </c>
      <c r="I63" s="117" t="str">
        <f>VLOOKUP(E63,VIP!$A$2:$O10684,8,FALSE)</f>
        <v>Si</v>
      </c>
      <c r="J63" s="117" t="str">
        <f>VLOOKUP(E63,VIP!$A$2:$O10634,8,FALSE)</f>
        <v>Si</v>
      </c>
      <c r="K63" s="117" t="str">
        <f>VLOOKUP(E63,VIP!$A$2:$O14208,6,0)</f>
        <v>NO</v>
      </c>
      <c r="L63" s="151" t="s">
        <v>2652</v>
      </c>
      <c r="M63" s="153" t="s">
        <v>2550</v>
      </c>
      <c r="N63" s="109" t="s">
        <v>2574</v>
      </c>
      <c r="O63" s="117" t="s">
        <v>2653</v>
      </c>
      <c r="P63" s="117" t="s">
        <v>2552</v>
      </c>
      <c r="Q63" s="153" t="s">
        <v>2684</v>
      </c>
      <c r="R63" s="87"/>
      <c r="S63" s="87"/>
      <c r="T63" s="89"/>
      <c r="U63" s="75"/>
    </row>
    <row r="64" spans="1:21" ht="17.399999999999999" x14ac:dyDescent="0.3">
      <c r="A64" s="117" t="str">
        <f>VLOOKUP(E64,'LISTADO ATM'!$A$2:$C$898,3,0)</f>
        <v>DISTRITO NACIONAL</v>
      </c>
      <c r="B64" s="143" t="s">
        <v>2651</v>
      </c>
      <c r="C64" s="110">
        <v>44365.593506944446</v>
      </c>
      <c r="D64" s="110" t="s">
        <v>2470</v>
      </c>
      <c r="E64" s="138">
        <v>958</v>
      </c>
      <c r="F64" s="117" t="str">
        <f>VLOOKUP(E64,VIP!$A$2:$O13855,2,0)</f>
        <v>DRBR958</v>
      </c>
      <c r="G64" s="117" t="str">
        <f>VLOOKUP(E64,'LISTADO ATM'!$A$2:$B$897,2,0)</f>
        <v xml:space="preserve">ATM Olé Aut. San Isidro </v>
      </c>
      <c r="H64" s="117" t="str">
        <f>VLOOKUP(E64,VIP!$A$2:$O18718,7,FALSE)</f>
        <v>Si</v>
      </c>
      <c r="I64" s="117" t="str">
        <f>VLOOKUP(E64,VIP!$A$2:$O10683,8,FALSE)</f>
        <v>Si</v>
      </c>
      <c r="J64" s="117" t="str">
        <f>VLOOKUP(E64,VIP!$A$2:$O10633,8,FALSE)</f>
        <v>Si</v>
      </c>
      <c r="K64" s="117" t="str">
        <f>VLOOKUP(E64,VIP!$A$2:$O14207,6,0)</f>
        <v>NO</v>
      </c>
      <c r="L64" s="151" t="s">
        <v>2652</v>
      </c>
      <c r="M64" s="153" t="s">
        <v>2550</v>
      </c>
      <c r="N64" s="109" t="s">
        <v>2574</v>
      </c>
      <c r="O64" s="117" t="s">
        <v>2653</v>
      </c>
      <c r="P64" s="117" t="s">
        <v>2552</v>
      </c>
      <c r="Q64" s="153" t="s">
        <v>2684</v>
      </c>
      <c r="R64" s="87"/>
      <c r="S64" s="87"/>
      <c r="T64" s="89"/>
      <c r="U64" s="75"/>
    </row>
    <row r="65" spans="1:21" ht="17.399999999999999" x14ac:dyDescent="0.3">
      <c r="A65" s="117" t="str">
        <f>VLOOKUP(E65,'LISTADO ATM'!$A$2:$C$898,3,0)</f>
        <v>NORTE</v>
      </c>
      <c r="B65" s="143" t="s">
        <v>2595</v>
      </c>
      <c r="C65" s="110">
        <v>44365.427488425928</v>
      </c>
      <c r="D65" s="110" t="s">
        <v>2470</v>
      </c>
      <c r="E65" s="138">
        <v>93</v>
      </c>
      <c r="F65" s="117" t="str">
        <f>VLOOKUP(E65,VIP!$A$2:$O13847,2,0)</f>
        <v>DRBR093</v>
      </c>
      <c r="G65" s="117" t="str">
        <f>VLOOKUP(E65,'LISTADO ATM'!$A$2:$B$897,2,0)</f>
        <v xml:space="preserve">ATM Oficina Cotuí </v>
      </c>
      <c r="H65" s="117" t="str">
        <f>VLOOKUP(E65,VIP!$A$2:$O18710,7,FALSE)</f>
        <v>Si</v>
      </c>
      <c r="I65" s="117" t="str">
        <f>VLOOKUP(E65,VIP!$A$2:$O10675,8,FALSE)</f>
        <v>Si</v>
      </c>
      <c r="J65" s="117" t="str">
        <f>VLOOKUP(E65,VIP!$A$2:$O10625,8,FALSE)</f>
        <v>Si</v>
      </c>
      <c r="K65" s="117" t="str">
        <f>VLOOKUP(E65,VIP!$A$2:$O14199,6,0)</f>
        <v>SI</v>
      </c>
      <c r="L65" s="151" t="s">
        <v>2442</v>
      </c>
      <c r="M65" s="153" t="s">
        <v>2550</v>
      </c>
      <c r="N65" s="109" t="s">
        <v>2453</v>
      </c>
      <c r="O65" s="117" t="s">
        <v>2471</v>
      </c>
      <c r="P65" s="117"/>
      <c r="Q65" s="153" t="s">
        <v>2685</v>
      </c>
      <c r="R65" s="87"/>
      <c r="S65" s="87"/>
      <c r="T65" s="89"/>
      <c r="U65" s="75"/>
    </row>
    <row r="66" spans="1:21" ht="17.399999999999999" x14ac:dyDescent="0.3">
      <c r="A66" s="117" t="str">
        <f>VLOOKUP(E66,'LISTADO ATM'!$A$2:$C$898,3,0)</f>
        <v>SUR</v>
      </c>
      <c r="B66" s="143" t="s">
        <v>2607</v>
      </c>
      <c r="C66" s="110">
        <v>44365.397094907406</v>
      </c>
      <c r="D66" s="110" t="s">
        <v>2470</v>
      </c>
      <c r="E66" s="138">
        <v>699</v>
      </c>
      <c r="F66" s="117" t="str">
        <f>VLOOKUP(E66,VIP!$A$2:$O13859,2,0)</f>
        <v>DRBR699</v>
      </c>
      <c r="G66" s="117" t="str">
        <f>VLOOKUP(E66,'LISTADO ATM'!$A$2:$B$897,2,0)</f>
        <v>ATM S/M Bravo Bani</v>
      </c>
      <c r="H66" s="117" t="str">
        <f>VLOOKUP(E66,VIP!$A$2:$O18722,7,FALSE)</f>
        <v>NO</v>
      </c>
      <c r="I66" s="117" t="str">
        <f>VLOOKUP(E66,VIP!$A$2:$O10687,8,FALSE)</f>
        <v>SI</v>
      </c>
      <c r="J66" s="117" t="str">
        <f>VLOOKUP(E66,VIP!$A$2:$O10637,8,FALSE)</f>
        <v>SI</v>
      </c>
      <c r="K66" s="117" t="str">
        <f>VLOOKUP(E66,VIP!$A$2:$O14211,6,0)</f>
        <v>NO</v>
      </c>
      <c r="L66" s="151" t="s">
        <v>2566</v>
      </c>
      <c r="M66" s="153" t="s">
        <v>2550</v>
      </c>
      <c r="N66" s="109" t="s">
        <v>2453</v>
      </c>
      <c r="O66" s="117" t="s">
        <v>2471</v>
      </c>
      <c r="P66" s="117"/>
      <c r="Q66" s="153" t="s">
        <v>2685</v>
      </c>
      <c r="R66" s="87"/>
      <c r="S66" s="87"/>
      <c r="T66" s="89"/>
      <c r="U66" s="75"/>
    </row>
    <row r="67" spans="1:21" ht="17.399999999999999" x14ac:dyDescent="0.3">
      <c r="A67" s="117" t="str">
        <f>VLOOKUP(E67,'LISTADO ATM'!$A$2:$C$898,3,0)</f>
        <v>ESTE</v>
      </c>
      <c r="B67" s="143" t="s">
        <v>2608</v>
      </c>
      <c r="C67" s="110">
        <v>44365.387118055558</v>
      </c>
      <c r="D67" s="110" t="s">
        <v>2449</v>
      </c>
      <c r="E67" s="138">
        <v>844</v>
      </c>
      <c r="F67" s="117" t="str">
        <f>VLOOKUP(E67,VIP!$A$2:$O13860,2,0)</f>
        <v>DRBR844</v>
      </c>
      <c r="G67" s="117" t="str">
        <f>VLOOKUP(E67,'LISTADO ATM'!$A$2:$B$897,2,0)</f>
        <v xml:space="preserve">ATM San Juan Shopping Center (Bávaro) </v>
      </c>
      <c r="H67" s="117" t="str">
        <f>VLOOKUP(E67,VIP!$A$2:$O18723,7,FALSE)</f>
        <v>Si</v>
      </c>
      <c r="I67" s="117" t="str">
        <f>VLOOKUP(E67,VIP!$A$2:$O10688,8,FALSE)</f>
        <v>Si</v>
      </c>
      <c r="J67" s="117" t="str">
        <f>VLOOKUP(E67,VIP!$A$2:$O10638,8,FALSE)</f>
        <v>Si</v>
      </c>
      <c r="K67" s="117" t="str">
        <f>VLOOKUP(E67,VIP!$A$2:$O14212,6,0)</f>
        <v>NO</v>
      </c>
      <c r="L67" s="151" t="s">
        <v>2442</v>
      </c>
      <c r="M67" s="153" t="s">
        <v>2550</v>
      </c>
      <c r="N67" s="109" t="s">
        <v>2453</v>
      </c>
      <c r="O67" s="117" t="s">
        <v>2454</v>
      </c>
      <c r="P67" s="117"/>
      <c r="Q67" s="153" t="s">
        <v>2685</v>
      </c>
      <c r="R67" s="87"/>
      <c r="S67" s="87"/>
      <c r="T67" s="89"/>
      <c r="U67" s="75"/>
    </row>
    <row r="68" spans="1:21" ht="17.399999999999999" x14ac:dyDescent="0.3">
      <c r="A68" s="117" t="str">
        <f>VLOOKUP(E68,'LISTADO ATM'!$A$2:$C$898,3,0)</f>
        <v>DISTRITO NACIONAL</v>
      </c>
      <c r="B68" s="143">
        <v>3335924285</v>
      </c>
      <c r="C68" s="110">
        <v>44364.770196759258</v>
      </c>
      <c r="D68" s="110" t="s">
        <v>2449</v>
      </c>
      <c r="E68" s="138">
        <v>678</v>
      </c>
      <c r="F68" s="117" t="str">
        <f>VLOOKUP(E68,VIP!$A$2:$O13839,2,0)</f>
        <v>DRBR678</v>
      </c>
      <c r="G68" s="117" t="str">
        <f>VLOOKUP(E68,'LISTADO ATM'!$A$2:$B$897,2,0)</f>
        <v>ATM Eco Petroleo San Isidro</v>
      </c>
      <c r="H68" s="117" t="str">
        <f>VLOOKUP(E68,VIP!$A$2:$O18702,7,FALSE)</f>
        <v>Si</v>
      </c>
      <c r="I68" s="117" t="str">
        <f>VLOOKUP(E68,VIP!$A$2:$O10667,8,FALSE)</f>
        <v>Si</v>
      </c>
      <c r="J68" s="117" t="str">
        <f>VLOOKUP(E68,VIP!$A$2:$O10617,8,FALSE)</f>
        <v>Si</v>
      </c>
      <c r="K68" s="117" t="str">
        <f>VLOOKUP(E68,VIP!$A$2:$O14191,6,0)</f>
        <v>NO</v>
      </c>
      <c r="L68" s="151" t="s">
        <v>2442</v>
      </c>
      <c r="M68" s="153" t="s">
        <v>2550</v>
      </c>
      <c r="N68" s="109" t="s">
        <v>2453</v>
      </c>
      <c r="O68" s="117" t="s">
        <v>2454</v>
      </c>
      <c r="P68" s="117"/>
      <c r="Q68" s="153" t="s">
        <v>2689</v>
      </c>
      <c r="R68" s="87"/>
      <c r="S68" s="87"/>
      <c r="T68" s="89"/>
      <c r="U68" s="75"/>
    </row>
    <row r="69" spans="1:21" ht="17.399999999999999" x14ac:dyDescent="0.3">
      <c r="A69" s="117" t="str">
        <f>VLOOKUP(E69,'LISTADO ATM'!$A$2:$C$898,3,0)</f>
        <v>NORTE</v>
      </c>
      <c r="B69" s="143">
        <v>3335924327</v>
      </c>
      <c r="C69" s="110">
        <v>44364.899201388886</v>
      </c>
      <c r="D69" s="110" t="s">
        <v>2470</v>
      </c>
      <c r="E69" s="138">
        <v>40</v>
      </c>
      <c r="F69" s="117" t="str">
        <f>VLOOKUP(E69,VIP!$A$2:$O13824,2,0)</f>
        <v>DRBR040</v>
      </c>
      <c r="G69" s="117" t="str">
        <f>VLOOKUP(E69,'LISTADO ATM'!$A$2:$B$897,2,0)</f>
        <v xml:space="preserve">ATM Oficina El Puñal </v>
      </c>
      <c r="H69" s="117" t="str">
        <f>VLOOKUP(E69,VIP!$A$2:$O18687,7,FALSE)</f>
        <v>Si</v>
      </c>
      <c r="I69" s="117" t="str">
        <f>VLOOKUP(E69,VIP!$A$2:$O10652,8,FALSE)</f>
        <v>Si</v>
      </c>
      <c r="J69" s="117" t="str">
        <f>VLOOKUP(E69,VIP!$A$2:$O10602,8,FALSE)</f>
        <v>Si</v>
      </c>
      <c r="K69" s="117" t="str">
        <f>VLOOKUP(E69,VIP!$A$2:$O14176,6,0)</f>
        <v>NO</v>
      </c>
      <c r="L69" s="151" t="s">
        <v>2418</v>
      </c>
      <c r="M69" s="153" t="s">
        <v>2550</v>
      </c>
      <c r="N69" s="109" t="s">
        <v>2453</v>
      </c>
      <c r="O69" s="117" t="s">
        <v>2572</v>
      </c>
      <c r="P69" s="117"/>
      <c r="Q69" s="153" t="s">
        <v>2690</v>
      </c>
      <c r="R69" s="87"/>
      <c r="S69" s="87"/>
      <c r="T69" s="89"/>
      <c r="U69" s="75"/>
    </row>
    <row r="70" spans="1:21" ht="17.399999999999999" x14ac:dyDescent="0.3">
      <c r="A70" s="117" t="str">
        <f>VLOOKUP(E70,'LISTADO ATM'!$A$2:$C$898,3,0)</f>
        <v>ESTE</v>
      </c>
      <c r="B70" s="143">
        <v>3335922949</v>
      </c>
      <c r="C70" s="110">
        <v>44363.771909722222</v>
      </c>
      <c r="D70" s="110" t="s">
        <v>2449</v>
      </c>
      <c r="E70" s="138">
        <v>608</v>
      </c>
      <c r="F70" s="117" t="str">
        <f>VLOOKUP(E70,VIP!$A$2:$O13816,2,0)</f>
        <v>DRBR305</v>
      </c>
      <c r="G70" s="117" t="str">
        <f>VLOOKUP(E70,'LISTADO ATM'!$A$2:$B$897,2,0)</f>
        <v xml:space="preserve">ATM Oficina Jumbo (San Pedro) </v>
      </c>
      <c r="H70" s="117" t="str">
        <f>VLOOKUP(E70,VIP!$A$2:$O18679,7,FALSE)</f>
        <v>Si</v>
      </c>
      <c r="I70" s="117" t="str">
        <f>VLOOKUP(E70,VIP!$A$2:$O10644,8,FALSE)</f>
        <v>Si</v>
      </c>
      <c r="J70" s="117" t="str">
        <f>VLOOKUP(E70,VIP!$A$2:$O10594,8,FALSE)</f>
        <v>Si</v>
      </c>
      <c r="K70" s="117" t="str">
        <f>VLOOKUP(E70,VIP!$A$2:$O14168,6,0)</f>
        <v>SI</v>
      </c>
      <c r="L70" s="151" t="s">
        <v>2418</v>
      </c>
      <c r="M70" s="153" t="s">
        <v>2550</v>
      </c>
      <c r="N70" s="109" t="s">
        <v>2574</v>
      </c>
      <c r="O70" s="117" t="s">
        <v>2454</v>
      </c>
      <c r="P70" s="117"/>
      <c r="Q70" s="153" t="s">
        <v>2691</v>
      </c>
      <c r="R70" s="87"/>
      <c r="S70" s="87"/>
      <c r="T70" s="89"/>
      <c r="U70" s="75"/>
    </row>
    <row r="71" spans="1:21" ht="17.399999999999999" x14ac:dyDescent="0.3">
      <c r="A71" s="117" t="str">
        <f>VLOOKUP(E71,'LISTADO ATM'!$A$2:$C$898,3,0)</f>
        <v>DISTRITO NACIONAL</v>
      </c>
      <c r="B71" s="143">
        <v>3335923961</v>
      </c>
      <c r="C71" s="110">
        <v>44364.633217592593</v>
      </c>
      <c r="D71" s="110" t="s">
        <v>2449</v>
      </c>
      <c r="E71" s="138">
        <v>904</v>
      </c>
      <c r="F71" s="117" t="str">
        <f>VLOOKUP(E71,VIP!$A$2:$O13843,2,0)</f>
        <v>DRBR24B</v>
      </c>
      <c r="G71" s="117" t="str">
        <f>VLOOKUP(E71,'LISTADO ATM'!$A$2:$B$897,2,0)</f>
        <v xml:space="preserve">ATM Oficina Multicentro La Sirena Churchill </v>
      </c>
      <c r="H71" s="117" t="str">
        <f>VLOOKUP(E71,VIP!$A$2:$O18706,7,FALSE)</f>
        <v>Si</v>
      </c>
      <c r="I71" s="117" t="str">
        <f>VLOOKUP(E71,VIP!$A$2:$O10671,8,FALSE)</f>
        <v>Si</v>
      </c>
      <c r="J71" s="117" t="str">
        <f>VLOOKUP(E71,VIP!$A$2:$O10621,8,FALSE)</f>
        <v>Si</v>
      </c>
      <c r="K71" s="117" t="str">
        <f>VLOOKUP(E71,VIP!$A$2:$O14195,6,0)</f>
        <v>SI</v>
      </c>
      <c r="L71" s="151" t="s">
        <v>2418</v>
      </c>
      <c r="M71" s="153" t="s">
        <v>2550</v>
      </c>
      <c r="N71" s="109" t="s">
        <v>2453</v>
      </c>
      <c r="O71" s="117" t="s">
        <v>2454</v>
      </c>
      <c r="P71" s="117"/>
      <c r="Q71" s="153" t="s">
        <v>2691</v>
      </c>
      <c r="R71" s="87"/>
      <c r="S71" s="87"/>
      <c r="T71" s="89"/>
      <c r="U71" s="75"/>
    </row>
    <row r="72" spans="1:21" ht="17.399999999999999" x14ac:dyDescent="0.3">
      <c r="A72" s="117" t="str">
        <f>VLOOKUP(E72,'LISTADO ATM'!$A$2:$C$898,3,0)</f>
        <v>DISTRITO NACIONAL</v>
      </c>
      <c r="B72" s="143" t="s">
        <v>2594</v>
      </c>
      <c r="C72" s="110">
        <v>44365.428576388891</v>
      </c>
      <c r="D72" s="110" t="s">
        <v>2449</v>
      </c>
      <c r="E72" s="138">
        <v>816</v>
      </c>
      <c r="F72" s="117" t="str">
        <f>VLOOKUP(E72,VIP!$A$2:$O13846,2,0)</f>
        <v>DRBR816</v>
      </c>
      <c r="G72" s="117" t="str">
        <f>VLOOKUP(E72,'LISTADO ATM'!$A$2:$B$897,2,0)</f>
        <v xml:space="preserve">ATM Oficina Pedro Brand </v>
      </c>
      <c r="H72" s="117" t="str">
        <f>VLOOKUP(E72,VIP!$A$2:$O18709,7,FALSE)</f>
        <v>Si</v>
      </c>
      <c r="I72" s="117" t="str">
        <f>VLOOKUP(E72,VIP!$A$2:$O10674,8,FALSE)</f>
        <v>Si</v>
      </c>
      <c r="J72" s="117" t="str">
        <f>VLOOKUP(E72,VIP!$A$2:$O10624,8,FALSE)</f>
        <v>Si</v>
      </c>
      <c r="K72" s="117" t="str">
        <f>VLOOKUP(E72,VIP!$A$2:$O14198,6,0)</f>
        <v>NO</v>
      </c>
      <c r="L72" s="151" t="s">
        <v>2418</v>
      </c>
      <c r="M72" s="153" t="s">
        <v>2550</v>
      </c>
      <c r="N72" s="109" t="s">
        <v>2453</v>
      </c>
      <c r="O72" s="117" t="s">
        <v>2454</v>
      </c>
      <c r="P72" s="117"/>
      <c r="Q72" s="153" t="s">
        <v>2693</v>
      </c>
      <c r="R72" s="87"/>
      <c r="S72" s="87"/>
      <c r="T72" s="89"/>
      <c r="U72" s="75"/>
    </row>
    <row r="73" spans="1:21" ht="17.399999999999999" x14ac:dyDescent="0.3">
      <c r="A73" s="117" t="str">
        <f>VLOOKUP(E73,'LISTADO ATM'!$A$2:$C$898,3,0)</f>
        <v>DISTRITO NACIONAL</v>
      </c>
      <c r="B73" s="143" t="s">
        <v>2670</v>
      </c>
      <c r="C73" s="110">
        <v>44365.5078125</v>
      </c>
      <c r="D73" s="110" t="s">
        <v>2449</v>
      </c>
      <c r="E73" s="138">
        <v>908</v>
      </c>
      <c r="F73" s="117" t="str">
        <f>VLOOKUP(E73,VIP!$A$2:$O13872,2,0)</f>
        <v>DRBR16D</v>
      </c>
      <c r="G73" s="117" t="str">
        <f>VLOOKUP(E73,'LISTADO ATM'!$A$2:$B$897,2,0)</f>
        <v xml:space="preserve">ATM Oficina Plaza Botánika </v>
      </c>
      <c r="H73" s="117" t="str">
        <f>VLOOKUP(E73,VIP!$A$2:$O18735,7,FALSE)</f>
        <v>Si</v>
      </c>
      <c r="I73" s="117" t="str">
        <f>VLOOKUP(E73,VIP!$A$2:$O10700,8,FALSE)</f>
        <v>Si</v>
      </c>
      <c r="J73" s="117" t="str">
        <f>VLOOKUP(E73,VIP!$A$2:$O10650,8,FALSE)</f>
        <v>Si</v>
      </c>
      <c r="K73" s="117" t="str">
        <f>VLOOKUP(E73,VIP!$A$2:$O14224,6,0)</f>
        <v>NO</v>
      </c>
      <c r="L73" s="151" t="s">
        <v>2418</v>
      </c>
      <c r="M73" s="153" t="s">
        <v>2550</v>
      </c>
      <c r="N73" s="109" t="s">
        <v>2453</v>
      </c>
      <c r="O73" s="117" t="s">
        <v>2454</v>
      </c>
      <c r="P73" s="117"/>
      <c r="Q73" s="153" t="s">
        <v>2693</v>
      </c>
      <c r="R73" s="87"/>
      <c r="S73" s="87"/>
      <c r="T73" s="89"/>
      <c r="U73" s="75"/>
    </row>
    <row r="74" spans="1:21" ht="17.399999999999999" x14ac:dyDescent="0.3">
      <c r="A74" s="117" t="str">
        <f>VLOOKUP(E74,'LISTADO ATM'!$A$2:$C$898,3,0)</f>
        <v>NORTE</v>
      </c>
      <c r="B74" s="143">
        <v>3335924289</v>
      </c>
      <c r="C74" s="110">
        <v>44364.774872685186</v>
      </c>
      <c r="D74" s="110" t="s">
        <v>2570</v>
      </c>
      <c r="E74" s="138">
        <v>633</v>
      </c>
      <c r="F74" s="117" t="str">
        <f>VLOOKUP(E74,VIP!$A$2:$O13838,2,0)</f>
        <v>DRBR260</v>
      </c>
      <c r="G74" s="117" t="str">
        <f>VLOOKUP(E74,'LISTADO ATM'!$A$2:$B$897,2,0)</f>
        <v xml:space="preserve">ATM Autobanco Las Colinas </v>
      </c>
      <c r="H74" s="117" t="str">
        <f>VLOOKUP(E74,VIP!$A$2:$O18701,7,FALSE)</f>
        <v>Si</v>
      </c>
      <c r="I74" s="117" t="str">
        <f>VLOOKUP(E74,VIP!$A$2:$O10666,8,FALSE)</f>
        <v>Si</v>
      </c>
      <c r="J74" s="117" t="str">
        <f>VLOOKUP(E74,VIP!$A$2:$O10616,8,FALSE)</f>
        <v>Si</v>
      </c>
      <c r="K74" s="117" t="str">
        <f>VLOOKUP(E74,VIP!$A$2:$O14190,6,0)</f>
        <v>SI</v>
      </c>
      <c r="L74" s="151" t="s">
        <v>2418</v>
      </c>
      <c r="M74" s="153" t="s">
        <v>2550</v>
      </c>
      <c r="N74" s="109" t="s">
        <v>2453</v>
      </c>
      <c r="O74" s="117" t="s">
        <v>2571</v>
      </c>
      <c r="P74" s="117"/>
      <c r="Q74" s="153" t="s">
        <v>2692</v>
      </c>
      <c r="R74" s="87"/>
      <c r="S74" s="87"/>
      <c r="T74" s="89"/>
      <c r="U74" s="75"/>
    </row>
    <row r="75" spans="1:21" ht="17.399999999999999" x14ac:dyDescent="0.3">
      <c r="A75" s="117" t="str">
        <f>VLOOKUP(E75,'LISTADO ATM'!$A$2:$C$898,3,0)</f>
        <v>ESTE</v>
      </c>
      <c r="B75" s="143" t="s">
        <v>2669</v>
      </c>
      <c r="C75" s="110">
        <v>44365.50917824074</v>
      </c>
      <c r="D75" s="110" t="s">
        <v>2449</v>
      </c>
      <c r="E75" s="138">
        <v>673</v>
      </c>
      <c r="F75" s="117" t="str">
        <f>VLOOKUP(E75,VIP!$A$2:$O13871,2,0)</f>
        <v>DRBR673</v>
      </c>
      <c r="G75" s="117" t="str">
        <f>VLOOKUP(E75,'LISTADO ATM'!$A$2:$B$897,2,0)</f>
        <v>ATM Clínica Dr. Cruz Jiminián</v>
      </c>
      <c r="H75" s="117" t="str">
        <f>VLOOKUP(E75,VIP!$A$2:$O18734,7,FALSE)</f>
        <v>Si</v>
      </c>
      <c r="I75" s="117" t="str">
        <f>VLOOKUP(E75,VIP!$A$2:$O10699,8,FALSE)</f>
        <v>Si</v>
      </c>
      <c r="J75" s="117" t="str">
        <f>VLOOKUP(E75,VIP!$A$2:$O10649,8,FALSE)</f>
        <v>Si</v>
      </c>
      <c r="K75" s="117" t="str">
        <f>VLOOKUP(E75,VIP!$A$2:$O14223,6,0)</f>
        <v>NO</v>
      </c>
      <c r="L75" s="151" t="s">
        <v>2418</v>
      </c>
      <c r="M75" s="153" t="s">
        <v>2550</v>
      </c>
      <c r="N75" s="109" t="s">
        <v>2453</v>
      </c>
      <c r="O75" s="117" t="s">
        <v>2454</v>
      </c>
      <c r="P75" s="117"/>
      <c r="Q75" s="153" t="s">
        <v>2692</v>
      </c>
      <c r="R75" s="87"/>
      <c r="S75" s="87"/>
      <c r="T75" s="89"/>
      <c r="U75" s="75"/>
    </row>
    <row r="76" spans="1:21" ht="17.399999999999999" x14ac:dyDescent="0.3">
      <c r="A76" s="117" t="str">
        <f>VLOOKUP(E76,'LISTADO ATM'!$A$2:$C$898,3,0)</f>
        <v>DISTRITO NACIONAL</v>
      </c>
      <c r="B76" s="143" t="s">
        <v>2668</v>
      </c>
      <c r="C76" s="110">
        <v>44365.51054398148</v>
      </c>
      <c r="D76" s="110" t="s">
        <v>2449</v>
      </c>
      <c r="E76" s="138">
        <v>706</v>
      </c>
      <c r="F76" s="117" t="str">
        <f>VLOOKUP(E76,VIP!$A$2:$O13870,2,0)</f>
        <v>DRBR706</v>
      </c>
      <c r="G76" s="117" t="str">
        <f>VLOOKUP(E76,'LISTADO ATM'!$A$2:$B$897,2,0)</f>
        <v xml:space="preserve">ATM S/M Pristine </v>
      </c>
      <c r="H76" s="117" t="str">
        <f>VLOOKUP(E76,VIP!$A$2:$O18733,7,FALSE)</f>
        <v>Si</v>
      </c>
      <c r="I76" s="117" t="str">
        <f>VLOOKUP(E76,VIP!$A$2:$O10698,8,FALSE)</f>
        <v>Si</v>
      </c>
      <c r="J76" s="117" t="str">
        <f>VLOOKUP(E76,VIP!$A$2:$O10648,8,FALSE)</f>
        <v>Si</v>
      </c>
      <c r="K76" s="117" t="str">
        <f>VLOOKUP(E76,VIP!$A$2:$O14222,6,0)</f>
        <v>NO</v>
      </c>
      <c r="L76" s="151" t="s">
        <v>2418</v>
      </c>
      <c r="M76" s="153" t="s">
        <v>2550</v>
      </c>
      <c r="N76" s="109" t="s">
        <v>2453</v>
      </c>
      <c r="O76" s="117" t="s">
        <v>2454</v>
      </c>
      <c r="P76" s="117"/>
      <c r="Q76" s="153" t="s">
        <v>2692</v>
      </c>
      <c r="R76" s="87"/>
      <c r="S76" s="87"/>
      <c r="T76" s="89"/>
      <c r="U76" s="75"/>
    </row>
    <row r="77" spans="1:21" ht="17.399999999999999" x14ac:dyDescent="0.3">
      <c r="A77" s="117" t="str">
        <f>VLOOKUP(E77,'LISTADO ATM'!$A$2:$C$898,3,0)</f>
        <v>DISTRITO NACIONAL</v>
      </c>
      <c r="B77" s="143" t="s">
        <v>2704</v>
      </c>
      <c r="C77" s="110">
        <v>44365.646469907406</v>
      </c>
      <c r="D77" s="110" t="s">
        <v>2180</v>
      </c>
      <c r="E77" s="138">
        <v>264</v>
      </c>
      <c r="F77" s="117" t="str">
        <f>VLOOKUP(E77,VIP!$A$2:$O13877,2,0)</f>
        <v>DRBR264</v>
      </c>
      <c r="G77" s="117" t="str">
        <f>VLOOKUP(E77,'LISTADO ATM'!$A$2:$B$897,2,0)</f>
        <v xml:space="preserve">ATM S/M Nacional Independencia </v>
      </c>
      <c r="H77" s="117" t="str">
        <f>VLOOKUP(E77,VIP!$A$2:$O18740,7,FALSE)</f>
        <v>Si</v>
      </c>
      <c r="I77" s="117" t="str">
        <f>VLOOKUP(E77,VIP!$A$2:$O10705,8,FALSE)</f>
        <v>Si</v>
      </c>
      <c r="J77" s="117" t="str">
        <f>VLOOKUP(E77,VIP!$A$2:$O10655,8,FALSE)</f>
        <v>Si</v>
      </c>
      <c r="K77" s="117" t="str">
        <f>VLOOKUP(E77,VIP!$A$2:$O14229,6,0)</f>
        <v>SI</v>
      </c>
      <c r="L77" s="151" t="s">
        <v>2466</v>
      </c>
      <c r="M77" s="153" t="s">
        <v>2550</v>
      </c>
      <c r="N77" s="109" t="s">
        <v>2453</v>
      </c>
      <c r="O77" s="117" t="s">
        <v>2455</v>
      </c>
      <c r="P77" s="117"/>
      <c r="Q77" s="153" t="s">
        <v>2716</v>
      </c>
      <c r="R77" s="87"/>
      <c r="S77" s="87"/>
      <c r="T77" s="89"/>
      <c r="U77" s="75"/>
    </row>
    <row r="78" spans="1:21" ht="17.399999999999999" x14ac:dyDescent="0.3">
      <c r="A78" s="117" t="str">
        <f>VLOOKUP(E78,'LISTADO ATM'!$A$2:$C$898,3,0)</f>
        <v>DISTRITO NACIONAL</v>
      </c>
      <c r="B78" s="143" t="s">
        <v>2702</v>
      </c>
      <c r="C78" s="110">
        <v>44365.652141203704</v>
      </c>
      <c r="D78" s="110" t="s">
        <v>2180</v>
      </c>
      <c r="E78" s="138">
        <v>498</v>
      </c>
      <c r="F78" s="117" t="str">
        <f>VLOOKUP(E78,VIP!$A$2:$O13875,2,0)</f>
        <v>DRBR498</v>
      </c>
      <c r="G78" s="117" t="str">
        <f>VLOOKUP(E78,'LISTADO ATM'!$A$2:$B$897,2,0)</f>
        <v xml:space="preserve">ATM Estación Sunix 27 de Febrero </v>
      </c>
      <c r="H78" s="117" t="str">
        <f>VLOOKUP(E78,VIP!$A$2:$O18738,7,FALSE)</f>
        <v>Si</v>
      </c>
      <c r="I78" s="117" t="str">
        <f>VLOOKUP(E78,VIP!$A$2:$O10703,8,FALSE)</f>
        <v>Si</v>
      </c>
      <c r="J78" s="117" t="str">
        <f>VLOOKUP(E78,VIP!$A$2:$O10653,8,FALSE)</f>
        <v>Si</v>
      </c>
      <c r="K78" s="117" t="str">
        <f>VLOOKUP(E78,VIP!$A$2:$O14227,6,0)</f>
        <v>NO</v>
      </c>
      <c r="L78" s="151" t="s">
        <v>2245</v>
      </c>
      <c r="M78" s="153" t="s">
        <v>2550</v>
      </c>
      <c r="N78" s="109" t="s">
        <v>2453</v>
      </c>
      <c r="O78" s="117" t="s">
        <v>2455</v>
      </c>
      <c r="P78" s="117"/>
      <c r="Q78" s="153" t="s">
        <v>2715</v>
      </c>
      <c r="R78" s="87"/>
      <c r="S78" s="87"/>
      <c r="T78" s="89"/>
      <c r="U78" s="75"/>
    </row>
    <row r="79" spans="1:21" ht="17.399999999999999" x14ac:dyDescent="0.3">
      <c r="A79" s="117" t="str">
        <f>VLOOKUP(E79,'LISTADO ATM'!$A$2:$C$898,3,0)</f>
        <v>NORTE</v>
      </c>
      <c r="B79" s="143" t="s">
        <v>2712</v>
      </c>
      <c r="C79" s="110">
        <v>44365.62740740741</v>
      </c>
      <c r="D79" s="110" t="s">
        <v>2181</v>
      </c>
      <c r="E79" s="138">
        <v>763</v>
      </c>
      <c r="F79" s="117" t="str">
        <f>VLOOKUP(E79,VIP!$A$2:$O13884,2,0)</f>
        <v>DRBR439</v>
      </c>
      <c r="G79" s="117" t="str">
        <f>VLOOKUP(E79,'LISTADO ATM'!$A$2:$B$897,2,0)</f>
        <v xml:space="preserve">ATM UNP Montellano </v>
      </c>
      <c r="H79" s="117" t="str">
        <f>VLOOKUP(E79,VIP!$A$2:$O18747,7,FALSE)</f>
        <v>Si</v>
      </c>
      <c r="I79" s="117" t="str">
        <f>VLOOKUP(E79,VIP!$A$2:$O10712,8,FALSE)</f>
        <v>Si</v>
      </c>
      <c r="J79" s="117" t="str">
        <f>VLOOKUP(E79,VIP!$A$2:$O10662,8,FALSE)</f>
        <v>Si</v>
      </c>
      <c r="K79" s="117" t="str">
        <f>VLOOKUP(E79,VIP!$A$2:$O14236,6,0)</f>
        <v>NO</v>
      </c>
      <c r="L79" s="151" t="s">
        <v>2713</v>
      </c>
      <c r="M79" s="153" t="s">
        <v>2550</v>
      </c>
      <c r="N79" s="109" t="s">
        <v>2574</v>
      </c>
      <c r="O79" s="117" t="s">
        <v>2714</v>
      </c>
      <c r="P79" s="117"/>
      <c r="Q79" s="153" t="s">
        <v>2719</v>
      </c>
      <c r="R79" s="87"/>
      <c r="S79" s="87"/>
      <c r="T79" s="89"/>
      <c r="U79" s="75"/>
    </row>
    <row r="80" spans="1:21" ht="17.399999999999999" x14ac:dyDescent="0.3">
      <c r="A80" s="117" t="str">
        <f>VLOOKUP(E80,'LISTADO ATM'!$A$2:$C$898,3,0)</f>
        <v>NORTE</v>
      </c>
      <c r="B80" s="143" t="s">
        <v>2709</v>
      </c>
      <c r="C80" s="110">
        <v>44365.6325462963</v>
      </c>
      <c r="D80" s="110" t="s">
        <v>2470</v>
      </c>
      <c r="E80" s="138">
        <v>198</v>
      </c>
      <c r="F80" s="117" t="str">
        <f>VLOOKUP(E80,VIP!$A$2:$O13882,2,0)</f>
        <v>DRBR198</v>
      </c>
      <c r="G80" s="117" t="str">
        <f>VLOOKUP(E80,'LISTADO ATM'!$A$2:$B$897,2,0)</f>
        <v xml:space="preserve">ATM Almacenes El Encanto  (Santiago) </v>
      </c>
      <c r="H80" s="117" t="str">
        <f>VLOOKUP(E80,VIP!$A$2:$O18745,7,FALSE)</f>
        <v>NO</v>
      </c>
      <c r="I80" s="117" t="str">
        <f>VLOOKUP(E80,VIP!$A$2:$O10710,8,FALSE)</f>
        <v>NO</v>
      </c>
      <c r="J80" s="117" t="str">
        <f>VLOOKUP(E80,VIP!$A$2:$O10660,8,FALSE)</f>
        <v>NO</v>
      </c>
      <c r="K80" s="117" t="str">
        <f>VLOOKUP(E80,VIP!$A$2:$O14234,6,0)</f>
        <v>NO</v>
      </c>
      <c r="L80" s="151" t="s">
        <v>2652</v>
      </c>
      <c r="M80" s="153" t="s">
        <v>2550</v>
      </c>
      <c r="N80" s="109" t="s">
        <v>2574</v>
      </c>
      <c r="O80" s="117" t="s">
        <v>2653</v>
      </c>
      <c r="P80" s="117" t="s">
        <v>2552</v>
      </c>
      <c r="Q80" s="153" t="s">
        <v>2717</v>
      </c>
      <c r="R80" s="87"/>
      <c r="S80" s="87"/>
      <c r="T80" s="89"/>
      <c r="U80" s="75"/>
    </row>
    <row r="81" spans="1:23" ht="17.399999999999999" x14ac:dyDescent="0.3">
      <c r="A81" s="117" t="str">
        <f>VLOOKUP(E81,'LISTADO ATM'!$A$2:$C$898,3,0)</f>
        <v>DISTRITO NACIONAL</v>
      </c>
      <c r="B81" s="143" t="s">
        <v>2664</v>
      </c>
      <c r="C81" s="110">
        <v>44365.524942129632</v>
      </c>
      <c r="D81" s="110" t="s">
        <v>2180</v>
      </c>
      <c r="E81" s="138">
        <v>925</v>
      </c>
      <c r="F81" s="117" t="str">
        <f>VLOOKUP(E81,VIP!$A$2:$O13866,2,0)</f>
        <v>DRBR24L</v>
      </c>
      <c r="G81" s="117" t="str">
        <f>VLOOKUP(E81,'LISTADO ATM'!$A$2:$B$897,2,0)</f>
        <v xml:space="preserve">ATM Oficina Plaza Lama Av. 27 de Febrero </v>
      </c>
      <c r="H81" s="117" t="str">
        <f>VLOOKUP(E81,VIP!$A$2:$O18729,7,FALSE)</f>
        <v>Si</v>
      </c>
      <c r="I81" s="117" t="str">
        <f>VLOOKUP(E81,VIP!$A$2:$O10694,8,FALSE)</f>
        <v>Si</v>
      </c>
      <c r="J81" s="117" t="str">
        <f>VLOOKUP(E81,VIP!$A$2:$O10644,8,FALSE)</f>
        <v>Si</v>
      </c>
      <c r="K81" s="117" t="str">
        <f>VLOOKUP(E81,VIP!$A$2:$O14218,6,0)</f>
        <v>SI</v>
      </c>
      <c r="L81" s="151" t="s">
        <v>2245</v>
      </c>
      <c r="M81" s="109" t="s">
        <v>2446</v>
      </c>
      <c r="N81" s="109" t="s">
        <v>2558</v>
      </c>
      <c r="O81" s="117" t="s">
        <v>2455</v>
      </c>
      <c r="P81" s="117"/>
      <c r="Q81" s="153" t="s">
        <v>2752</v>
      </c>
      <c r="R81" s="87"/>
      <c r="S81" s="87"/>
      <c r="T81" s="89"/>
      <c r="U81" s="75"/>
    </row>
    <row r="82" spans="1:23" ht="17.399999999999999" x14ac:dyDescent="0.3">
      <c r="A82" s="117" t="str">
        <f>VLOOKUP(E82,'LISTADO ATM'!$A$2:$C$898,3,0)</f>
        <v>SUR</v>
      </c>
      <c r="B82" s="143" t="s">
        <v>2730</v>
      </c>
      <c r="C82" s="110">
        <v>44365.779594907406</v>
      </c>
      <c r="D82" s="110" t="s">
        <v>2470</v>
      </c>
      <c r="E82" s="138">
        <v>984</v>
      </c>
      <c r="F82" s="117" t="str">
        <f>VLOOKUP(E82,VIP!$A$2:$O13886,2,0)</f>
        <v>DRBR984</v>
      </c>
      <c r="G82" s="117" t="str">
        <f>VLOOKUP(E82,'LISTADO ATM'!$A$2:$B$897,2,0)</f>
        <v xml:space="preserve">ATM Oficina Neiba II </v>
      </c>
      <c r="H82" s="117" t="str">
        <f>VLOOKUP(E82,VIP!$A$2:$O18749,7,FALSE)</f>
        <v>Si</v>
      </c>
      <c r="I82" s="117" t="str">
        <f>VLOOKUP(E82,VIP!$A$2:$O10714,8,FALSE)</f>
        <v>Si</v>
      </c>
      <c r="J82" s="117" t="str">
        <f>VLOOKUP(E82,VIP!$A$2:$O10664,8,FALSE)</f>
        <v>Si</v>
      </c>
      <c r="K82" s="117" t="str">
        <f>VLOOKUP(E82,VIP!$A$2:$O14238,6,0)</f>
        <v>NO</v>
      </c>
      <c r="L82" s="151" t="s">
        <v>2418</v>
      </c>
      <c r="M82" s="109" t="s">
        <v>2446</v>
      </c>
      <c r="N82" s="109" t="s">
        <v>2453</v>
      </c>
      <c r="O82" s="117" t="s">
        <v>2471</v>
      </c>
      <c r="P82" s="117"/>
      <c r="Q82" s="153" t="s">
        <v>2758</v>
      </c>
      <c r="R82" s="87"/>
      <c r="S82" s="87"/>
      <c r="T82" s="89"/>
      <c r="U82" s="75"/>
    </row>
    <row r="83" spans="1:23" ht="17.399999999999999" x14ac:dyDescent="0.3">
      <c r="A83" s="117" t="str">
        <f>VLOOKUP(E83,'LISTADO ATM'!$A$2:$C$898,3,0)</f>
        <v>NORTE</v>
      </c>
      <c r="B83" s="143" t="s">
        <v>2666</v>
      </c>
      <c r="C83" s="110">
        <v>44365.514861111114</v>
      </c>
      <c r="D83" s="110" t="s">
        <v>2181</v>
      </c>
      <c r="E83" s="138">
        <v>351</v>
      </c>
      <c r="F83" s="117" t="str">
        <f>VLOOKUP(E83,VIP!$A$2:$O13868,2,0)</f>
        <v>DRBR351</v>
      </c>
      <c r="G83" s="117" t="str">
        <f>VLOOKUP(E83,'LISTADO ATM'!$A$2:$B$897,2,0)</f>
        <v xml:space="preserve">ATM S/M José Luís (Puerto Plata) </v>
      </c>
      <c r="H83" s="117" t="str">
        <f>VLOOKUP(E83,VIP!$A$2:$O18731,7,FALSE)</f>
        <v>Si</v>
      </c>
      <c r="I83" s="117" t="str">
        <f>VLOOKUP(E83,VIP!$A$2:$O10696,8,FALSE)</f>
        <v>Si</v>
      </c>
      <c r="J83" s="117" t="str">
        <f>VLOOKUP(E83,VIP!$A$2:$O10646,8,FALSE)</f>
        <v>Si</v>
      </c>
      <c r="K83" s="117" t="str">
        <f>VLOOKUP(E83,VIP!$A$2:$O14220,6,0)</f>
        <v>NO</v>
      </c>
      <c r="L83" s="151" t="s">
        <v>2466</v>
      </c>
      <c r="M83" s="109" t="s">
        <v>2446</v>
      </c>
      <c r="N83" s="109" t="s">
        <v>2453</v>
      </c>
      <c r="O83" s="117" t="s">
        <v>2567</v>
      </c>
      <c r="P83" s="117"/>
      <c r="Q83" s="153" t="s">
        <v>2759</v>
      </c>
      <c r="R83" s="87"/>
      <c r="S83" s="87"/>
      <c r="T83" s="89"/>
      <c r="U83" s="75"/>
    </row>
    <row r="84" spans="1:23" ht="17.399999999999999" x14ac:dyDescent="0.3">
      <c r="A84" s="117" t="str">
        <f>VLOOKUP(E84,'LISTADO ATM'!$A$2:$C$898,3,0)</f>
        <v>DISTRITO NACIONAL</v>
      </c>
      <c r="B84" s="143" t="s">
        <v>2662</v>
      </c>
      <c r="C84" s="110">
        <v>44365.536215277774</v>
      </c>
      <c r="D84" s="110" t="s">
        <v>2470</v>
      </c>
      <c r="E84" s="138">
        <v>930</v>
      </c>
      <c r="F84" s="117" t="str">
        <f>VLOOKUP(E84,VIP!$A$2:$O13864,2,0)</f>
        <v>DRBR930</v>
      </c>
      <c r="G84" s="117" t="str">
        <f>VLOOKUP(E84,'LISTADO ATM'!$A$2:$B$897,2,0)</f>
        <v>ATM Oficina Plaza Spring Center</v>
      </c>
      <c r="H84" s="117" t="str">
        <f>VLOOKUP(E84,VIP!$A$2:$O18727,7,FALSE)</f>
        <v>Si</v>
      </c>
      <c r="I84" s="117" t="str">
        <f>VLOOKUP(E84,VIP!$A$2:$O10692,8,FALSE)</f>
        <v>Si</v>
      </c>
      <c r="J84" s="117" t="str">
        <f>VLOOKUP(E84,VIP!$A$2:$O10642,8,FALSE)</f>
        <v>Si</v>
      </c>
      <c r="K84" s="117" t="str">
        <f>VLOOKUP(E84,VIP!$A$2:$O14216,6,0)</f>
        <v>NO</v>
      </c>
      <c r="L84" s="151" t="s">
        <v>2418</v>
      </c>
      <c r="M84" s="109" t="s">
        <v>2446</v>
      </c>
      <c r="N84" s="109" t="s">
        <v>2453</v>
      </c>
      <c r="O84" s="117" t="s">
        <v>2471</v>
      </c>
      <c r="P84" s="117"/>
      <c r="Q84" s="153" t="s">
        <v>2756</v>
      </c>
      <c r="R84" s="87"/>
      <c r="S84" s="87"/>
      <c r="T84" s="89"/>
      <c r="U84" s="75"/>
    </row>
    <row r="85" spans="1:23" ht="17.399999999999999" x14ac:dyDescent="0.3">
      <c r="A85" s="117" t="str">
        <f>VLOOKUP(E85,'LISTADO ATM'!$A$2:$C$898,3,0)</f>
        <v>DISTRITO NACIONAL</v>
      </c>
      <c r="B85" s="143" t="s">
        <v>2655</v>
      </c>
      <c r="C85" s="110">
        <v>44365.585393518515</v>
      </c>
      <c r="D85" s="110" t="s">
        <v>2449</v>
      </c>
      <c r="E85" s="138">
        <v>407</v>
      </c>
      <c r="F85" s="117" t="str">
        <f>VLOOKUP(E85,VIP!$A$2:$O13857,2,0)</f>
        <v>DRBR407</v>
      </c>
      <c r="G85" s="117" t="str">
        <f>VLOOKUP(E85,'LISTADO ATM'!$A$2:$B$897,2,0)</f>
        <v xml:space="preserve">ATM Multicentro La Sirena Villa Mella </v>
      </c>
      <c r="H85" s="117" t="str">
        <f>VLOOKUP(E85,VIP!$A$2:$O18720,7,FALSE)</f>
        <v>Si</v>
      </c>
      <c r="I85" s="117" t="str">
        <f>VLOOKUP(E85,VIP!$A$2:$O10685,8,FALSE)</f>
        <v>Si</v>
      </c>
      <c r="J85" s="117" t="str">
        <f>VLOOKUP(E85,VIP!$A$2:$O10635,8,FALSE)</f>
        <v>Si</v>
      </c>
      <c r="K85" s="117" t="str">
        <f>VLOOKUP(E85,VIP!$A$2:$O14209,6,0)</f>
        <v>NO</v>
      </c>
      <c r="L85" s="151" t="s">
        <v>2418</v>
      </c>
      <c r="M85" s="109" t="s">
        <v>2446</v>
      </c>
      <c r="N85" s="109" t="s">
        <v>2453</v>
      </c>
      <c r="O85" s="117" t="s">
        <v>2454</v>
      </c>
      <c r="P85" s="117"/>
      <c r="Q85" s="153" t="s">
        <v>2757</v>
      </c>
      <c r="R85" s="87"/>
      <c r="S85" s="87"/>
      <c r="T85" s="89"/>
      <c r="U85" s="75"/>
    </row>
    <row r="86" spans="1:23" ht="17.399999999999999" x14ac:dyDescent="0.3">
      <c r="A86" s="117" t="str">
        <f>VLOOKUP(E86,'LISTADO ATM'!$A$2:$C$898,3,0)</f>
        <v>DISTRITO NACIONAL</v>
      </c>
      <c r="B86" s="143" t="s">
        <v>2703</v>
      </c>
      <c r="C86" s="110">
        <v>44365.651585648149</v>
      </c>
      <c r="D86" s="110" t="s">
        <v>2180</v>
      </c>
      <c r="E86" s="138">
        <v>971</v>
      </c>
      <c r="F86" s="117" t="str">
        <f>VLOOKUP(E86,VIP!$A$2:$O13876,2,0)</f>
        <v>DRBR24U</v>
      </c>
      <c r="G86" s="117" t="str">
        <f>VLOOKUP(E86,'LISTADO ATM'!$A$2:$B$897,2,0)</f>
        <v xml:space="preserve">ATM Club Banreservas I </v>
      </c>
      <c r="H86" s="117" t="str">
        <f>VLOOKUP(E86,VIP!$A$2:$O18739,7,FALSE)</f>
        <v>Si</v>
      </c>
      <c r="I86" s="117" t="str">
        <f>VLOOKUP(E86,VIP!$A$2:$O10704,8,FALSE)</f>
        <v>Si</v>
      </c>
      <c r="J86" s="117" t="str">
        <f>VLOOKUP(E86,VIP!$A$2:$O10654,8,FALSE)</f>
        <v>Si</v>
      </c>
      <c r="K86" s="117" t="str">
        <f>VLOOKUP(E86,VIP!$A$2:$O14228,6,0)</f>
        <v>NO</v>
      </c>
      <c r="L86" s="151" t="s">
        <v>2245</v>
      </c>
      <c r="M86" s="109" t="s">
        <v>2446</v>
      </c>
      <c r="N86" s="109" t="s">
        <v>2453</v>
      </c>
      <c r="O86" s="117" t="s">
        <v>2455</v>
      </c>
      <c r="P86" s="117"/>
      <c r="Q86" s="153" t="s">
        <v>2753</v>
      </c>
      <c r="R86" s="87"/>
      <c r="S86" s="87"/>
      <c r="T86" s="89"/>
      <c r="U86" s="75"/>
    </row>
    <row r="87" spans="1:23" ht="17.399999999999999" x14ac:dyDescent="0.3">
      <c r="A87" s="117" t="str">
        <f>VLOOKUP(E87,'LISTADO ATM'!$A$2:$C$898,3,0)</f>
        <v>NORTE</v>
      </c>
      <c r="B87" s="143">
        <v>3335924331</v>
      </c>
      <c r="C87" s="110">
        <v>44364.914814814816</v>
      </c>
      <c r="D87" s="110" t="s">
        <v>2181</v>
      </c>
      <c r="E87" s="138">
        <v>599</v>
      </c>
      <c r="F87" s="117" t="str">
        <f>VLOOKUP(E87,VIP!$A$2:$O13820,2,0)</f>
        <v>DRBR258</v>
      </c>
      <c r="G87" s="117" t="str">
        <f>VLOOKUP(E87,'LISTADO ATM'!$A$2:$B$897,2,0)</f>
        <v xml:space="preserve">ATM Oficina Plaza Internacional (Santiago) </v>
      </c>
      <c r="H87" s="117" t="str">
        <f>VLOOKUP(E87,VIP!$A$2:$O18683,7,FALSE)</f>
        <v>Si</v>
      </c>
      <c r="I87" s="117" t="str">
        <f>VLOOKUP(E87,VIP!$A$2:$O10648,8,FALSE)</f>
        <v>Si</v>
      </c>
      <c r="J87" s="117" t="str">
        <f>VLOOKUP(E87,VIP!$A$2:$O10598,8,FALSE)</f>
        <v>Si</v>
      </c>
      <c r="K87" s="117" t="str">
        <f>VLOOKUP(E87,VIP!$A$2:$O14172,6,0)</f>
        <v>NO</v>
      </c>
      <c r="L87" s="151" t="s">
        <v>2568</v>
      </c>
      <c r="M87" s="109" t="s">
        <v>2446</v>
      </c>
      <c r="N87" s="109" t="s">
        <v>2453</v>
      </c>
      <c r="O87" s="117" t="s">
        <v>2567</v>
      </c>
      <c r="P87" s="117"/>
      <c r="Q87" s="153" t="s">
        <v>2751</v>
      </c>
      <c r="R87" s="87"/>
      <c r="S87" s="87"/>
      <c r="T87" s="89"/>
      <c r="U87" s="75"/>
    </row>
    <row r="88" spans="1:23" ht="17.399999999999999" x14ac:dyDescent="0.3">
      <c r="A88" s="117" t="str">
        <f>VLOOKUP(E88,'LISTADO ATM'!$A$2:$C$898,3,0)</f>
        <v>NORTE</v>
      </c>
      <c r="B88" s="143">
        <v>3335924214</v>
      </c>
      <c r="C88" s="110">
        <v>44364.711469907408</v>
      </c>
      <c r="D88" s="110" t="s">
        <v>2570</v>
      </c>
      <c r="E88" s="138">
        <v>775</v>
      </c>
      <c r="F88" s="117" t="str">
        <f>VLOOKUP(E88,VIP!$A$2:$O13842,2,0)</f>
        <v>DRBR450</v>
      </c>
      <c r="G88" s="117" t="str">
        <f>VLOOKUP(E88,'LISTADO ATM'!$A$2:$B$897,2,0)</f>
        <v xml:space="preserve">ATM S/M Lilo (Montecristi) </v>
      </c>
      <c r="H88" s="117" t="str">
        <f>VLOOKUP(E88,VIP!$A$2:$O18705,7,FALSE)</f>
        <v>Si</v>
      </c>
      <c r="I88" s="117" t="str">
        <f>VLOOKUP(E88,VIP!$A$2:$O10670,8,FALSE)</f>
        <v>Si</v>
      </c>
      <c r="J88" s="117" t="str">
        <f>VLOOKUP(E88,VIP!$A$2:$O10620,8,FALSE)</f>
        <v>Si</v>
      </c>
      <c r="K88" s="117" t="str">
        <f>VLOOKUP(E88,VIP!$A$2:$O14194,6,0)</f>
        <v>NO</v>
      </c>
      <c r="L88" s="151" t="s">
        <v>2219</v>
      </c>
      <c r="M88" s="109" t="s">
        <v>2446</v>
      </c>
      <c r="N88" s="109" t="s">
        <v>2453</v>
      </c>
      <c r="O88" s="117" t="s">
        <v>2571</v>
      </c>
      <c r="P88" s="117"/>
      <c r="Q88" s="153" t="s">
        <v>2750</v>
      </c>
      <c r="R88" s="45"/>
      <c r="S88" s="87"/>
      <c r="T88" s="87"/>
      <c r="U88" s="87"/>
      <c r="V88" s="89"/>
      <c r="W88" s="75"/>
    </row>
    <row r="89" spans="1:23" ht="17.399999999999999" x14ac:dyDescent="0.3">
      <c r="A89" s="117" t="str">
        <f>VLOOKUP(E89,'LISTADO ATM'!$A$2:$C$898,3,0)</f>
        <v>DISTRITO NACIONAL</v>
      </c>
      <c r="B89" s="143" t="s">
        <v>2599</v>
      </c>
      <c r="C89" s="110">
        <v>44365.424097222225</v>
      </c>
      <c r="D89" s="110" t="s">
        <v>2449</v>
      </c>
      <c r="E89" s="138">
        <v>234</v>
      </c>
      <c r="F89" s="117" t="str">
        <f>VLOOKUP(E89,VIP!$A$2:$O13851,2,0)</f>
        <v>DRBR234</v>
      </c>
      <c r="G89" s="117" t="str">
        <f>VLOOKUP(E89,'LISTADO ATM'!$A$2:$B$897,2,0)</f>
        <v xml:space="preserve">ATM Oficina Boca Chica I </v>
      </c>
      <c r="H89" s="117" t="str">
        <f>VLOOKUP(E89,VIP!$A$2:$O18714,7,FALSE)</f>
        <v>Si</v>
      </c>
      <c r="I89" s="117" t="str">
        <f>VLOOKUP(E89,VIP!$A$2:$O10679,8,FALSE)</f>
        <v>Si</v>
      </c>
      <c r="J89" s="117" t="str">
        <f>VLOOKUP(E89,VIP!$A$2:$O10629,8,FALSE)</f>
        <v>Si</v>
      </c>
      <c r="K89" s="117" t="str">
        <f>VLOOKUP(E89,VIP!$A$2:$O14203,6,0)</f>
        <v>NO</v>
      </c>
      <c r="L89" s="151" t="s">
        <v>2418</v>
      </c>
      <c r="M89" s="109" t="s">
        <v>2446</v>
      </c>
      <c r="N89" s="109" t="s">
        <v>2453</v>
      </c>
      <c r="O89" s="117" t="s">
        <v>2454</v>
      </c>
      <c r="P89" s="117"/>
      <c r="Q89" s="153" t="s">
        <v>2755</v>
      </c>
      <c r="R89" s="45"/>
      <c r="S89" s="87"/>
      <c r="T89" s="87"/>
      <c r="U89" s="87"/>
      <c r="V89" s="89"/>
      <c r="W89" s="75"/>
    </row>
    <row r="90" spans="1:23" ht="17.399999999999999" x14ac:dyDescent="0.3">
      <c r="A90" s="117" t="str">
        <f>VLOOKUP(E90,'LISTADO ATM'!$A$2:$C$898,3,0)</f>
        <v>ESTE</v>
      </c>
      <c r="B90" s="143" t="s">
        <v>2673</v>
      </c>
      <c r="C90" s="110">
        <v>44365.481898148151</v>
      </c>
      <c r="D90" s="110" t="s">
        <v>2449</v>
      </c>
      <c r="E90" s="138">
        <v>399</v>
      </c>
      <c r="F90" s="117" t="str">
        <f>VLOOKUP(E90,VIP!$A$2:$O13875,2,0)</f>
        <v>DRBR399</v>
      </c>
      <c r="G90" s="117" t="str">
        <f>VLOOKUP(E90,'LISTADO ATM'!$A$2:$B$897,2,0)</f>
        <v xml:space="preserve">ATM Oficina La Romana II </v>
      </c>
      <c r="H90" s="117" t="str">
        <f>VLOOKUP(E90,VIP!$A$2:$O18738,7,FALSE)</f>
        <v>Si</v>
      </c>
      <c r="I90" s="117" t="str">
        <f>VLOOKUP(E90,VIP!$A$2:$O10703,8,FALSE)</f>
        <v>Si</v>
      </c>
      <c r="J90" s="117" t="str">
        <f>VLOOKUP(E90,VIP!$A$2:$O10653,8,FALSE)</f>
        <v>Si</v>
      </c>
      <c r="K90" s="117" t="str">
        <f>VLOOKUP(E90,VIP!$A$2:$O14227,6,0)</f>
        <v>NO</v>
      </c>
      <c r="L90" s="151" t="s">
        <v>2566</v>
      </c>
      <c r="M90" s="109" t="s">
        <v>2446</v>
      </c>
      <c r="N90" s="109" t="s">
        <v>2453</v>
      </c>
      <c r="O90" s="117" t="s">
        <v>2454</v>
      </c>
      <c r="P90" s="117"/>
      <c r="Q90" s="153" t="s">
        <v>2754</v>
      </c>
      <c r="R90" s="45"/>
      <c r="S90" s="87"/>
      <c r="T90" s="87"/>
      <c r="U90" s="87"/>
      <c r="V90" s="89"/>
      <c r="W90" s="75"/>
    </row>
    <row r="91" spans="1:23" ht="17.399999999999999" x14ac:dyDescent="0.3">
      <c r="A91" s="117" t="str">
        <f>VLOOKUP(E91,'LISTADO ATM'!$A$2:$C$898,3,0)</f>
        <v>NORTE</v>
      </c>
      <c r="B91" s="143">
        <v>3335925473</v>
      </c>
      <c r="C91" s="110">
        <v>44365.789375</v>
      </c>
      <c r="D91" s="110" t="s">
        <v>2470</v>
      </c>
      <c r="E91" s="138">
        <v>351</v>
      </c>
      <c r="F91" s="117" t="str">
        <f>VLOOKUP(E91,VIP!$A$2:$O13890,2,0)</f>
        <v>DRBR351</v>
      </c>
      <c r="G91" s="117" t="str">
        <f>VLOOKUP(E91,'LISTADO ATM'!$A$2:$B$897,2,0)</f>
        <v xml:space="preserve">ATM S/M José Luís (Puerto Plata) </v>
      </c>
      <c r="H91" s="117" t="str">
        <f>VLOOKUP(E91,VIP!$A$2:$O18753,7,FALSE)</f>
        <v>Si</v>
      </c>
      <c r="I91" s="117" t="str">
        <f>VLOOKUP(E91,VIP!$A$2:$O10718,8,FALSE)</f>
        <v>Si</v>
      </c>
      <c r="J91" s="117" t="str">
        <f>VLOOKUP(E91,VIP!$A$2:$O10668,8,FALSE)</f>
        <v>Si</v>
      </c>
      <c r="K91" s="117" t="str">
        <f>VLOOKUP(E91,VIP!$A$2:$O14242,6,0)</f>
        <v>NO</v>
      </c>
      <c r="L91" s="151" t="s">
        <v>2652</v>
      </c>
      <c r="M91" s="153" t="s">
        <v>2550</v>
      </c>
      <c r="N91" s="153" t="s">
        <v>2574</v>
      </c>
      <c r="O91" s="117" t="s">
        <v>2471</v>
      </c>
      <c r="P91" s="117" t="s">
        <v>2552</v>
      </c>
      <c r="Q91" s="153" t="s">
        <v>2760</v>
      </c>
      <c r="R91" s="45"/>
      <c r="S91" s="87"/>
      <c r="T91" s="87"/>
      <c r="U91" s="87"/>
      <c r="V91" s="89"/>
      <c r="W91" s="75"/>
    </row>
    <row r="92" spans="1:23" ht="17.399999999999999" x14ac:dyDescent="0.3">
      <c r="A92" s="117" t="str">
        <f>VLOOKUP(E92,'LISTADO ATM'!$A$2:$C$898,3,0)</f>
        <v>NORTE</v>
      </c>
      <c r="B92" s="143">
        <v>3335925496</v>
      </c>
      <c r="C92" s="110">
        <v>44365.903958333336</v>
      </c>
      <c r="D92" s="110" t="s">
        <v>2470</v>
      </c>
      <c r="E92" s="138">
        <v>746</v>
      </c>
      <c r="F92" s="117" t="str">
        <f>VLOOKUP(E92,VIP!$A$2:$O13886,2,0)</f>
        <v>DRBR156</v>
      </c>
      <c r="G92" s="117" t="str">
        <f>VLOOKUP(E92,'LISTADO ATM'!$A$2:$B$897,2,0)</f>
        <v xml:space="preserve">ATM Oficina Las Terrenas </v>
      </c>
      <c r="H92" s="117" t="str">
        <f>VLOOKUP(E92,VIP!$A$2:$O18749,7,FALSE)</f>
        <v>Si</v>
      </c>
      <c r="I92" s="117" t="str">
        <f>VLOOKUP(E92,VIP!$A$2:$O10714,8,FALSE)</f>
        <v>Si</v>
      </c>
      <c r="J92" s="117" t="str">
        <f>VLOOKUP(E92,VIP!$A$2:$O10664,8,FALSE)</f>
        <v>Si</v>
      </c>
      <c r="K92" s="117" t="str">
        <f>VLOOKUP(E92,VIP!$A$2:$O14238,6,0)</f>
        <v>SI</v>
      </c>
      <c r="L92" s="151" t="s">
        <v>2652</v>
      </c>
      <c r="M92" s="153" t="s">
        <v>2550</v>
      </c>
      <c r="N92" s="153" t="s">
        <v>2574</v>
      </c>
      <c r="O92" s="117" t="s">
        <v>2471</v>
      </c>
      <c r="P92" s="117" t="s">
        <v>2552</v>
      </c>
      <c r="Q92" s="153" t="s">
        <v>2770</v>
      </c>
      <c r="R92" s="45"/>
      <c r="S92" s="87"/>
      <c r="T92" s="87"/>
      <c r="U92" s="87"/>
      <c r="V92" s="89"/>
      <c r="W92" s="75"/>
    </row>
    <row r="93" spans="1:23" ht="17.399999999999999" x14ac:dyDescent="0.3">
      <c r="A93" s="117" t="str">
        <f>VLOOKUP(E93,'LISTADO ATM'!$A$2:$C$898,3,0)</f>
        <v>NORTE</v>
      </c>
      <c r="B93" s="143" t="s">
        <v>2735</v>
      </c>
      <c r="C93" s="110">
        <v>44365.768067129633</v>
      </c>
      <c r="D93" s="110" t="s">
        <v>2181</v>
      </c>
      <c r="E93" s="138">
        <v>4</v>
      </c>
      <c r="F93" s="117" t="str">
        <f>VLOOKUP(E93,VIP!$A$2:$O13891,2,0)</f>
        <v>DRBR004</v>
      </c>
      <c r="G93" s="117" t="str">
        <f>VLOOKUP(E93,'LISTADO ATM'!$A$2:$B$897,2,0)</f>
        <v>ATM Avenida Rivas</v>
      </c>
      <c r="H93" s="117" t="str">
        <f>VLOOKUP(E93,VIP!$A$2:$O18754,7,FALSE)</f>
        <v>Si</v>
      </c>
      <c r="I93" s="117" t="str">
        <f>VLOOKUP(E93,VIP!$A$2:$O10719,8,FALSE)</f>
        <v>Si</v>
      </c>
      <c r="J93" s="117" t="str">
        <f>VLOOKUP(E93,VIP!$A$2:$O10669,8,FALSE)</f>
        <v>Si</v>
      </c>
      <c r="K93" s="117" t="str">
        <f>VLOOKUP(E93,VIP!$A$2:$O14243,6,0)</f>
        <v>NO</v>
      </c>
      <c r="L93" s="151" t="s">
        <v>2219</v>
      </c>
      <c r="M93" s="109" t="s">
        <v>2446</v>
      </c>
      <c r="N93" s="109" t="s">
        <v>2453</v>
      </c>
      <c r="O93" s="117" t="s">
        <v>2567</v>
      </c>
      <c r="P93" s="117"/>
      <c r="Q93" s="109" t="s">
        <v>2219</v>
      </c>
      <c r="R93" s="45"/>
      <c r="S93" s="87"/>
      <c r="T93" s="87"/>
      <c r="U93" s="87"/>
      <c r="V93" s="89"/>
      <c r="W93" s="75"/>
    </row>
    <row r="94" spans="1:23" ht="17.399999999999999" x14ac:dyDescent="0.3">
      <c r="A94" s="117" t="str">
        <f>VLOOKUP(E94,'LISTADO ATM'!$A$2:$C$898,3,0)</f>
        <v>SUR</v>
      </c>
      <c r="B94" s="143">
        <v>3335924216</v>
      </c>
      <c r="C94" s="110">
        <v>44364.713842592595</v>
      </c>
      <c r="D94" s="110" t="s">
        <v>2180</v>
      </c>
      <c r="E94" s="138">
        <v>5</v>
      </c>
      <c r="F94" s="117" t="str">
        <f>VLOOKUP(E94,VIP!$A$2:$O13841,2,0)</f>
        <v>DRBR005</v>
      </c>
      <c r="G94" s="117" t="str">
        <f>VLOOKUP(E94,'LISTADO ATM'!$A$2:$B$897,2,0)</f>
        <v>ATM Oficina Autoservicio Villa Ofelia (San Juan)</v>
      </c>
      <c r="H94" s="117" t="str">
        <f>VLOOKUP(E94,VIP!$A$2:$O18704,7,FALSE)</f>
        <v>Si</v>
      </c>
      <c r="I94" s="117" t="str">
        <f>VLOOKUP(E94,VIP!$A$2:$O10669,8,FALSE)</f>
        <v>Si</v>
      </c>
      <c r="J94" s="117" t="str">
        <f>VLOOKUP(E94,VIP!$A$2:$O10619,8,FALSE)</f>
        <v>Si</v>
      </c>
      <c r="K94" s="117" t="str">
        <f>VLOOKUP(E94,VIP!$A$2:$O14193,6,0)</f>
        <v>NO</v>
      </c>
      <c r="L94" s="151" t="s">
        <v>2219</v>
      </c>
      <c r="M94" s="109" t="s">
        <v>2446</v>
      </c>
      <c r="N94" s="109" t="s">
        <v>2453</v>
      </c>
      <c r="O94" s="117" t="s">
        <v>2455</v>
      </c>
      <c r="P94" s="117"/>
      <c r="Q94" s="109" t="s">
        <v>2219</v>
      </c>
      <c r="R94" s="45"/>
      <c r="S94" s="87"/>
      <c r="T94" s="87"/>
      <c r="U94" s="87"/>
      <c r="V94" s="89"/>
      <c r="W94" s="75"/>
    </row>
    <row r="95" spans="1:23" ht="17.399999999999999" x14ac:dyDescent="0.3">
      <c r="A95" s="117" t="str">
        <f>VLOOKUP(E95,'LISTADO ATM'!$A$2:$C$898,3,0)</f>
        <v>SUR</v>
      </c>
      <c r="B95" s="143">
        <v>3335924000</v>
      </c>
      <c r="C95" s="110">
        <v>44364.643206018518</v>
      </c>
      <c r="D95" s="110" t="s">
        <v>2180</v>
      </c>
      <c r="E95" s="138">
        <v>6</v>
      </c>
      <c r="F95" s="117" t="str">
        <f>VLOOKUP(E95,VIP!$A$2:$O13841,2,0)</f>
        <v>DRBR006</v>
      </c>
      <c r="G95" s="117" t="str">
        <f>VLOOKUP(E95,'LISTADO ATM'!$A$2:$B$897,2,0)</f>
        <v xml:space="preserve">ATM Plaza WAO San Juan </v>
      </c>
      <c r="H95" s="117" t="str">
        <f>VLOOKUP(E95,VIP!$A$2:$O18704,7,FALSE)</f>
        <v>N/A</v>
      </c>
      <c r="I95" s="117" t="str">
        <f>VLOOKUP(E95,VIP!$A$2:$O10669,8,FALSE)</f>
        <v>N/A</v>
      </c>
      <c r="J95" s="117" t="str">
        <f>VLOOKUP(E95,VIP!$A$2:$O10619,8,FALSE)</f>
        <v>N/A</v>
      </c>
      <c r="K95" s="117" t="str">
        <f>VLOOKUP(E95,VIP!$A$2:$O14193,6,0)</f>
        <v/>
      </c>
      <c r="L95" s="151" t="s">
        <v>2219</v>
      </c>
      <c r="M95" s="109" t="s">
        <v>2446</v>
      </c>
      <c r="N95" s="109" t="s">
        <v>2558</v>
      </c>
      <c r="O95" s="117" t="s">
        <v>2455</v>
      </c>
      <c r="P95" s="117"/>
      <c r="Q95" s="109" t="s">
        <v>2219</v>
      </c>
      <c r="R95" s="45"/>
      <c r="S95" s="87"/>
      <c r="T95" s="87"/>
      <c r="U95" s="87"/>
      <c r="V95" s="89"/>
      <c r="W95" s="75"/>
    </row>
    <row r="96" spans="1:23" ht="17.399999999999999" x14ac:dyDescent="0.3">
      <c r="A96" s="117" t="str">
        <f>VLOOKUP(E96,'LISTADO ATM'!$A$2:$C$898,3,0)</f>
        <v>DISTRITO NACIONAL</v>
      </c>
      <c r="B96" s="143" t="s">
        <v>2708</v>
      </c>
      <c r="C96" s="110">
        <v>44365.636759259258</v>
      </c>
      <c r="D96" s="110" t="s">
        <v>2180</v>
      </c>
      <c r="E96" s="138">
        <v>35</v>
      </c>
      <c r="F96" s="117" t="str">
        <f>VLOOKUP(E96,VIP!$A$2:$O13881,2,0)</f>
        <v>DRBR035</v>
      </c>
      <c r="G96" s="117" t="str">
        <f>VLOOKUP(E96,'LISTADO ATM'!$A$2:$B$897,2,0)</f>
        <v xml:space="preserve">ATM Dirección General de Aduanas I </v>
      </c>
      <c r="H96" s="117" t="str">
        <f>VLOOKUP(E96,VIP!$A$2:$O18744,7,FALSE)</f>
        <v>Si</v>
      </c>
      <c r="I96" s="117" t="str">
        <f>VLOOKUP(E96,VIP!$A$2:$O10709,8,FALSE)</f>
        <v>Si</v>
      </c>
      <c r="J96" s="117" t="str">
        <f>VLOOKUP(E96,VIP!$A$2:$O10659,8,FALSE)</f>
        <v>Si</v>
      </c>
      <c r="K96" s="117" t="str">
        <f>VLOOKUP(E96,VIP!$A$2:$O14233,6,0)</f>
        <v>NO</v>
      </c>
      <c r="L96" s="151" t="s">
        <v>2219</v>
      </c>
      <c r="M96" s="109" t="s">
        <v>2446</v>
      </c>
      <c r="N96" s="109" t="s">
        <v>2453</v>
      </c>
      <c r="O96" s="117" t="s">
        <v>2455</v>
      </c>
      <c r="P96" s="117"/>
      <c r="Q96" s="109" t="s">
        <v>2219</v>
      </c>
      <c r="R96" s="45"/>
      <c r="S96" s="87"/>
      <c r="T96" s="87"/>
      <c r="U96" s="87"/>
      <c r="V96" s="89"/>
      <c r="W96" s="75"/>
    </row>
    <row r="97" spans="1:23" ht="17.399999999999999" x14ac:dyDescent="0.3">
      <c r="A97" s="117" t="str">
        <f>VLOOKUP(E97,'LISTADO ATM'!$A$2:$C$898,3,0)</f>
        <v>NORTE</v>
      </c>
      <c r="B97" s="143" t="s">
        <v>2720</v>
      </c>
      <c r="C97" s="110">
        <v>44365.798263888886</v>
      </c>
      <c r="D97" s="110" t="s">
        <v>2181</v>
      </c>
      <c r="E97" s="138">
        <v>40</v>
      </c>
      <c r="F97" s="117" t="str">
        <f>VLOOKUP(E97,VIP!$A$2:$O13876,2,0)</f>
        <v>DRBR040</v>
      </c>
      <c r="G97" s="117" t="str">
        <f>VLOOKUP(E97,'LISTADO ATM'!$A$2:$B$897,2,0)</f>
        <v xml:space="preserve">ATM Oficina El Puñal </v>
      </c>
      <c r="H97" s="117" t="str">
        <f>VLOOKUP(E97,VIP!$A$2:$O18739,7,FALSE)</f>
        <v>Si</v>
      </c>
      <c r="I97" s="117" t="str">
        <f>VLOOKUP(E97,VIP!$A$2:$O10704,8,FALSE)</f>
        <v>Si</v>
      </c>
      <c r="J97" s="117" t="str">
        <f>VLOOKUP(E97,VIP!$A$2:$O10654,8,FALSE)</f>
        <v>Si</v>
      </c>
      <c r="K97" s="117" t="str">
        <f>VLOOKUP(E97,VIP!$A$2:$O14228,6,0)</f>
        <v>NO</v>
      </c>
      <c r="L97" s="151" t="s">
        <v>2219</v>
      </c>
      <c r="M97" s="109" t="s">
        <v>2446</v>
      </c>
      <c r="N97" s="109" t="s">
        <v>2453</v>
      </c>
      <c r="O97" s="117" t="s">
        <v>2567</v>
      </c>
      <c r="P97" s="117"/>
      <c r="Q97" s="109" t="s">
        <v>2219</v>
      </c>
      <c r="R97" s="45"/>
      <c r="S97" s="87"/>
      <c r="T97" s="87"/>
      <c r="U97" s="87"/>
      <c r="V97" s="89"/>
      <c r="W97" s="75"/>
    </row>
    <row r="98" spans="1:23" ht="17.399999999999999" x14ac:dyDescent="0.3">
      <c r="A98" s="117" t="e">
        <f>VLOOKUP(E98,'LISTADO ATM'!$A$2:$C$898,3,0)</f>
        <v>#N/A</v>
      </c>
      <c r="B98" s="143" t="s">
        <v>2725</v>
      </c>
      <c r="C98" s="110">
        <v>44365.796030092592</v>
      </c>
      <c r="D98" s="110" t="s">
        <v>2180</v>
      </c>
      <c r="E98" s="138">
        <v>46</v>
      </c>
      <c r="F98" s="117" t="e">
        <f>VLOOKUP(E98,VIP!$A$2:$O13881,2,0)</f>
        <v>#N/A</v>
      </c>
      <c r="G98" s="117" t="e">
        <f>VLOOKUP(E98,'LISTADO ATM'!$A$2:$B$897,2,0)</f>
        <v>#N/A</v>
      </c>
      <c r="H98" s="117" t="e">
        <f>VLOOKUP(E98,VIP!$A$2:$O18744,7,FALSE)</f>
        <v>#N/A</v>
      </c>
      <c r="I98" s="117" t="e">
        <f>VLOOKUP(E98,VIP!$A$2:$O10709,8,FALSE)</f>
        <v>#N/A</v>
      </c>
      <c r="J98" s="117" t="e">
        <f>VLOOKUP(E98,VIP!$A$2:$O10659,8,FALSE)</f>
        <v>#N/A</v>
      </c>
      <c r="K98" s="117" t="e">
        <f>VLOOKUP(E98,VIP!$A$2:$O14233,6,0)</f>
        <v>#N/A</v>
      </c>
      <c r="L98" s="151" t="s">
        <v>2219</v>
      </c>
      <c r="M98" s="109" t="s">
        <v>2446</v>
      </c>
      <c r="N98" s="109" t="s">
        <v>2453</v>
      </c>
      <c r="O98" s="117" t="s">
        <v>2455</v>
      </c>
      <c r="P98" s="117"/>
      <c r="Q98" s="109" t="s">
        <v>2219</v>
      </c>
      <c r="R98" s="45"/>
      <c r="S98" s="87"/>
      <c r="T98" s="87"/>
      <c r="U98" s="87"/>
      <c r="V98" s="89"/>
      <c r="W98" s="75"/>
    </row>
    <row r="99" spans="1:23" ht="17.399999999999999" x14ac:dyDescent="0.3">
      <c r="A99" s="117" t="str">
        <f>VLOOKUP(E99,'LISTADO ATM'!$A$2:$C$898,3,0)</f>
        <v>NORTE</v>
      </c>
      <c r="B99" s="143" t="s">
        <v>2722</v>
      </c>
      <c r="C99" s="110">
        <v>44365.797071759262</v>
      </c>
      <c r="D99" s="110" t="s">
        <v>2181</v>
      </c>
      <c r="E99" s="138">
        <v>138</v>
      </c>
      <c r="F99" s="117" t="str">
        <f>VLOOKUP(E99,VIP!$A$2:$O13878,2,0)</f>
        <v>DRBR138</v>
      </c>
      <c r="G99" s="117" t="str">
        <f>VLOOKUP(E99,'LISTADO ATM'!$A$2:$B$897,2,0)</f>
        <v xml:space="preserve">ATM UNP Fantino </v>
      </c>
      <c r="H99" s="117" t="str">
        <f>VLOOKUP(E99,VIP!$A$2:$O18741,7,FALSE)</f>
        <v>Si</v>
      </c>
      <c r="I99" s="117" t="str">
        <f>VLOOKUP(E99,VIP!$A$2:$O10706,8,FALSE)</f>
        <v>Si</v>
      </c>
      <c r="J99" s="117" t="str">
        <f>VLOOKUP(E99,VIP!$A$2:$O10656,8,FALSE)</f>
        <v>Si</v>
      </c>
      <c r="K99" s="117" t="str">
        <f>VLOOKUP(E99,VIP!$A$2:$O14230,6,0)</f>
        <v>NO</v>
      </c>
      <c r="L99" s="151" t="s">
        <v>2219</v>
      </c>
      <c r="M99" s="109" t="s">
        <v>2446</v>
      </c>
      <c r="N99" s="109" t="s">
        <v>2453</v>
      </c>
      <c r="O99" s="117" t="s">
        <v>2567</v>
      </c>
      <c r="P99" s="117"/>
      <c r="Q99" s="109" t="s">
        <v>2219</v>
      </c>
      <c r="R99" s="45"/>
      <c r="S99" s="87"/>
      <c r="T99" s="87"/>
      <c r="U99" s="87"/>
      <c r="V99" s="89"/>
      <c r="W99" s="75"/>
    </row>
    <row r="100" spans="1:23" ht="17.399999999999999" x14ac:dyDescent="0.3">
      <c r="A100" s="117" t="str">
        <f>VLOOKUP(E100,'LISTADO ATM'!$A$2:$C$898,3,0)</f>
        <v>DISTRITO NACIONAL</v>
      </c>
      <c r="B100" s="143">
        <v>3335922576</v>
      </c>
      <c r="C100" s="110">
        <v>44363.600219907406</v>
      </c>
      <c r="D100" s="110" t="s">
        <v>2180</v>
      </c>
      <c r="E100" s="138">
        <v>139</v>
      </c>
      <c r="F100" s="117" t="str">
        <f>VLOOKUP(E100,VIP!$A$2:$O13824,2,0)</f>
        <v>DRBR139</v>
      </c>
      <c r="G100" s="117" t="str">
        <f>VLOOKUP(E100,'LISTADO ATM'!$A$2:$B$897,2,0)</f>
        <v xml:space="preserve">ATM Oficina Plaza Lama Zona Oriental I </v>
      </c>
      <c r="H100" s="117" t="str">
        <f>VLOOKUP(E100,VIP!$A$2:$O18687,7,FALSE)</f>
        <v>Si</v>
      </c>
      <c r="I100" s="117" t="str">
        <f>VLOOKUP(E100,VIP!$A$2:$O10652,8,FALSE)</f>
        <v>Si</v>
      </c>
      <c r="J100" s="117" t="str">
        <f>VLOOKUP(E100,VIP!$A$2:$O10602,8,FALSE)</f>
        <v>Si</v>
      </c>
      <c r="K100" s="117" t="str">
        <f>VLOOKUP(E100,VIP!$A$2:$O14176,6,0)</f>
        <v>NO</v>
      </c>
      <c r="L100" s="151" t="s">
        <v>2219</v>
      </c>
      <c r="M100" s="109" t="s">
        <v>2446</v>
      </c>
      <c r="N100" s="109" t="s">
        <v>2558</v>
      </c>
      <c r="O100" s="117" t="s">
        <v>2455</v>
      </c>
      <c r="P100" s="117"/>
      <c r="Q100" s="109" t="s">
        <v>2219</v>
      </c>
      <c r="R100" s="45"/>
      <c r="S100" s="87"/>
      <c r="T100" s="87"/>
      <c r="U100" s="87"/>
      <c r="V100" s="89"/>
      <c r="W100" s="75"/>
    </row>
    <row r="101" spans="1:23" ht="17.399999999999999" x14ac:dyDescent="0.3">
      <c r="A101" s="117" t="str">
        <f>VLOOKUP(E101,'LISTADO ATM'!$A$2:$C$898,3,0)</f>
        <v>DISTRITO NACIONAL</v>
      </c>
      <c r="B101" s="143">
        <v>3335923837</v>
      </c>
      <c r="C101" s="110">
        <v>44364.573171296295</v>
      </c>
      <c r="D101" s="110" t="s">
        <v>2180</v>
      </c>
      <c r="E101" s="138">
        <v>237</v>
      </c>
      <c r="F101" s="117" t="str">
        <f>VLOOKUP(E101,VIP!$A$2:$O13838,2,0)</f>
        <v>DRBR237</v>
      </c>
      <c r="G101" s="117" t="str">
        <f>VLOOKUP(E101,'LISTADO ATM'!$A$2:$B$897,2,0)</f>
        <v xml:space="preserve">ATM UNP Plaza Vásquez </v>
      </c>
      <c r="H101" s="117" t="str">
        <f>VLOOKUP(E101,VIP!$A$2:$O18701,7,FALSE)</f>
        <v>Si</v>
      </c>
      <c r="I101" s="117" t="str">
        <f>VLOOKUP(E101,VIP!$A$2:$O10666,8,FALSE)</f>
        <v>Si</v>
      </c>
      <c r="J101" s="117" t="str">
        <f>VLOOKUP(E101,VIP!$A$2:$O10616,8,FALSE)</f>
        <v>Si</v>
      </c>
      <c r="K101" s="117" t="str">
        <f>VLOOKUP(E101,VIP!$A$2:$O14190,6,0)</f>
        <v>SI</v>
      </c>
      <c r="L101" s="151" t="s">
        <v>2219</v>
      </c>
      <c r="M101" s="109" t="s">
        <v>2446</v>
      </c>
      <c r="N101" s="109" t="s">
        <v>2558</v>
      </c>
      <c r="O101" s="117" t="s">
        <v>2455</v>
      </c>
      <c r="P101" s="117"/>
      <c r="Q101" s="109" t="s">
        <v>2219</v>
      </c>
      <c r="R101" s="45"/>
      <c r="S101" s="87"/>
      <c r="T101" s="87"/>
      <c r="U101" s="87"/>
      <c r="V101" s="89"/>
      <c r="W101" s="75"/>
    </row>
    <row r="102" spans="1:23" ht="17.399999999999999" x14ac:dyDescent="0.3">
      <c r="A102" s="117" t="str">
        <f>VLOOKUP(E102,'LISTADO ATM'!$A$2:$C$898,3,0)</f>
        <v>DISTRITO NACIONAL</v>
      </c>
      <c r="B102" s="143" t="s">
        <v>2660</v>
      </c>
      <c r="C102" s="110">
        <v>44365.562743055554</v>
      </c>
      <c r="D102" s="110" t="s">
        <v>2181</v>
      </c>
      <c r="E102" s="138">
        <v>348</v>
      </c>
      <c r="F102" s="117" t="e">
        <f>VLOOKUP(E102,VIP!$A$2:$O13861,2,0)</f>
        <v>#N/A</v>
      </c>
      <c r="G102" s="117" t="str">
        <f>VLOOKUP(E102,'LISTADO ATM'!$A$2:$B$897,2,0)</f>
        <v>ATM VILLA FLORES</v>
      </c>
      <c r="H102" s="117" t="e">
        <f>VLOOKUP(E102,VIP!$A$2:$O18724,7,FALSE)</f>
        <v>#N/A</v>
      </c>
      <c r="I102" s="117" t="e">
        <f>VLOOKUP(E102,VIP!$A$2:$O10689,8,FALSE)</f>
        <v>#N/A</v>
      </c>
      <c r="J102" s="117" t="e">
        <f>VLOOKUP(E102,VIP!$A$2:$O10639,8,FALSE)</f>
        <v>#N/A</v>
      </c>
      <c r="K102" s="117" t="e">
        <f>VLOOKUP(E102,VIP!$A$2:$O14213,6,0)</f>
        <v>#N/A</v>
      </c>
      <c r="L102" s="151" t="s">
        <v>2219</v>
      </c>
      <c r="M102" s="109" t="s">
        <v>2446</v>
      </c>
      <c r="N102" s="109" t="s">
        <v>2453</v>
      </c>
      <c r="O102" s="117" t="s">
        <v>2567</v>
      </c>
      <c r="P102" s="117"/>
      <c r="Q102" s="109" t="s">
        <v>2219</v>
      </c>
      <c r="R102" s="45"/>
      <c r="S102" s="87"/>
      <c r="T102" s="87"/>
      <c r="U102" s="87"/>
      <c r="V102" s="89"/>
      <c r="W102" s="75"/>
    </row>
    <row r="103" spans="1:23" ht="17.399999999999999" x14ac:dyDescent="0.3">
      <c r="A103" s="117" t="str">
        <f>VLOOKUP(E103,'LISTADO ATM'!$A$2:$C$898,3,0)</f>
        <v>ESTE</v>
      </c>
      <c r="B103" s="143" t="s">
        <v>2734</v>
      </c>
      <c r="C103" s="110">
        <v>44365.768622685187</v>
      </c>
      <c r="D103" s="110" t="s">
        <v>2180</v>
      </c>
      <c r="E103" s="138">
        <v>433</v>
      </c>
      <c r="F103" s="117" t="str">
        <f>VLOOKUP(E103,VIP!$A$2:$O13890,2,0)</f>
        <v>DRBR433</v>
      </c>
      <c r="G103" s="117" t="str">
        <f>VLOOKUP(E103,'LISTADO ATM'!$A$2:$B$897,2,0)</f>
        <v xml:space="preserve">ATM Centro Comercial Las Canas (Cap Cana) </v>
      </c>
      <c r="H103" s="117" t="str">
        <f>VLOOKUP(E103,VIP!$A$2:$O18753,7,FALSE)</f>
        <v>Si</v>
      </c>
      <c r="I103" s="117" t="str">
        <f>VLOOKUP(E103,VIP!$A$2:$O10718,8,FALSE)</f>
        <v>Si</v>
      </c>
      <c r="J103" s="117" t="str">
        <f>VLOOKUP(E103,VIP!$A$2:$O10668,8,FALSE)</f>
        <v>Si</v>
      </c>
      <c r="K103" s="117" t="str">
        <f>VLOOKUP(E103,VIP!$A$2:$O14242,6,0)</f>
        <v>NO</v>
      </c>
      <c r="L103" s="151" t="s">
        <v>2219</v>
      </c>
      <c r="M103" s="109" t="s">
        <v>2446</v>
      </c>
      <c r="N103" s="109" t="s">
        <v>2453</v>
      </c>
      <c r="O103" s="117" t="s">
        <v>2455</v>
      </c>
      <c r="P103" s="117"/>
      <c r="Q103" s="109" t="s">
        <v>2219</v>
      </c>
      <c r="R103" s="45"/>
      <c r="S103" s="87"/>
      <c r="T103" s="87"/>
      <c r="U103" s="87"/>
      <c r="V103" s="89"/>
      <c r="W103" s="75"/>
    </row>
    <row r="104" spans="1:23" ht="17.399999999999999" x14ac:dyDescent="0.3">
      <c r="A104" s="117" t="str">
        <f>VLOOKUP(E104,'LISTADO ATM'!$A$2:$C$898,3,0)</f>
        <v>DISTRITO NACIONAL</v>
      </c>
      <c r="B104" s="143" t="s">
        <v>2723</v>
      </c>
      <c r="C104" s="110">
        <v>44365.796435185184</v>
      </c>
      <c r="D104" s="110" t="s">
        <v>2180</v>
      </c>
      <c r="E104" s="138">
        <v>473</v>
      </c>
      <c r="F104" s="117" t="str">
        <f>VLOOKUP(E104,VIP!$A$2:$O13879,2,0)</f>
        <v>DRBR473</v>
      </c>
      <c r="G104" s="117" t="str">
        <f>VLOOKUP(E104,'LISTADO ATM'!$A$2:$B$897,2,0)</f>
        <v xml:space="preserve">ATM Oficina Carrefour II </v>
      </c>
      <c r="H104" s="117" t="str">
        <f>VLOOKUP(E104,VIP!$A$2:$O18742,7,FALSE)</f>
        <v>Si</v>
      </c>
      <c r="I104" s="117" t="str">
        <f>VLOOKUP(E104,VIP!$A$2:$O10707,8,FALSE)</f>
        <v>Si</v>
      </c>
      <c r="J104" s="117" t="str">
        <f>VLOOKUP(E104,VIP!$A$2:$O10657,8,FALSE)</f>
        <v>Si</v>
      </c>
      <c r="K104" s="117" t="str">
        <f>VLOOKUP(E104,VIP!$A$2:$O14231,6,0)</f>
        <v>NO</v>
      </c>
      <c r="L104" s="151" t="s">
        <v>2219</v>
      </c>
      <c r="M104" s="109" t="s">
        <v>2446</v>
      </c>
      <c r="N104" s="109" t="s">
        <v>2453</v>
      </c>
      <c r="O104" s="117" t="s">
        <v>2455</v>
      </c>
      <c r="P104" s="117"/>
      <c r="Q104" s="109" t="s">
        <v>2219</v>
      </c>
      <c r="R104" s="45"/>
      <c r="S104" s="87"/>
      <c r="T104" s="87"/>
      <c r="U104" s="87"/>
      <c r="V104" s="89"/>
      <c r="W104" s="75"/>
    </row>
    <row r="105" spans="1:23" ht="17.399999999999999" x14ac:dyDescent="0.3">
      <c r="A105" s="117" t="str">
        <f>VLOOKUP(E105,'LISTADO ATM'!$A$2:$C$898,3,0)</f>
        <v>DISTRITO NACIONAL</v>
      </c>
      <c r="B105" s="143">
        <v>3335923863</v>
      </c>
      <c r="C105" s="110">
        <v>44364.586064814815</v>
      </c>
      <c r="D105" s="110" t="s">
        <v>2180</v>
      </c>
      <c r="E105" s="138">
        <v>487</v>
      </c>
      <c r="F105" s="117" t="str">
        <f>VLOOKUP(E105,VIP!$A$2:$O13835,2,0)</f>
        <v>DRBR487</v>
      </c>
      <c r="G105" s="117" t="str">
        <f>VLOOKUP(E105,'LISTADO ATM'!$A$2:$B$897,2,0)</f>
        <v xml:space="preserve">ATM Olé Hainamosa </v>
      </c>
      <c r="H105" s="117" t="str">
        <f>VLOOKUP(E105,VIP!$A$2:$O18698,7,FALSE)</f>
        <v>Si</v>
      </c>
      <c r="I105" s="117" t="str">
        <f>VLOOKUP(E105,VIP!$A$2:$O10663,8,FALSE)</f>
        <v>Si</v>
      </c>
      <c r="J105" s="117" t="str">
        <f>VLOOKUP(E105,VIP!$A$2:$O10613,8,FALSE)</f>
        <v>Si</v>
      </c>
      <c r="K105" s="117" t="str">
        <f>VLOOKUP(E105,VIP!$A$2:$O14187,6,0)</f>
        <v>SI</v>
      </c>
      <c r="L105" s="151" t="s">
        <v>2219</v>
      </c>
      <c r="M105" s="109" t="s">
        <v>2446</v>
      </c>
      <c r="N105" s="109" t="s">
        <v>2558</v>
      </c>
      <c r="O105" s="117" t="s">
        <v>2455</v>
      </c>
      <c r="P105" s="117"/>
      <c r="Q105" s="109" t="s">
        <v>2219</v>
      </c>
      <c r="R105" s="45"/>
      <c r="S105" s="87"/>
      <c r="T105" s="87"/>
      <c r="U105" s="87"/>
      <c r="V105" s="89"/>
      <c r="W105" s="75"/>
    </row>
    <row r="106" spans="1:23" ht="17.399999999999999" x14ac:dyDescent="0.3">
      <c r="A106" s="117" t="str">
        <f>VLOOKUP(E106,'LISTADO ATM'!$A$2:$C$898,3,0)</f>
        <v>DISTRITO NACIONAL</v>
      </c>
      <c r="B106" s="143" t="s">
        <v>2721</v>
      </c>
      <c r="C106" s="110">
        <v>44365.797731481478</v>
      </c>
      <c r="D106" s="110" t="s">
        <v>2180</v>
      </c>
      <c r="E106" s="138">
        <v>490</v>
      </c>
      <c r="F106" s="117" t="str">
        <f>VLOOKUP(E106,VIP!$A$2:$O13877,2,0)</f>
        <v>DRBR490</v>
      </c>
      <c r="G106" s="117" t="str">
        <f>VLOOKUP(E106,'LISTADO ATM'!$A$2:$B$897,2,0)</f>
        <v xml:space="preserve">ATM Hospital Ney Arias Lora </v>
      </c>
      <c r="H106" s="117" t="str">
        <f>VLOOKUP(E106,VIP!$A$2:$O18740,7,FALSE)</f>
        <v>Si</v>
      </c>
      <c r="I106" s="117" t="str">
        <f>VLOOKUP(E106,VIP!$A$2:$O10705,8,FALSE)</f>
        <v>Si</v>
      </c>
      <c r="J106" s="117" t="str">
        <f>VLOOKUP(E106,VIP!$A$2:$O10655,8,FALSE)</f>
        <v>Si</v>
      </c>
      <c r="K106" s="117" t="str">
        <f>VLOOKUP(E106,VIP!$A$2:$O14229,6,0)</f>
        <v>NO</v>
      </c>
      <c r="L106" s="151" t="s">
        <v>2219</v>
      </c>
      <c r="M106" s="109" t="s">
        <v>2446</v>
      </c>
      <c r="N106" s="109" t="s">
        <v>2453</v>
      </c>
      <c r="O106" s="117" t="s">
        <v>2455</v>
      </c>
      <c r="P106" s="117"/>
      <c r="Q106" s="109" t="s">
        <v>2219</v>
      </c>
      <c r="R106" s="45"/>
      <c r="S106" s="87"/>
      <c r="T106" s="87"/>
      <c r="U106" s="87"/>
      <c r="V106" s="89"/>
      <c r="W106" s="75"/>
    </row>
    <row r="107" spans="1:23" ht="17.399999999999999" x14ac:dyDescent="0.3">
      <c r="A107" s="117" t="str">
        <f>VLOOKUP(E107,'LISTADO ATM'!$A$2:$C$898,3,0)</f>
        <v>NORTE</v>
      </c>
      <c r="B107" s="143" t="s">
        <v>2705</v>
      </c>
      <c r="C107" s="110">
        <v>44365.646157407406</v>
      </c>
      <c r="D107" s="110" t="s">
        <v>2181</v>
      </c>
      <c r="E107" s="138">
        <v>502</v>
      </c>
      <c r="F107" s="117" t="str">
        <f>VLOOKUP(E107,VIP!$A$2:$O13878,2,0)</f>
        <v>DRBR502</v>
      </c>
      <c r="G107" s="117" t="str">
        <f>VLOOKUP(E107,'LISTADO ATM'!$A$2:$B$897,2,0)</f>
        <v xml:space="preserve">ATM Materno Infantil de (Santiago) </v>
      </c>
      <c r="H107" s="117" t="str">
        <f>VLOOKUP(E107,VIP!$A$2:$O18741,7,FALSE)</f>
        <v>Si</v>
      </c>
      <c r="I107" s="117" t="str">
        <f>VLOOKUP(E107,VIP!$A$2:$O10706,8,FALSE)</f>
        <v>Si</v>
      </c>
      <c r="J107" s="117" t="str">
        <f>VLOOKUP(E107,VIP!$A$2:$O10656,8,FALSE)</f>
        <v>Si</v>
      </c>
      <c r="K107" s="117" t="str">
        <f>VLOOKUP(E107,VIP!$A$2:$O14230,6,0)</f>
        <v>NO</v>
      </c>
      <c r="L107" s="151" t="s">
        <v>2219</v>
      </c>
      <c r="M107" s="109" t="s">
        <v>2446</v>
      </c>
      <c r="N107" s="109" t="s">
        <v>2453</v>
      </c>
      <c r="O107" s="117" t="s">
        <v>2567</v>
      </c>
      <c r="P107" s="117"/>
      <c r="Q107" s="109" t="s">
        <v>2219</v>
      </c>
      <c r="R107" s="45"/>
      <c r="S107" s="87"/>
      <c r="T107" s="87"/>
      <c r="U107" s="87"/>
      <c r="V107" s="89"/>
      <c r="W107" s="75"/>
    </row>
    <row r="108" spans="1:23" ht="17.399999999999999" x14ac:dyDescent="0.3">
      <c r="A108" s="117" t="str">
        <f>VLOOKUP(E108,'LISTADO ATM'!$A$2:$C$898,3,0)</f>
        <v>DISTRITO NACIONAL</v>
      </c>
      <c r="B108" s="143" t="s">
        <v>2597</v>
      </c>
      <c r="C108" s="110">
        <v>44365.425543981481</v>
      </c>
      <c r="D108" s="110" t="s">
        <v>2180</v>
      </c>
      <c r="E108" s="138">
        <v>542</v>
      </c>
      <c r="F108" s="117" t="str">
        <f>VLOOKUP(E108,VIP!$A$2:$O13849,2,0)</f>
        <v>DRBR542</v>
      </c>
      <c r="G108" s="117" t="str">
        <f>VLOOKUP(E108,'LISTADO ATM'!$A$2:$B$897,2,0)</f>
        <v>ATM S/M la Cadena Carretera Mella</v>
      </c>
      <c r="H108" s="117" t="str">
        <f>VLOOKUP(E108,VIP!$A$2:$O18712,7,FALSE)</f>
        <v>NO</v>
      </c>
      <c r="I108" s="117" t="str">
        <f>VLOOKUP(E108,VIP!$A$2:$O10677,8,FALSE)</f>
        <v>SI</v>
      </c>
      <c r="J108" s="117" t="str">
        <f>VLOOKUP(E108,VIP!$A$2:$O10627,8,FALSE)</f>
        <v>SI</v>
      </c>
      <c r="K108" s="117" t="str">
        <f>VLOOKUP(E108,VIP!$A$2:$O14201,6,0)</f>
        <v>NO</v>
      </c>
      <c r="L108" s="151" t="s">
        <v>2219</v>
      </c>
      <c r="M108" s="109" t="s">
        <v>2446</v>
      </c>
      <c r="N108" s="109" t="s">
        <v>2453</v>
      </c>
      <c r="O108" s="117" t="s">
        <v>2455</v>
      </c>
      <c r="P108" s="117"/>
      <c r="Q108" s="109" t="s">
        <v>2219</v>
      </c>
      <c r="R108" s="45"/>
      <c r="S108" s="87"/>
      <c r="T108" s="87"/>
      <c r="U108" s="87"/>
      <c r="V108" s="89"/>
      <c r="W108" s="75"/>
    </row>
    <row r="109" spans="1:23" ht="17.399999999999999" x14ac:dyDescent="0.3">
      <c r="A109" s="117" t="str">
        <f>VLOOKUP(E109,'LISTADO ATM'!$A$2:$C$898,3,0)</f>
        <v>DISTRITO NACIONAL</v>
      </c>
      <c r="B109" s="143" t="s">
        <v>2739</v>
      </c>
      <c r="C109" s="110">
        <v>44365.716793981483</v>
      </c>
      <c r="D109" s="110" t="s">
        <v>2180</v>
      </c>
      <c r="E109" s="138">
        <v>560</v>
      </c>
      <c r="F109" s="117" t="str">
        <f>VLOOKUP(E109,VIP!$A$2:$O13895,2,0)</f>
        <v>DRBR229</v>
      </c>
      <c r="G109" s="117" t="str">
        <f>VLOOKUP(E109,'LISTADO ATM'!$A$2:$B$897,2,0)</f>
        <v xml:space="preserve">ATM Junta Central Electoral </v>
      </c>
      <c r="H109" s="117" t="str">
        <f>VLOOKUP(E109,VIP!$A$2:$O18758,7,FALSE)</f>
        <v>Si</v>
      </c>
      <c r="I109" s="117" t="str">
        <f>VLOOKUP(E109,VIP!$A$2:$O10723,8,FALSE)</f>
        <v>Si</v>
      </c>
      <c r="J109" s="117" t="str">
        <f>VLOOKUP(E109,VIP!$A$2:$O10673,8,FALSE)</f>
        <v>Si</v>
      </c>
      <c r="K109" s="117" t="str">
        <f>VLOOKUP(E109,VIP!$A$2:$O14247,6,0)</f>
        <v>SI</v>
      </c>
      <c r="L109" s="151" t="s">
        <v>2219</v>
      </c>
      <c r="M109" s="109" t="s">
        <v>2446</v>
      </c>
      <c r="N109" s="109" t="s">
        <v>2453</v>
      </c>
      <c r="O109" s="117" t="s">
        <v>2455</v>
      </c>
      <c r="P109" s="117"/>
      <c r="Q109" s="109" t="s">
        <v>2219</v>
      </c>
      <c r="R109" s="45"/>
      <c r="S109" s="87"/>
      <c r="T109" s="87"/>
      <c r="U109" s="87"/>
      <c r="V109" s="89"/>
      <c r="W109" s="75"/>
    </row>
    <row r="110" spans="1:23" ht="17.399999999999999" x14ac:dyDescent="0.3">
      <c r="A110" s="117" t="str">
        <f>VLOOKUP(E110,'LISTADO ATM'!$A$2:$C$898,3,0)</f>
        <v>ESTE</v>
      </c>
      <c r="B110" s="143" t="s">
        <v>2736</v>
      </c>
      <c r="C110" s="110">
        <v>44365.767557870371</v>
      </c>
      <c r="D110" s="110" t="s">
        <v>2180</v>
      </c>
      <c r="E110" s="138">
        <v>609</v>
      </c>
      <c r="F110" s="117" t="str">
        <f>VLOOKUP(E110,VIP!$A$2:$O13892,2,0)</f>
        <v>DRBR120</v>
      </c>
      <c r="G110" s="117" t="str">
        <f>VLOOKUP(E110,'LISTADO ATM'!$A$2:$B$897,2,0)</f>
        <v xml:space="preserve">ATM S/M Jumbo (San Pedro) </v>
      </c>
      <c r="H110" s="117" t="str">
        <f>VLOOKUP(E110,VIP!$A$2:$O18755,7,FALSE)</f>
        <v>Si</v>
      </c>
      <c r="I110" s="117" t="str">
        <f>VLOOKUP(E110,VIP!$A$2:$O10720,8,FALSE)</f>
        <v>Si</v>
      </c>
      <c r="J110" s="117" t="str">
        <f>VLOOKUP(E110,VIP!$A$2:$O10670,8,FALSE)</f>
        <v>Si</v>
      </c>
      <c r="K110" s="117" t="str">
        <f>VLOOKUP(E110,VIP!$A$2:$O14244,6,0)</f>
        <v>NO</v>
      </c>
      <c r="L110" s="151" t="s">
        <v>2219</v>
      </c>
      <c r="M110" s="109" t="s">
        <v>2446</v>
      </c>
      <c r="N110" s="109" t="s">
        <v>2453</v>
      </c>
      <c r="O110" s="117" t="s">
        <v>2455</v>
      </c>
      <c r="P110" s="117"/>
      <c r="Q110" s="109" t="s">
        <v>2219</v>
      </c>
    </row>
    <row r="111" spans="1:23" ht="17.399999999999999" x14ac:dyDescent="0.3">
      <c r="A111" s="117" t="str">
        <f>VLOOKUP(E111,'LISTADO ATM'!$A$2:$C$898,3,0)</f>
        <v>DISTRITO NACIONAL</v>
      </c>
      <c r="B111" s="143">
        <v>3335922570</v>
      </c>
      <c r="C111" s="110">
        <v>44363.597233796296</v>
      </c>
      <c r="D111" s="110" t="s">
        <v>2180</v>
      </c>
      <c r="E111" s="138">
        <v>686</v>
      </c>
      <c r="F111" s="117" t="str">
        <f>VLOOKUP(E111,VIP!$A$2:$O13825,2,0)</f>
        <v>DRBR686</v>
      </c>
      <c r="G111" s="117" t="str">
        <f>VLOOKUP(E111,'LISTADO ATM'!$A$2:$B$897,2,0)</f>
        <v>ATM Autoservicio Oficina Máximo Gómez</v>
      </c>
      <c r="H111" s="117" t="str">
        <f>VLOOKUP(E111,VIP!$A$2:$O18688,7,FALSE)</f>
        <v>Si</v>
      </c>
      <c r="I111" s="117" t="str">
        <f>VLOOKUP(E111,VIP!$A$2:$O10653,8,FALSE)</f>
        <v>Si</v>
      </c>
      <c r="J111" s="117" t="str">
        <f>VLOOKUP(E111,VIP!$A$2:$O10603,8,FALSE)</f>
        <v>Si</v>
      </c>
      <c r="K111" s="117" t="str">
        <f>VLOOKUP(E111,VIP!$A$2:$O14177,6,0)</f>
        <v>NO</v>
      </c>
      <c r="L111" s="151" t="s">
        <v>2219</v>
      </c>
      <c r="M111" s="109" t="s">
        <v>2446</v>
      </c>
      <c r="N111" s="109" t="s">
        <v>2558</v>
      </c>
      <c r="O111" s="117" t="s">
        <v>2455</v>
      </c>
      <c r="P111" s="117"/>
      <c r="Q111" s="109" t="s">
        <v>2219</v>
      </c>
    </row>
    <row r="112" spans="1:23" ht="17.399999999999999" x14ac:dyDescent="0.3">
      <c r="A112" s="117" t="str">
        <f>VLOOKUP(E112,'LISTADO ATM'!$A$2:$C$898,3,0)</f>
        <v>DISTRITO NACIONAL</v>
      </c>
      <c r="B112" s="143" t="s">
        <v>2707</v>
      </c>
      <c r="C112" s="110">
        <v>44365.639699074076</v>
      </c>
      <c r="D112" s="110" t="s">
        <v>2180</v>
      </c>
      <c r="E112" s="138">
        <v>902</v>
      </c>
      <c r="F112" s="117" t="str">
        <f>VLOOKUP(E112,VIP!$A$2:$O13880,2,0)</f>
        <v>DRBR16A</v>
      </c>
      <c r="G112" s="117" t="str">
        <f>VLOOKUP(E112,'LISTADO ATM'!$A$2:$B$897,2,0)</f>
        <v xml:space="preserve">ATM Oficina Plaza Florida </v>
      </c>
      <c r="H112" s="117" t="str">
        <f>VLOOKUP(E112,VIP!$A$2:$O18743,7,FALSE)</f>
        <v>Si</v>
      </c>
      <c r="I112" s="117" t="str">
        <f>VLOOKUP(E112,VIP!$A$2:$O10708,8,FALSE)</f>
        <v>Si</v>
      </c>
      <c r="J112" s="117" t="str">
        <f>VLOOKUP(E112,VIP!$A$2:$O10658,8,FALSE)</f>
        <v>Si</v>
      </c>
      <c r="K112" s="117" t="str">
        <f>VLOOKUP(E112,VIP!$A$2:$O14232,6,0)</f>
        <v>NO</v>
      </c>
      <c r="L112" s="151" t="s">
        <v>2219</v>
      </c>
      <c r="M112" s="109" t="s">
        <v>2446</v>
      </c>
      <c r="N112" s="109" t="s">
        <v>2453</v>
      </c>
      <c r="O112" s="117" t="s">
        <v>2455</v>
      </c>
      <c r="P112" s="117"/>
      <c r="Q112" s="109" t="s">
        <v>2219</v>
      </c>
    </row>
    <row r="113" spans="1:17" ht="17.399999999999999" x14ac:dyDescent="0.3">
      <c r="A113" s="117" t="str">
        <f>VLOOKUP(E113,'LISTADO ATM'!$A$2:$C$898,3,0)</f>
        <v>DISTRITO NACIONAL</v>
      </c>
      <c r="B113" s="143">
        <v>3335924309</v>
      </c>
      <c r="C113" s="110">
        <v>44364.817673611113</v>
      </c>
      <c r="D113" s="110" t="s">
        <v>2180</v>
      </c>
      <c r="E113" s="138">
        <v>722</v>
      </c>
      <c r="F113" s="117" t="str">
        <f>VLOOKUP(E113,VIP!$A$2:$O13826,2,0)</f>
        <v>DRBR393</v>
      </c>
      <c r="G113" s="117" t="str">
        <f>VLOOKUP(E113,'LISTADO ATM'!$A$2:$B$897,2,0)</f>
        <v xml:space="preserve">ATM Oficina Charles de Gaulle III </v>
      </c>
      <c r="H113" s="117" t="str">
        <f>VLOOKUP(E113,VIP!$A$2:$O18689,7,FALSE)</f>
        <v>Si</v>
      </c>
      <c r="I113" s="117" t="str">
        <f>VLOOKUP(E113,VIP!$A$2:$O10654,8,FALSE)</f>
        <v>Si</v>
      </c>
      <c r="J113" s="117" t="str">
        <f>VLOOKUP(E113,VIP!$A$2:$O10604,8,FALSE)</f>
        <v>Si</v>
      </c>
      <c r="K113" s="117" t="str">
        <f>VLOOKUP(E113,VIP!$A$2:$O14178,6,0)</f>
        <v>SI</v>
      </c>
      <c r="L113" s="151" t="s">
        <v>2568</v>
      </c>
      <c r="M113" s="109" t="s">
        <v>2446</v>
      </c>
      <c r="N113" s="109" t="s">
        <v>2453</v>
      </c>
      <c r="O113" s="117" t="s">
        <v>2455</v>
      </c>
      <c r="P113" s="117"/>
      <c r="Q113" s="109" t="s">
        <v>2568</v>
      </c>
    </row>
    <row r="114" spans="1:17" ht="17.399999999999999" x14ac:dyDescent="0.3">
      <c r="A114" s="117" t="str">
        <f>VLOOKUP(E114,'LISTADO ATM'!$A$2:$C$898,3,0)</f>
        <v>NORTE</v>
      </c>
      <c r="B114" s="143" t="s">
        <v>2764</v>
      </c>
      <c r="C114" s="110">
        <v>44365.90247685185</v>
      </c>
      <c r="D114" s="110" t="s">
        <v>2181</v>
      </c>
      <c r="E114" s="138">
        <v>307</v>
      </c>
      <c r="F114" s="117" t="str">
        <f>VLOOKUP(E114,VIP!$A$2:$O13880,2,0)</f>
        <v>DRBR307</v>
      </c>
      <c r="G114" s="117" t="str">
        <f>VLOOKUP(E114,'LISTADO ATM'!$A$2:$B$897,2,0)</f>
        <v>ATM Oficina Nagua II</v>
      </c>
      <c r="H114" s="117" t="str">
        <f>VLOOKUP(E114,VIP!$A$2:$O18743,7,FALSE)</f>
        <v>Si</v>
      </c>
      <c r="I114" s="117" t="str">
        <f>VLOOKUP(E114,VIP!$A$2:$O10708,8,FALSE)</f>
        <v>Si</v>
      </c>
      <c r="J114" s="117" t="str">
        <f>VLOOKUP(E114,VIP!$A$2:$O10658,8,FALSE)</f>
        <v>Si</v>
      </c>
      <c r="K114" s="117" t="str">
        <f>VLOOKUP(E114,VIP!$A$2:$O14232,6,0)</f>
        <v>SI</v>
      </c>
      <c r="L114" s="151" t="s">
        <v>2245</v>
      </c>
      <c r="M114" s="109" t="s">
        <v>2446</v>
      </c>
      <c r="N114" s="109" t="s">
        <v>2453</v>
      </c>
      <c r="O114" s="117" t="s">
        <v>2567</v>
      </c>
      <c r="P114" s="117"/>
      <c r="Q114" s="109" t="s">
        <v>2245</v>
      </c>
    </row>
    <row r="115" spans="1:17" ht="17.399999999999999" x14ac:dyDescent="0.3">
      <c r="A115" s="117" t="str">
        <f>VLOOKUP(E115,'LISTADO ATM'!$A$2:$C$898,3,0)</f>
        <v>DISTRITO NACIONAL</v>
      </c>
      <c r="B115" s="143">
        <v>3335924344</v>
      </c>
      <c r="C115" s="110">
        <v>44365.240613425929</v>
      </c>
      <c r="D115" s="110" t="s">
        <v>2180</v>
      </c>
      <c r="E115" s="138">
        <v>547</v>
      </c>
      <c r="F115" s="117" t="str">
        <f>VLOOKUP(E115,VIP!$A$2:$O13825,2,0)</f>
        <v>DRBR16B</v>
      </c>
      <c r="G115" s="117" t="str">
        <f>VLOOKUP(E115,'LISTADO ATM'!$A$2:$B$897,2,0)</f>
        <v xml:space="preserve">ATM Plaza Lama Herrera </v>
      </c>
      <c r="H115" s="117" t="str">
        <f>VLOOKUP(E115,VIP!$A$2:$O18688,7,FALSE)</f>
        <v>Si</v>
      </c>
      <c r="I115" s="117" t="str">
        <f>VLOOKUP(E115,VIP!$A$2:$O10653,8,FALSE)</f>
        <v>Si</v>
      </c>
      <c r="J115" s="117" t="str">
        <f>VLOOKUP(E115,VIP!$A$2:$O10603,8,FALSE)</f>
        <v>Si</v>
      </c>
      <c r="K115" s="117" t="str">
        <f>VLOOKUP(E115,VIP!$A$2:$O14177,6,0)</f>
        <v>NO</v>
      </c>
      <c r="L115" s="151" t="s">
        <v>2245</v>
      </c>
      <c r="M115" s="109" t="s">
        <v>2446</v>
      </c>
      <c r="N115" s="109" t="s">
        <v>2453</v>
      </c>
      <c r="O115" s="117" t="s">
        <v>2455</v>
      </c>
      <c r="P115" s="117"/>
      <c r="Q115" s="109" t="s">
        <v>2245</v>
      </c>
    </row>
    <row r="116" spans="1:17" ht="17.399999999999999" x14ac:dyDescent="0.3">
      <c r="A116" s="117" t="str">
        <f>VLOOKUP(E116,'LISTADO ATM'!$A$2:$C$898,3,0)</f>
        <v>DISTRITO NACIONAL</v>
      </c>
      <c r="B116" s="143" t="s">
        <v>2763</v>
      </c>
      <c r="C116" s="110">
        <v>44365.90283564815</v>
      </c>
      <c r="D116" s="110" t="s">
        <v>2180</v>
      </c>
      <c r="E116" s="138">
        <v>622</v>
      </c>
      <c r="F116" s="117" t="str">
        <f>VLOOKUP(E116,VIP!$A$2:$O13879,2,0)</f>
        <v>DRBR622</v>
      </c>
      <c r="G116" s="117" t="str">
        <f>VLOOKUP(E116,'LISTADO ATM'!$A$2:$B$897,2,0)</f>
        <v xml:space="preserve">ATM Ayuntamiento D.N. </v>
      </c>
      <c r="H116" s="117" t="str">
        <f>VLOOKUP(E116,VIP!$A$2:$O18742,7,FALSE)</f>
        <v>Si</v>
      </c>
      <c r="I116" s="117" t="str">
        <f>VLOOKUP(E116,VIP!$A$2:$O10707,8,FALSE)</f>
        <v>Si</v>
      </c>
      <c r="J116" s="117" t="str">
        <f>VLOOKUP(E116,VIP!$A$2:$O10657,8,FALSE)</f>
        <v>Si</v>
      </c>
      <c r="K116" s="117" t="str">
        <f>VLOOKUP(E116,VIP!$A$2:$O14231,6,0)</f>
        <v>NO</v>
      </c>
      <c r="L116" s="151" t="s">
        <v>2245</v>
      </c>
      <c r="M116" s="109" t="s">
        <v>2446</v>
      </c>
      <c r="N116" s="109" t="s">
        <v>2453</v>
      </c>
      <c r="O116" s="117" t="s">
        <v>2455</v>
      </c>
      <c r="P116" s="117"/>
      <c r="Q116" s="109" t="s">
        <v>2245</v>
      </c>
    </row>
    <row r="117" spans="1:17" ht="17.399999999999999" x14ac:dyDescent="0.3">
      <c r="A117" s="117" t="str">
        <f>VLOOKUP(E117,'LISTADO ATM'!$A$2:$C$898,3,0)</f>
        <v>DISTRITO NACIONAL</v>
      </c>
      <c r="B117" s="143">
        <v>3335924345</v>
      </c>
      <c r="C117" s="110">
        <v>44365.241099537037</v>
      </c>
      <c r="D117" s="110" t="s">
        <v>2180</v>
      </c>
      <c r="E117" s="138">
        <v>714</v>
      </c>
      <c r="F117" s="117" t="str">
        <f>VLOOKUP(E117,VIP!$A$2:$O13824,2,0)</f>
        <v>DRBR16M</v>
      </c>
      <c r="G117" s="117" t="str">
        <f>VLOOKUP(E117,'LISTADO ATM'!$A$2:$B$897,2,0)</f>
        <v xml:space="preserve">ATM Hospital de Herrera </v>
      </c>
      <c r="H117" s="117" t="str">
        <f>VLOOKUP(E117,VIP!$A$2:$O18687,7,FALSE)</f>
        <v>Si</v>
      </c>
      <c r="I117" s="117" t="str">
        <f>VLOOKUP(E117,VIP!$A$2:$O10652,8,FALSE)</f>
        <v>Si</v>
      </c>
      <c r="J117" s="117" t="str">
        <f>VLOOKUP(E117,VIP!$A$2:$O10602,8,FALSE)</f>
        <v>Si</v>
      </c>
      <c r="K117" s="117" t="str">
        <f>VLOOKUP(E117,VIP!$A$2:$O14176,6,0)</f>
        <v>NO</v>
      </c>
      <c r="L117" s="151" t="s">
        <v>2245</v>
      </c>
      <c r="M117" s="109" t="s">
        <v>2446</v>
      </c>
      <c r="N117" s="109" t="s">
        <v>2453</v>
      </c>
      <c r="O117" s="117" t="s">
        <v>2455</v>
      </c>
      <c r="P117" s="117"/>
      <c r="Q117" s="109" t="s">
        <v>2245</v>
      </c>
    </row>
    <row r="118" spans="1:17" ht="17.399999999999999" x14ac:dyDescent="0.3">
      <c r="A118" s="117" t="str">
        <f>VLOOKUP(E118,'LISTADO ATM'!$A$2:$C$898,3,0)</f>
        <v>DISTRITO NACIONAL</v>
      </c>
      <c r="B118" s="143">
        <v>3335910002</v>
      </c>
      <c r="C118" s="110">
        <v>44351.65902777778</v>
      </c>
      <c r="D118" s="110" t="s">
        <v>2180</v>
      </c>
      <c r="E118" s="138">
        <v>744</v>
      </c>
      <c r="F118" s="117" t="str">
        <f>VLOOKUP(E118,VIP!$A$2:$O13694,2,0)</f>
        <v>DRBR289</v>
      </c>
      <c r="G118" s="117" t="str">
        <f>VLOOKUP(E118,'LISTADO ATM'!$A$2:$B$897,2,0)</f>
        <v xml:space="preserve">ATM Multicentro La Sirena Venezuela </v>
      </c>
      <c r="H118" s="117" t="str">
        <f>VLOOKUP(E118,VIP!$A$2:$O18557,7,FALSE)</f>
        <v>Si</v>
      </c>
      <c r="I118" s="117" t="str">
        <f>VLOOKUP(E118,VIP!$A$2:$O10522,8,FALSE)</f>
        <v>Si</v>
      </c>
      <c r="J118" s="117" t="str">
        <f>VLOOKUP(E118,VIP!$A$2:$O10472,8,FALSE)</f>
        <v>Si</v>
      </c>
      <c r="K118" s="117" t="str">
        <f>VLOOKUP(E118,VIP!$A$2:$O14046,6,0)</f>
        <v>SI</v>
      </c>
      <c r="L118" s="110" t="s">
        <v>2245</v>
      </c>
      <c r="M118" s="109" t="s">
        <v>2446</v>
      </c>
      <c r="N118" s="109" t="s">
        <v>2558</v>
      </c>
      <c r="O118" s="117" t="s">
        <v>2455</v>
      </c>
      <c r="P118" s="109"/>
      <c r="Q118" s="116" t="s">
        <v>2245</v>
      </c>
    </row>
    <row r="119" spans="1:17" ht="17.399999999999999" x14ac:dyDescent="0.3">
      <c r="A119" s="117" t="e">
        <f>VLOOKUP(L119,'LISTADO ATM'!$A$2:$C$898,3,0)</f>
        <v>#N/A</v>
      </c>
      <c r="B119" s="143" t="s">
        <v>2581</v>
      </c>
      <c r="C119" s="110">
        <v>44365.313171296293</v>
      </c>
      <c r="D119" s="110" t="s">
        <v>2180</v>
      </c>
      <c r="E119" s="138">
        <v>812</v>
      </c>
      <c r="F119" s="117" t="str">
        <f>VLOOKUP(E119,VIP!$A$2:$O13842,2,0)</f>
        <v>DRBR812</v>
      </c>
      <c r="G119" s="117" t="str">
        <f>VLOOKUP(E119,'LISTADO ATM'!$A$2:$B$897,2,0)</f>
        <v xml:space="preserve">ATM Canasta del Pueblo </v>
      </c>
      <c r="H119" s="117" t="str">
        <f>VLOOKUP(E119,VIP!$A$2:$O18705,7,FALSE)</f>
        <v>Si</v>
      </c>
      <c r="I119" s="117" t="str">
        <f>VLOOKUP(E119,VIP!$A$2:$O10670,8,FALSE)</f>
        <v>Si</v>
      </c>
      <c r="J119" s="117" t="str">
        <f>VLOOKUP(E119,VIP!$A$2:$O10620,8,FALSE)</f>
        <v>Si</v>
      </c>
      <c r="K119" s="117" t="str">
        <f>VLOOKUP(E119,VIP!$A$2:$O14194,6,0)</f>
        <v>NO</v>
      </c>
      <c r="L119" s="151" t="s">
        <v>2245</v>
      </c>
      <c r="M119" s="109" t="s">
        <v>2446</v>
      </c>
      <c r="N119" s="109" t="s">
        <v>2453</v>
      </c>
      <c r="O119" s="117" t="s">
        <v>2455</v>
      </c>
      <c r="P119" s="117"/>
      <c r="Q119" s="109" t="s">
        <v>2245</v>
      </c>
    </row>
    <row r="120" spans="1:17" ht="17.399999999999999" x14ac:dyDescent="0.3">
      <c r="A120" s="117" t="str">
        <f>VLOOKUP(E120,'LISTADO ATM'!$A$2:$C$898,3,0)</f>
        <v>DISTRITO NACIONAL</v>
      </c>
      <c r="B120" s="143">
        <v>3335920777</v>
      </c>
      <c r="C120" s="110">
        <v>44362.50141203704</v>
      </c>
      <c r="D120" s="110" t="s">
        <v>2180</v>
      </c>
      <c r="E120" s="138">
        <v>909</v>
      </c>
      <c r="F120" s="117" t="str">
        <f>VLOOKUP(E120,VIP!$A$2:$O13798,2,0)</f>
        <v>DRBR01A</v>
      </c>
      <c r="G120" s="117" t="str">
        <f>VLOOKUP(E120,'LISTADO ATM'!$A$2:$B$897,2,0)</f>
        <v xml:space="preserve">ATM UNP UASD </v>
      </c>
      <c r="H120" s="117" t="str">
        <f>VLOOKUP(E120,VIP!$A$2:$O18661,7,FALSE)</f>
        <v>Si</v>
      </c>
      <c r="I120" s="117" t="str">
        <f>VLOOKUP(E120,VIP!$A$2:$O10626,8,FALSE)</f>
        <v>Si</v>
      </c>
      <c r="J120" s="117" t="str">
        <f>VLOOKUP(E120,VIP!$A$2:$O10576,8,FALSE)</f>
        <v>Si</v>
      </c>
      <c r="K120" s="117" t="str">
        <f>VLOOKUP(E120,VIP!$A$2:$O14150,6,0)</f>
        <v>SI</v>
      </c>
      <c r="L120" s="151" t="s">
        <v>2245</v>
      </c>
      <c r="M120" s="109" t="s">
        <v>2446</v>
      </c>
      <c r="N120" s="109" t="s">
        <v>2558</v>
      </c>
      <c r="O120" s="117" t="s">
        <v>2455</v>
      </c>
      <c r="P120" s="117"/>
      <c r="Q120" s="109" t="s">
        <v>2245</v>
      </c>
    </row>
    <row r="121" spans="1:17" ht="17.399999999999999" x14ac:dyDescent="0.3">
      <c r="A121" s="117" t="str">
        <f>VLOOKUP(E121,'LISTADO ATM'!$A$2:$C$898,3,0)</f>
        <v>DISTRITO NACIONAL</v>
      </c>
      <c r="B121" s="143">
        <v>3335920397</v>
      </c>
      <c r="C121" s="110">
        <v>44362.423842592594</v>
      </c>
      <c r="D121" s="110" t="s">
        <v>2180</v>
      </c>
      <c r="E121" s="138">
        <v>961</v>
      </c>
      <c r="F121" s="117" t="str">
        <f>VLOOKUP(E121,VIP!$A$2:$O13818,2,0)</f>
        <v>DRBR03H</v>
      </c>
      <c r="G121" s="117" t="str">
        <f>VLOOKUP(E121,'LISTADO ATM'!$A$2:$B$897,2,0)</f>
        <v xml:space="preserve">ATM Listín Diario </v>
      </c>
      <c r="H121" s="117" t="str">
        <f>VLOOKUP(E121,VIP!$A$2:$O18681,7,FALSE)</f>
        <v>Si</v>
      </c>
      <c r="I121" s="117" t="str">
        <f>VLOOKUP(E121,VIP!$A$2:$O10646,8,FALSE)</f>
        <v>Si</v>
      </c>
      <c r="J121" s="117" t="str">
        <f>VLOOKUP(E121,VIP!$A$2:$O10596,8,FALSE)</f>
        <v>Si</v>
      </c>
      <c r="K121" s="117" t="str">
        <f>VLOOKUP(E121,VIP!$A$2:$O14170,6,0)</f>
        <v>NO</v>
      </c>
      <c r="L121" s="151" t="s">
        <v>2245</v>
      </c>
      <c r="M121" s="109" t="s">
        <v>2446</v>
      </c>
      <c r="N121" s="109" t="s">
        <v>2558</v>
      </c>
      <c r="O121" s="117" t="s">
        <v>2455</v>
      </c>
      <c r="P121" s="117"/>
      <c r="Q121" s="109" t="s">
        <v>2245</v>
      </c>
    </row>
    <row r="122" spans="1:17" ht="17.399999999999999" x14ac:dyDescent="0.3">
      <c r="A122" s="117" t="str">
        <f>VLOOKUP(E122,'LISTADO ATM'!$A$2:$C$898,3,0)</f>
        <v>DISTRITO NACIONAL</v>
      </c>
      <c r="B122" s="143" t="s">
        <v>2769</v>
      </c>
      <c r="C122" s="110">
        <v>44365.848124999997</v>
      </c>
      <c r="D122" s="110" t="s">
        <v>2449</v>
      </c>
      <c r="E122" s="138">
        <v>87</v>
      </c>
      <c r="F122" s="117" t="str">
        <f>VLOOKUP(E122,VIP!$A$2:$O13885,2,0)</f>
        <v>DRBR087</v>
      </c>
      <c r="G122" s="117" t="str">
        <f>VLOOKUP(E122,'LISTADO ATM'!$A$2:$B$897,2,0)</f>
        <v xml:space="preserve">ATM Autoservicio Sarasota </v>
      </c>
      <c r="H122" s="117" t="str">
        <f>VLOOKUP(E122,VIP!$A$2:$O18748,7,FALSE)</f>
        <v>Si</v>
      </c>
      <c r="I122" s="117" t="str">
        <f>VLOOKUP(E122,VIP!$A$2:$O10713,8,FALSE)</f>
        <v>Si</v>
      </c>
      <c r="J122" s="117" t="str">
        <f>VLOOKUP(E122,VIP!$A$2:$O10663,8,FALSE)</f>
        <v>Si</v>
      </c>
      <c r="K122" s="117" t="str">
        <f>VLOOKUP(E122,VIP!$A$2:$O14237,6,0)</f>
        <v>NO</v>
      </c>
      <c r="L122" s="151" t="s">
        <v>2569</v>
      </c>
      <c r="M122" s="109" t="s">
        <v>2446</v>
      </c>
      <c r="N122" s="109" t="s">
        <v>2453</v>
      </c>
      <c r="O122" s="117" t="s">
        <v>2454</v>
      </c>
      <c r="P122" s="117"/>
      <c r="Q122" s="109" t="s">
        <v>2569</v>
      </c>
    </row>
    <row r="123" spans="1:17" ht="17.399999999999999" x14ac:dyDescent="0.3">
      <c r="A123" s="117" t="str">
        <f>VLOOKUP(E123,'LISTADO ATM'!$A$2:$C$898,3,0)</f>
        <v>ESTE</v>
      </c>
      <c r="B123" s="143" t="s">
        <v>2744</v>
      </c>
      <c r="C123" s="110">
        <v>44365.684432870374</v>
      </c>
      <c r="D123" s="110" t="s">
        <v>2470</v>
      </c>
      <c r="E123" s="138">
        <v>117</v>
      </c>
      <c r="F123" s="117" t="str">
        <f>VLOOKUP(E123,VIP!$A$2:$O13900,2,0)</f>
        <v>DRBR117</v>
      </c>
      <c r="G123" s="117" t="str">
        <f>VLOOKUP(E123,'LISTADO ATM'!$A$2:$B$897,2,0)</f>
        <v xml:space="preserve">ATM Oficina El Seybo </v>
      </c>
      <c r="H123" s="117" t="str">
        <f>VLOOKUP(E123,VIP!$A$2:$O18763,7,FALSE)</f>
        <v>Si</v>
      </c>
      <c r="I123" s="117" t="str">
        <f>VLOOKUP(E123,VIP!$A$2:$O10728,8,FALSE)</f>
        <v>Si</v>
      </c>
      <c r="J123" s="117" t="str">
        <f>VLOOKUP(E123,VIP!$A$2:$O10678,8,FALSE)</f>
        <v>Si</v>
      </c>
      <c r="K123" s="117" t="str">
        <f>VLOOKUP(E123,VIP!$A$2:$O14252,6,0)</f>
        <v>SI</v>
      </c>
      <c r="L123" s="151" t="s">
        <v>2569</v>
      </c>
      <c r="M123" s="109" t="s">
        <v>2446</v>
      </c>
      <c r="N123" s="109" t="s">
        <v>2453</v>
      </c>
      <c r="O123" s="117" t="s">
        <v>2471</v>
      </c>
      <c r="P123" s="117"/>
      <c r="Q123" s="109" t="s">
        <v>2569</v>
      </c>
    </row>
    <row r="124" spans="1:17" ht="17.399999999999999" x14ac:dyDescent="0.3">
      <c r="A124" s="117" t="str">
        <f>VLOOKUP(E124,'LISTADO ATM'!$A$2:$C$898,3,0)</f>
        <v>ESTE</v>
      </c>
      <c r="B124" s="143" t="s">
        <v>2767</v>
      </c>
      <c r="C124" s="110">
        <v>44365.851064814815</v>
      </c>
      <c r="D124" s="110" t="s">
        <v>2470</v>
      </c>
      <c r="E124" s="138">
        <v>158</v>
      </c>
      <c r="F124" s="117" t="str">
        <f>VLOOKUP(E124,VIP!$A$2:$O13883,2,0)</f>
        <v>DRBR158</v>
      </c>
      <c r="G124" s="117" t="str">
        <f>VLOOKUP(E124,'LISTADO ATM'!$A$2:$B$897,2,0)</f>
        <v xml:space="preserve">ATM Oficina Romana Norte </v>
      </c>
      <c r="H124" s="117" t="str">
        <f>VLOOKUP(E124,VIP!$A$2:$O18746,7,FALSE)</f>
        <v>Si</v>
      </c>
      <c r="I124" s="117" t="str">
        <f>VLOOKUP(E124,VIP!$A$2:$O10711,8,FALSE)</f>
        <v>Si</v>
      </c>
      <c r="J124" s="117" t="str">
        <f>VLOOKUP(E124,VIP!$A$2:$O10661,8,FALSE)</f>
        <v>Si</v>
      </c>
      <c r="K124" s="117" t="str">
        <f>VLOOKUP(E124,VIP!$A$2:$O14235,6,0)</f>
        <v>SI</v>
      </c>
      <c r="L124" s="151" t="s">
        <v>2569</v>
      </c>
      <c r="M124" s="109" t="s">
        <v>2446</v>
      </c>
      <c r="N124" s="109" t="s">
        <v>2453</v>
      </c>
      <c r="O124" s="117" t="s">
        <v>2471</v>
      </c>
      <c r="P124" s="117"/>
      <c r="Q124" s="109" t="s">
        <v>2569</v>
      </c>
    </row>
    <row r="125" spans="1:17" ht="17.399999999999999" x14ac:dyDescent="0.3">
      <c r="A125" s="117" t="str">
        <f>VLOOKUP(E125,'LISTADO ATM'!$A$2:$C$898,3,0)</f>
        <v>NORTE</v>
      </c>
      <c r="B125" s="143" t="s">
        <v>2768</v>
      </c>
      <c r="C125" s="110">
        <v>44365.849791666667</v>
      </c>
      <c r="D125" s="110" t="s">
        <v>2570</v>
      </c>
      <c r="E125" s="138">
        <v>291</v>
      </c>
      <c r="F125" s="117" t="str">
        <f>VLOOKUP(E125,VIP!$A$2:$O13884,2,0)</f>
        <v>DRBR291</v>
      </c>
      <c r="G125" s="117" t="str">
        <f>VLOOKUP(E125,'LISTADO ATM'!$A$2:$B$897,2,0)</f>
        <v xml:space="preserve">ATM S/M Jumbo Las Colinas </v>
      </c>
      <c r="H125" s="117" t="str">
        <f>VLOOKUP(E125,VIP!$A$2:$O18747,7,FALSE)</f>
        <v>Si</v>
      </c>
      <c r="I125" s="117" t="str">
        <f>VLOOKUP(E125,VIP!$A$2:$O10712,8,FALSE)</f>
        <v>Si</v>
      </c>
      <c r="J125" s="117" t="str">
        <f>VLOOKUP(E125,VIP!$A$2:$O10662,8,FALSE)</f>
        <v>Si</v>
      </c>
      <c r="K125" s="117" t="str">
        <f>VLOOKUP(E125,VIP!$A$2:$O14236,6,0)</f>
        <v>NO</v>
      </c>
      <c r="L125" s="151" t="s">
        <v>2569</v>
      </c>
      <c r="M125" s="109" t="s">
        <v>2446</v>
      </c>
      <c r="N125" s="109" t="s">
        <v>2453</v>
      </c>
      <c r="O125" s="117" t="s">
        <v>2571</v>
      </c>
      <c r="P125" s="117"/>
      <c r="Q125" s="109" t="s">
        <v>2569</v>
      </c>
    </row>
    <row r="126" spans="1:17" ht="17.399999999999999" x14ac:dyDescent="0.3">
      <c r="A126" s="117" t="str">
        <f>VLOOKUP(E126,'LISTADO ATM'!$A$2:$C$898,3,0)</f>
        <v>SUR</v>
      </c>
      <c r="B126" s="143" t="s">
        <v>2743</v>
      </c>
      <c r="C126" s="110">
        <v>44365.686666666668</v>
      </c>
      <c r="D126" s="110" t="s">
        <v>2470</v>
      </c>
      <c r="E126" s="138">
        <v>880</v>
      </c>
      <c r="F126" s="117" t="str">
        <f>VLOOKUP(E126,VIP!$A$2:$O13899,2,0)</f>
        <v>DRBR880</v>
      </c>
      <c r="G126" s="117" t="str">
        <f>VLOOKUP(E126,'LISTADO ATM'!$A$2:$B$897,2,0)</f>
        <v xml:space="preserve">ATM Autoservicio Barahona II </v>
      </c>
      <c r="H126" s="117" t="str">
        <f>VLOOKUP(E126,VIP!$A$2:$O18762,7,FALSE)</f>
        <v>Si</v>
      </c>
      <c r="I126" s="117" t="str">
        <f>VLOOKUP(E126,VIP!$A$2:$O10727,8,FALSE)</f>
        <v>Si</v>
      </c>
      <c r="J126" s="117" t="str">
        <f>VLOOKUP(E126,VIP!$A$2:$O10677,8,FALSE)</f>
        <v>Si</v>
      </c>
      <c r="K126" s="117" t="str">
        <f>VLOOKUP(E126,VIP!$A$2:$O14251,6,0)</f>
        <v>SI</v>
      </c>
      <c r="L126" s="151" t="s">
        <v>2569</v>
      </c>
      <c r="M126" s="109" t="s">
        <v>2446</v>
      </c>
      <c r="N126" s="109" t="s">
        <v>2453</v>
      </c>
      <c r="O126" s="117" t="s">
        <v>2471</v>
      </c>
      <c r="P126" s="117"/>
      <c r="Q126" s="109" t="s">
        <v>2569</v>
      </c>
    </row>
    <row r="127" spans="1:17" ht="17.399999999999999" x14ac:dyDescent="0.3">
      <c r="A127" s="117" t="str">
        <f>VLOOKUP(E127,'LISTADO ATM'!$A$2:$C$898,3,0)</f>
        <v>DISTRITO NACIONAL</v>
      </c>
      <c r="B127" s="143">
        <v>3335922859</v>
      </c>
      <c r="C127" s="110">
        <v>44363.700821759259</v>
      </c>
      <c r="D127" s="110" t="s">
        <v>2449</v>
      </c>
      <c r="E127" s="138">
        <v>946</v>
      </c>
      <c r="F127" s="117" t="str">
        <f>VLOOKUP(E127,VIP!$A$2:$O13827,2,0)</f>
        <v>DRBR24R</v>
      </c>
      <c r="G127" s="117" t="str">
        <f>VLOOKUP(E127,'LISTADO ATM'!$A$2:$B$897,2,0)</f>
        <v xml:space="preserve">ATM Oficina Núñez de Cáceres I </v>
      </c>
      <c r="H127" s="117" t="str">
        <f>VLOOKUP(E127,VIP!$A$2:$O18690,7,FALSE)</f>
        <v>Si</v>
      </c>
      <c r="I127" s="117" t="str">
        <f>VLOOKUP(E127,VIP!$A$2:$O10655,8,FALSE)</f>
        <v>Si</v>
      </c>
      <c r="J127" s="117" t="str">
        <f>VLOOKUP(E127,VIP!$A$2:$O10605,8,FALSE)</f>
        <v>Si</v>
      </c>
      <c r="K127" s="117" t="str">
        <f>VLOOKUP(E127,VIP!$A$2:$O14179,6,0)</f>
        <v>NO</v>
      </c>
      <c r="L127" s="151" t="s">
        <v>2573</v>
      </c>
      <c r="M127" s="109" t="s">
        <v>2446</v>
      </c>
      <c r="N127" s="109" t="s">
        <v>2574</v>
      </c>
      <c r="O127" s="117" t="s">
        <v>2454</v>
      </c>
      <c r="P127" s="117"/>
      <c r="Q127" s="109" t="s">
        <v>2573</v>
      </c>
    </row>
    <row r="128" spans="1:17" ht="17.399999999999999" x14ac:dyDescent="0.3">
      <c r="A128" s="117" t="str">
        <f>VLOOKUP(E128,'LISTADO ATM'!$A$2:$C$898,3,0)</f>
        <v>DISTRITO NACIONAL</v>
      </c>
      <c r="B128" s="143" t="s">
        <v>2761</v>
      </c>
      <c r="C128" s="110">
        <v>44365.922164351854</v>
      </c>
      <c r="D128" s="110" t="s">
        <v>2470</v>
      </c>
      <c r="E128" s="138">
        <v>160</v>
      </c>
      <c r="F128" s="117" t="str">
        <f>VLOOKUP(E128,VIP!$A$2:$O13877,2,0)</f>
        <v>DRBR160</v>
      </c>
      <c r="G128" s="117" t="str">
        <f>VLOOKUP(E128,'LISTADO ATM'!$A$2:$B$897,2,0)</f>
        <v xml:space="preserve">ATM Oficina Herrera </v>
      </c>
      <c r="H128" s="117" t="str">
        <f>VLOOKUP(E128,VIP!$A$2:$O18740,7,FALSE)</f>
        <v>Si</v>
      </c>
      <c r="I128" s="117" t="str">
        <f>VLOOKUP(E128,VIP!$A$2:$O10705,8,FALSE)</f>
        <v>Si</v>
      </c>
      <c r="J128" s="117" t="str">
        <f>VLOOKUP(E128,VIP!$A$2:$O10655,8,FALSE)</f>
        <v>Si</v>
      </c>
      <c r="K128" s="117" t="str">
        <f>VLOOKUP(E128,VIP!$A$2:$O14229,6,0)</f>
        <v>NO</v>
      </c>
      <c r="L128" s="151" t="s">
        <v>2566</v>
      </c>
      <c r="M128" s="109" t="s">
        <v>2446</v>
      </c>
      <c r="N128" s="109" t="s">
        <v>2453</v>
      </c>
      <c r="O128" s="117" t="s">
        <v>2471</v>
      </c>
      <c r="P128" s="117"/>
      <c r="Q128" s="109" t="s">
        <v>2566</v>
      </c>
    </row>
    <row r="129" spans="1:17" ht="17.399999999999999" x14ac:dyDescent="0.3">
      <c r="A129" s="117" t="str">
        <f>VLOOKUP(E129,'LISTADO ATM'!$A$2:$C$898,3,0)</f>
        <v>NORTE</v>
      </c>
      <c r="B129" s="143" t="s">
        <v>2737</v>
      </c>
      <c r="C129" s="110">
        <v>44365.754189814812</v>
      </c>
      <c r="D129" s="110" t="s">
        <v>2470</v>
      </c>
      <c r="E129" s="138">
        <v>965</v>
      </c>
      <c r="F129" s="117" t="str">
        <f>VLOOKUP(E129,VIP!$A$2:$O13893,2,0)</f>
        <v>DRBR965</v>
      </c>
      <c r="G129" s="117" t="str">
        <f>VLOOKUP(E129,'LISTADO ATM'!$A$2:$B$897,2,0)</f>
        <v xml:space="preserve">ATM S/M La Fuente FUN (Santiago) </v>
      </c>
      <c r="H129" s="117" t="str">
        <f>VLOOKUP(E129,VIP!$A$2:$O18756,7,FALSE)</f>
        <v>Si</v>
      </c>
      <c r="I129" s="117" t="str">
        <f>VLOOKUP(E129,VIP!$A$2:$O10721,8,FALSE)</f>
        <v>Si</v>
      </c>
      <c r="J129" s="117" t="str">
        <f>VLOOKUP(E129,VIP!$A$2:$O10671,8,FALSE)</f>
        <v>Si</v>
      </c>
      <c r="K129" s="117" t="str">
        <f>VLOOKUP(E129,VIP!$A$2:$O14245,6,0)</f>
        <v>NO</v>
      </c>
      <c r="L129" s="151" t="s">
        <v>2566</v>
      </c>
      <c r="M129" s="109" t="s">
        <v>2446</v>
      </c>
      <c r="N129" s="109" t="s">
        <v>2453</v>
      </c>
      <c r="O129" s="117" t="s">
        <v>2471</v>
      </c>
      <c r="P129" s="117"/>
      <c r="Q129" s="109" t="s">
        <v>2749</v>
      </c>
    </row>
    <row r="130" spans="1:17" ht="17.399999999999999" x14ac:dyDescent="0.3">
      <c r="A130" s="117" t="str">
        <f>VLOOKUP(E130,'LISTADO ATM'!$A$2:$C$898,3,0)</f>
        <v>NORTE</v>
      </c>
      <c r="B130" s="143" t="s">
        <v>2724</v>
      </c>
      <c r="C130" s="110">
        <v>44365.796273148146</v>
      </c>
      <c r="D130" s="110" t="s">
        <v>2470</v>
      </c>
      <c r="E130" s="138">
        <v>405</v>
      </c>
      <c r="F130" s="117" t="str">
        <f>VLOOKUP(E130,VIP!$A$2:$O13880,2,0)</f>
        <v>DRBR405</v>
      </c>
      <c r="G130" s="117" t="str">
        <f>VLOOKUP(E130,'LISTADO ATM'!$A$2:$B$897,2,0)</f>
        <v xml:space="preserve">ATM UNP Loma de Cabrera </v>
      </c>
      <c r="H130" s="117" t="str">
        <f>VLOOKUP(E130,VIP!$A$2:$O18743,7,FALSE)</f>
        <v>Si</v>
      </c>
      <c r="I130" s="117" t="str">
        <f>VLOOKUP(E130,VIP!$A$2:$O10708,8,FALSE)</f>
        <v>Si</v>
      </c>
      <c r="J130" s="117" t="str">
        <f>VLOOKUP(E130,VIP!$A$2:$O10658,8,FALSE)</f>
        <v>Si</v>
      </c>
      <c r="K130" s="117" t="str">
        <f>VLOOKUP(E130,VIP!$A$2:$O14232,6,0)</f>
        <v>NO</v>
      </c>
      <c r="L130" s="151" t="s">
        <v>2442</v>
      </c>
      <c r="M130" s="109" t="s">
        <v>2446</v>
      </c>
      <c r="N130" s="109" t="s">
        <v>2453</v>
      </c>
      <c r="O130" s="117" t="s">
        <v>2471</v>
      </c>
      <c r="P130" s="117"/>
      <c r="Q130" s="109" t="s">
        <v>2442</v>
      </c>
    </row>
    <row r="131" spans="1:17" ht="17.399999999999999" x14ac:dyDescent="0.3">
      <c r="A131" s="117" t="str">
        <f>VLOOKUP(E131,'LISTADO ATM'!$A$2:$C$898,3,0)</f>
        <v>DISTRITO NACIONAL</v>
      </c>
      <c r="B131" s="143">
        <v>3335922989</v>
      </c>
      <c r="C131" s="110">
        <v>44364.039502314816</v>
      </c>
      <c r="D131" s="110" t="s">
        <v>2449</v>
      </c>
      <c r="E131" s="138">
        <v>577</v>
      </c>
      <c r="F131" s="117" t="str">
        <f>VLOOKUP(E131,VIP!$A$2:$O13819,2,0)</f>
        <v>DRBR173</v>
      </c>
      <c r="G131" s="117" t="str">
        <f>VLOOKUP(E131,'LISTADO ATM'!$A$2:$B$897,2,0)</f>
        <v xml:space="preserve">ATM Olé Ave. Duarte </v>
      </c>
      <c r="H131" s="117" t="str">
        <f>VLOOKUP(E131,VIP!$A$2:$O18682,7,FALSE)</f>
        <v>Si</v>
      </c>
      <c r="I131" s="117" t="str">
        <f>VLOOKUP(E131,VIP!$A$2:$O10647,8,FALSE)</f>
        <v>Si</v>
      </c>
      <c r="J131" s="117" t="str">
        <f>VLOOKUP(E131,VIP!$A$2:$O10597,8,FALSE)</f>
        <v>Si</v>
      </c>
      <c r="K131" s="117" t="str">
        <f>VLOOKUP(E131,VIP!$A$2:$O14171,6,0)</f>
        <v>SI</v>
      </c>
      <c r="L131" s="151" t="s">
        <v>2442</v>
      </c>
      <c r="M131" s="109" t="s">
        <v>2446</v>
      </c>
      <c r="N131" s="109" t="s">
        <v>2453</v>
      </c>
      <c r="O131" s="117" t="s">
        <v>2454</v>
      </c>
      <c r="P131" s="117"/>
      <c r="Q131" s="109" t="s">
        <v>2442</v>
      </c>
    </row>
    <row r="132" spans="1:17" ht="17.399999999999999" x14ac:dyDescent="0.3">
      <c r="A132" s="117" t="str">
        <f>VLOOKUP(E132,'LISTADO ATM'!$A$2:$C$898,3,0)</f>
        <v>ESTE</v>
      </c>
      <c r="B132" s="143" t="s">
        <v>2740</v>
      </c>
      <c r="C132" s="110">
        <v>44365.702152777776</v>
      </c>
      <c r="D132" s="110" t="s">
        <v>2470</v>
      </c>
      <c r="E132" s="138">
        <v>630</v>
      </c>
      <c r="F132" s="117" t="str">
        <f>VLOOKUP(E132,VIP!$A$2:$O13896,2,0)</f>
        <v>DRBR112</v>
      </c>
      <c r="G132" s="117" t="str">
        <f>VLOOKUP(E132,'LISTADO ATM'!$A$2:$B$897,2,0)</f>
        <v xml:space="preserve">ATM Oficina Plaza Zaglul (SPM) </v>
      </c>
      <c r="H132" s="117" t="str">
        <f>VLOOKUP(E132,VIP!$A$2:$O18759,7,FALSE)</f>
        <v>Si</v>
      </c>
      <c r="I132" s="117" t="str">
        <f>VLOOKUP(E132,VIP!$A$2:$O10724,8,FALSE)</f>
        <v>Si</v>
      </c>
      <c r="J132" s="117" t="str">
        <f>VLOOKUP(E132,VIP!$A$2:$O10674,8,FALSE)</f>
        <v>Si</v>
      </c>
      <c r="K132" s="117" t="str">
        <f>VLOOKUP(E132,VIP!$A$2:$O14248,6,0)</f>
        <v>NO</v>
      </c>
      <c r="L132" s="151" t="s">
        <v>2442</v>
      </c>
      <c r="M132" s="109" t="s">
        <v>2446</v>
      </c>
      <c r="N132" s="109" t="s">
        <v>2453</v>
      </c>
      <c r="O132" s="117" t="s">
        <v>2471</v>
      </c>
      <c r="P132" s="117"/>
      <c r="Q132" s="109" t="s">
        <v>2442</v>
      </c>
    </row>
    <row r="133" spans="1:17" ht="17.399999999999999" x14ac:dyDescent="0.3">
      <c r="A133" s="117" t="str">
        <f>VLOOKUP(E133,'LISTADO ATM'!$A$2:$C$898,3,0)</f>
        <v>DISTRITO NACIONAL</v>
      </c>
      <c r="B133" s="143" t="s">
        <v>2738</v>
      </c>
      <c r="C133" s="110">
        <v>44365.727650462963</v>
      </c>
      <c r="D133" s="110" t="s">
        <v>2449</v>
      </c>
      <c r="E133" s="138">
        <v>719</v>
      </c>
      <c r="F133" s="117" t="str">
        <f>VLOOKUP(E133,VIP!$A$2:$O13894,2,0)</f>
        <v>DRBR419</v>
      </c>
      <c r="G133" s="117" t="str">
        <f>VLOOKUP(E133,'LISTADO ATM'!$A$2:$B$897,2,0)</f>
        <v xml:space="preserve">ATM Ayuntamiento Municipal San Luís </v>
      </c>
      <c r="H133" s="117" t="str">
        <f>VLOOKUP(E133,VIP!$A$2:$O18757,7,FALSE)</f>
        <v>Si</v>
      </c>
      <c r="I133" s="117" t="str">
        <f>VLOOKUP(E133,VIP!$A$2:$O10722,8,FALSE)</f>
        <v>Si</v>
      </c>
      <c r="J133" s="117" t="str">
        <f>VLOOKUP(E133,VIP!$A$2:$O10672,8,FALSE)</f>
        <v>Si</v>
      </c>
      <c r="K133" s="117" t="str">
        <f>VLOOKUP(E133,VIP!$A$2:$O14246,6,0)</f>
        <v>NO</v>
      </c>
      <c r="L133" s="151" t="s">
        <v>2442</v>
      </c>
      <c r="M133" s="109" t="s">
        <v>2446</v>
      </c>
      <c r="N133" s="109" t="s">
        <v>2453</v>
      </c>
      <c r="O133" s="117" t="s">
        <v>2454</v>
      </c>
      <c r="P133" s="117"/>
      <c r="Q133" s="109" t="s">
        <v>2442</v>
      </c>
    </row>
    <row r="134" spans="1:17" ht="17.399999999999999" x14ac:dyDescent="0.3">
      <c r="A134" s="117" t="str">
        <f>VLOOKUP(E134,'LISTADO ATM'!$A$2:$C$898,3,0)</f>
        <v>DISTRITO NACIONAL</v>
      </c>
      <c r="B134" s="143" t="s">
        <v>2746</v>
      </c>
      <c r="C134" s="110">
        <v>44365.681527777779</v>
      </c>
      <c r="D134" s="110" t="s">
        <v>2470</v>
      </c>
      <c r="E134" s="138">
        <v>745</v>
      </c>
      <c r="F134" s="117" t="str">
        <f>VLOOKUP(E134,VIP!$A$2:$O13902,2,0)</f>
        <v>DRBR027</v>
      </c>
      <c r="G134" s="117" t="str">
        <f>VLOOKUP(E134,'LISTADO ATM'!$A$2:$B$897,2,0)</f>
        <v xml:space="preserve">ATM Oficina Ave. Duarte </v>
      </c>
      <c r="H134" s="117" t="str">
        <f>VLOOKUP(E134,VIP!$A$2:$O18765,7,FALSE)</f>
        <v>No</v>
      </c>
      <c r="I134" s="117" t="str">
        <f>VLOOKUP(E134,VIP!$A$2:$O10730,8,FALSE)</f>
        <v>No</v>
      </c>
      <c r="J134" s="117" t="str">
        <f>VLOOKUP(E134,VIP!$A$2:$O10680,8,FALSE)</f>
        <v>No</v>
      </c>
      <c r="K134" s="117" t="str">
        <f>VLOOKUP(E134,VIP!$A$2:$O14254,6,0)</f>
        <v>NO</v>
      </c>
      <c r="L134" s="151" t="s">
        <v>2442</v>
      </c>
      <c r="M134" s="109" t="s">
        <v>2446</v>
      </c>
      <c r="N134" s="109" t="s">
        <v>2453</v>
      </c>
      <c r="O134" s="117" t="s">
        <v>2471</v>
      </c>
      <c r="P134" s="117"/>
      <c r="Q134" s="109" t="s">
        <v>2442</v>
      </c>
    </row>
    <row r="135" spans="1:17" ht="17.399999999999999" x14ac:dyDescent="0.3">
      <c r="A135" s="117" t="str">
        <f>VLOOKUP(E135,'LISTADO ATM'!$A$2:$C$898,3,0)</f>
        <v>NORTE</v>
      </c>
      <c r="B135" s="143" t="s">
        <v>2710</v>
      </c>
      <c r="C135" s="110">
        <v>44365.630729166667</v>
      </c>
      <c r="D135" s="110" t="s">
        <v>2181</v>
      </c>
      <c r="E135" s="138">
        <v>79</v>
      </c>
      <c r="F135" s="117" t="str">
        <f>VLOOKUP(E135,VIP!$A$2:$O13883,2,0)</f>
        <v>DRBR079</v>
      </c>
      <c r="G135" s="117" t="str">
        <f>VLOOKUP(E135,'LISTADO ATM'!$A$2:$B$897,2,0)</f>
        <v xml:space="preserve">ATM UNP Luperón (Puerto Plata) </v>
      </c>
      <c r="H135" s="117" t="str">
        <f>VLOOKUP(E135,VIP!$A$2:$O18746,7,FALSE)</f>
        <v>Si</v>
      </c>
      <c r="I135" s="117" t="str">
        <f>VLOOKUP(E135,VIP!$A$2:$O10711,8,FALSE)</f>
        <v>Si</v>
      </c>
      <c r="J135" s="117" t="str">
        <f>VLOOKUP(E135,VIP!$A$2:$O10661,8,FALSE)</f>
        <v>Si</v>
      </c>
      <c r="K135" s="117" t="str">
        <f>VLOOKUP(E135,VIP!$A$2:$O14235,6,0)</f>
        <v>NO</v>
      </c>
      <c r="L135" s="151" t="s">
        <v>2711</v>
      </c>
      <c r="M135" s="109" t="s">
        <v>2446</v>
      </c>
      <c r="N135" s="109" t="s">
        <v>2453</v>
      </c>
      <c r="O135" s="117" t="s">
        <v>2567</v>
      </c>
      <c r="P135" s="117"/>
      <c r="Q135" s="109" t="s">
        <v>2718</v>
      </c>
    </row>
    <row r="136" spans="1:17" ht="17.399999999999999" x14ac:dyDescent="0.3">
      <c r="A136" s="117" t="str">
        <f>VLOOKUP(E136,'LISTADO ATM'!$A$2:$C$898,3,0)</f>
        <v>SUR</v>
      </c>
      <c r="B136" s="143" t="s">
        <v>2588</v>
      </c>
      <c r="C136" s="110">
        <v>44365.439340277779</v>
      </c>
      <c r="D136" s="110" t="s">
        <v>2180</v>
      </c>
      <c r="E136" s="138">
        <v>584</v>
      </c>
      <c r="F136" s="117" t="str">
        <f>VLOOKUP(E136,VIP!$A$2:$O13842,2,0)</f>
        <v>DRBR404</v>
      </c>
      <c r="G136" s="117" t="str">
        <f>VLOOKUP(E136,'LISTADO ATM'!$A$2:$B$897,2,0)</f>
        <v xml:space="preserve">ATM Oficina San Cristóbal I </v>
      </c>
      <c r="H136" s="117" t="str">
        <f>VLOOKUP(E136,VIP!$A$2:$O18705,7,FALSE)</f>
        <v>Si</v>
      </c>
      <c r="I136" s="117" t="str">
        <f>VLOOKUP(E136,VIP!$A$2:$O10670,8,FALSE)</f>
        <v>Si</v>
      </c>
      <c r="J136" s="117" t="str">
        <f>VLOOKUP(E136,VIP!$A$2:$O10620,8,FALSE)</f>
        <v>Si</v>
      </c>
      <c r="K136" s="117" t="str">
        <f>VLOOKUP(E136,VIP!$A$2:$O14194,6,0)</f>
        <v>SI</v>
      </c>
      <c r="L136" s="151" t="s">
        <v>2589</v>
      </c>
      <c r="M136" s="109" t="s">
        <v>2446</v>
      </c>
      <c r="N136" s="109" t="s">
        <v>2453</v>
      </c>
      <c r="O136" s="117" t="s">
        <v>2455</v>
      </c>
      <c r="P136" s="117" t="s">
        <v>2636</v>
      </c>
      <c r="Q136" s="109" t="s">
        <v>2589</v>
      </c>
    </row>
    <row r="137" spans="1:17" ht="17.399999999999999" x14ac:dyDescent="0.3">
      <c r="A137" s="117" t="e">
        <f>VLOOKUP(L137,'LISTADO ATM'!$A$2:$C$898,3,0)</f>
        <v>#N/A</v>
      </c>
      <c r="B137" s="143" t="s">
        <v>2582</v>
      </c>
      <c r="C137" s="110">
        <v>44365.3124537037</v>
      </c>
      <c r="D137" s="110" t="s">
        <v>2180</v>
      </c>
      <c r="E137" s="138">
        <v>224</v>
      </c>
      <c r="F137" s="117" t="str">
        <f>VLOOKUP(E137,VIP!$A$2:$O13843,2,0)</f>
        <v>DRBR224</v>
      </c>
      <c r="G137" s="117" t="str">
        <f>VLOOKUP(E137,'LISTADO ATM'!$A$2:$B$897,2,0)</f>
        <v xml:space="preserve">ATM S/M Nacional El Millón (Núñez de Cáceres) </v>
      </c>
      <c r="H137" s="117" t="str">
        <f>VLOOKUP(E137,VIP!$A$2:$O18706,7,FALSE)</f>
        <v>Si</v>
      </c>
      <c r="I137" s="117" t="str">
        <f>VLOOKUP(E137,VIP!$A$2:$O10671,8,FALSE)</f>
        <v>Si</v>
      </c>
      <c r="J137" s="117" t="str">
        <f>VLOOKUP(E137,VIP!$A$2:$O10621,8,FALSE)</f>
        <v>Si</v>
      </c>
      <c r="K137" s="117" t="str">
        <f>VLOOKUP(E137,VIP!$A$2:$O14195,6,0)</f>
        <v>SI</v>
      </c>
      <c r="L137" s="151" t="s">
        <v>2583</v>
      </c>
      <c r="M137" s="109" t="s">
        <v>2446</v>
      </c>
      <c r="N137" s="109" t="s">
        <v>2453</v>
      </c>
      <c r="O137" s="117" t="s">
        <v>2455</v>
      </c>
      <c r="P137" s="117" t="s">
        <v>2636</v>
      </c>
      <c r="Q137" s="109" t="s">
        <v>2583</v>
      </c>
    </row>
    <row r="138" spans="1:17" ht="17.399999999999999" x14ac:dyDescent="0.3">
      <c r="A138" s="117" t="str">
        <f>VLOOKUP(E138,'LISTADO ATM'!$A$2:$C$898,3,0)</f>
        <v>SUR</v>
      </c>
      <c r="B138" s="143" t="s">
        <v>2593</v>
      </c>
      <c r="C138" s="110">
        <v>44365.428900462961</v>
      </c>
      <c r="D138" s="110" t="s">
        <v>2449</v>
      </c>
      <c r="E138" s="138">
        <v>249</v>
      </c>
      <c r="F138" s="117" t="str">
        <f>VLOOKUP(E138,VIP!$A$2:$O13845,2,0)</f>
        <v>DRBR249</v>
      </c>
      <c r="G138" s="117" t="str">
        <f>VLOOKUP(E138,'LISTADO ATM'!$A$2:$B$897,2,0)</f>
        <v xml:space="preserve">ATM Banco Agrícola Neiba </v>
      </c>
      <c r="H138" s="117" t="str">
        <f>VLOOKUP(E138,VIP!$A$2:$O18708,7,FALSE)</f>
        <v>Si</v>
      </c>
      <c r="I138" s="117" t="str">
        <f>VLOOKUP(E138,VIP!$A$2:$O10673,8,FALSE)</f>
        <v>Si</v>
      </c>
      <c r="J138" s="117" t="str">
        <f>VLOOKUP(E138,VIP!$A$2:$O10623,8,FALSE)</f>
        <v>Si</v>
      </c>
      <c r="K138" s="117" t="str">
        <f>VLOOKUP(E138,VIP!$A$2:$O14197,6,0)</f>
        <v>NO</v>
      </c>
      <c r="L138" s="151" t="s">
        <v>2418</v>
      </c>
      <c r="M138" s="109" t="s">
        <v>2446</v>
      </c>
      <c r="N138" s="109" t="s">
        <v>2453</v>
      </c>
      <c r="O138" s="117" t="s">
        <v>2454</v>
      </c>
      <c r="P138" s="117"/>
      <c r="Q138" s="109" t="s">
        <v>2418</v>
      </c>
    </row>
    <row r="139" spans="1:17" ht="17.399999999999999" x14ac:dyDescent="0.3">
      <c r="A139" s="117" t="str">
        <f>VLOOKUP(E139,'LISTADO ATM'!$A$2:$C$898,3,0)</f>
        <v>NORTE</v>
      </c>
      <c r="B139" s="143" t="s">
        <v>2729</v>
      </c>
      <c r="C139" s="110">
        <v>44365.781875000001</v>
      </c>
      <c r="D139" s="110" t="s">
        <v>2470</v>
      </c>
      <c r="E139" s="138">
        <v>288</v>
      </c>
      <c r="F139" s="117" t="str">
        <f>VLOOKUP(E139,VIP!$A$2:$O13885,2,0)</f>
        <v>DRBR288</v>
      </c>
      <c r="G139" s="117" t="str">
        <f>VLOOKUP(E139,'LISTADO ATM'!$A$2:$B$897,2,0)</f>
        <v xml:space="preserve">ATM Oficina Camino Real II (Puerto Plata) </v>
      </c>
      <c r="H139" s="117" t="str">
        <f>VLOOKUP(E139,VIP!$A$2:$O18748,7,FALSE)</f>
        <v>N/A</v>
      </c>
      <c r="I139" s="117" t="str">
        <f>VLOOKUP(E139,VIP!$A$2:$O10713,8,FALSE)</f>
        <v>N/A</v>
      </c>
      <c r="J139" s="117" t="str">
        <f>VLOOKUP(E139,VIP!$A$2:$O10663,8,FALSE)</f>
        <v>N/A</v>
      </c>
      <c r="K139" s="117" t="str">
        <f>VLOOKUP(E139,VIP!$A$2:$O14237,6,0)</f>
        <v>N/A</v>
      </c>
      <c r="L139" s="151" t="s">
        <v>2418</v>
      </c>
      <c r="M139" s="109" t="s">
        <v>2446</v>
      </c>
      <c r="N139" s="109" t="s">
        <v>2453</v>
      </c>
      <c r="O139" s="117" t="s">
        <v>2471</v>
      </c>
      <c r="P139" s="117"/>
      <c r="Q139" s="109" t="s">
        <v>2418</v>
      </c>
    </row>
    <row r="140" spans="1:17" ht="17.399999999999999" x14ac:dyDescent="0.3">
      <c r="A140" s="117" t="str">
        <f>VLOOKUP(E140,'LISTADO ATM'!$A$2:$C$898,3,0)</f>
        <v>DISTRITO NACIONAL</v>
      </c>
      <c r="B140" s="143" t="s">
        <v>2728</v>
      </c>
      <c r="C140" s="110">
        <v>44365.784143518518</v>
      </c>
      <c r="D140" s="110" t="s">
        <v>2449</v>
      </c>
      <c r="E140" s="138">
        <v>325</v>
      </c>
      <c r="F140" s="117" t="str">
        <f>VLOOKUP(E140,VIP!$A$2:$O13884,2,0)</f>
        <v>DRBR325</v>
      </c>
      <c r="G140" s="117" t="str">
        <f>VLOOKUP(E140,'LISTADO ATM'!$A$2:$B$897,2,0)</f>
        <v>ATM Casa Edwin</v>
      </c>
      <c r="H140" s="117" t="str">
        <f>VLOOKUP(E140,VIP!$A$2:$O18747,7,FALSE)</f>
        <v>Si</v>
      </c>
      <c r="I140" s="117" t="str">
        <f>VLOOKUP(E140,VIP!$A$2:$O10712,8,FALSE)</f>
        <v>Si</v>
      </c>
      <c r="J140" s="117" t="str">
        <f>VLOOKUP(E140,VIP!$A$2:$O10662,8,FALSE)</f>
        <v>Si</v>
      </c>
      <c r="K140" s="117" t="str">
        <f>VLOOKUP(E140,VIP!$A$2:$O14236,6,0)</f>
        <v>NO</v>
      </c>
      <c r="L140" s="151" t="s">
        <v>2418</v>
      </c>
      <c r="M140" s="109" t="s">
        <v>2446</v>
      </c>
      <c r="N140" s="109" t="s">
        <v>2453</v>
      </c>
      <c r="O140" s="117" t="s">
        <v>2454</v>
      </c>
      <c r="P140" s="117"/>
      <c r="Q140" s="109" t="s">
        <v>2418</v>
      </c>
    </row>
    <row r="141" spans="1:17" ht="17.399999999999999" x14ac:dyDescent="0.3">
      <c r="A141" s="117" t="str">
        <f>VLOOKUP(E141,'LISTADO ATM'!$A$2:$C$898,3,0)</f>
        <v>DISTRITO NACIONAL</v>
      </c>
      <c r="B141" s="143">
        <v>3335923938</v>
      </c>
      <c r="C141" s="110">
        <v>44364.625694444447</v>
      </c>
      <c r="D141" s="110" t="s">
        <v>2449</v>
      </c>
      <c r="E141" s="138">
        <v>394</v>
      </c>
      <c r="F141" s="117" t="str">
        <f>VLOOKUP(E141,VIP!$A$2:$O13836,2,0)</f>
        <v>DRBR394</v>
      </c>
      <c r="G141" s="117" t="str">
        <f>VLOOKUP(E141,'LISTADO ATM'!$A$2:$B$897,2,0)</f>
        <v xml:space="preserve">ATM Multicentro La Sirena Luperón </v>
      </c>
      <c r="H141" s="117" t="str">
        <f>VLOOKUP(E141,VIP!$A$2:$O18699,7,FALSE)</f>
        <v>Si</v>
      </c>
      <c r="I141" s="117" t="str">
        <f>VLOOKUP(E141,VIP!$A$2:$O10664,8,FALSE)</f>
        <v>Si</v>
      </c>
      <c r="J141" s="117" t="str">
        <f>VLOOKUP(E141,VIP!$A$2:$O10614,8,FALSE)</f>
        <v>Si</v>
      </c>
      <c r="K141" s="117" t="str">
        <f>VLOOKUP(E141,VIP!$A$2:$O14188,6,0)</f>
        <v>NO</v>
      </c>
      <c r="L141" s="151" t="s">
        <v>2418</v>
      </c>
      <c r="M141" s="109" t="s">
        <v>2446</v>
      </c>
      <c r="N141" s="109" t="s">
        <v>2453</v>
      </c>
      <c r="O141" s="117" t="s">
        <v>2454</v>
      </c>
      <c r="P141" s="117"/>
      <c r="Q141" s="109" t="s">
        <v>2418</v>
      </c>
    </row>
    <row r="142" spans="1:17" ht="17.399999999999999" x14ac:dyDescent="0.3">
      <c r="A142" s="117" t="str">
        <f>VLOOKUP(E142,'LISTADO ATM'!$A$2:$C$898,3,0)</f>
        <v>DISTRITO NACIONAL</v>
      </c>
      <c r="B142" s="143" t="s">
        <v>2741</v>
      </c>
      <c r="C142" s="110">
        <v>44365.691400462965</v>
      </c>
      <c r="D142" s="110" t="s">
        <v>2449</v>
      </c>
      <c r="E142" s="138">
        <v>507</v>
      </c>
      <c r="F142" s="117" t="str">
        <f>VLOOKUP(E142,VIP!$A$2:$O13897,2,0)</f>
        <v>DRBR507</v>
      </c>
      <c r="G142" s="117" t="str">
        <f>VLOOKUP(E142,'LISTADO ATM'!$A$2:$B$897,2,0)</f>
        <v>ATM Estación Sigma Boca Chica</v>
      </c>
      <c r="H142" s="117" t="str">
        <f>VLOOKUP(E142,VIP!$A$2:$O18760,7,FALSE)</f>
        <v>Si</v>
      </c>
      <c r="I142" s="117" t="str">
        <f>VLOOKUP(E142,VIP!$A$2:$O10725,8,FALSE)</f>
        <v>Si</v>
      </c>
      <c r="J142" s="117" t="str">
        <f>VLOOKUP(E142,VIP!$A$2:$O10675,8,FALSE)</f>
        <v>Si</v>
      </c>
      <c r="K142" s="117" t="str">
        <f>VLOOKUP(E142,VIP!$A$2:$O14249,6,0)</f>
        <v>NO</v>
      </c>
      <c r="L142" s="151" t="s">
        <v>2418</v>
      </c>
      <c r="M142" s="109" t="s">
        <v>2446</v>
      </c>
      <c r="N142" s="109" t="s">
        <v>2453</v>
      </c>
      <c r="O142" s="117" t="s">
        <v>2454</v>
      </c>
      <c r="P142" s="117"/>
      <c r="Q142" s="109" t="s">
        <v>2418</v>
      </c>
    </row>
    <row r="143" spans="1:17" ht="17.399999999999999" x14ac:dyDescent="0.3">
      <c r="A143" s="117" t="e">
        <f>VLOOKUP(L143,'LISTADO ATM'!$A$2:$C$898,3,0)</f>
        <v>#N/A</v>
      </c>
      <c r="B143" s="143" t="s">
        <v>2577</v>
      </c>
      <c r="C143" s="110">
        <v>44365.330208333333</v>
      </c>
      <c r="D143" s="110" t="s">
        <v>2449</v>
      </c>
      <c r="E143" s="138">
        <v>615</v>
      </c>
      <c r="F143" s="117" t="str">
        <f>VLOOKUP(E143,VIP!$A$2:$O13840,2,0)</f>
        <v>DRBR418</v>
      </c>
      <c r="G143" s="117" t="str">
        <f>VLOOKUP(E143,'LISTADO ATM'!$A$2:$B$897,2,0)</f>
        <v xml:space="preserve">ATM Estación Sunix Cabral (Barahona) </v>
      </c>
      <c r="H143" s="117" t="str">
        <f>VLOOKUP(E143,VIP!$A$2:$O18703,7,FALSE)</f>
        <v>Si</v>
      </c>
      <c r="I143" s="117" t="str">
        <f>VLOOKUP(E143,VIP!$A$2:$O10668,8,FALSE)</f>
        <v>Si</v>
      </c>
      <c r="J143" s="117" t="str">
        <f>VLOOKUP(E143,VIP!$A$2:$O10618,8,FALSE)</f>
        <v>Si</v>
      </c>
      <c r="K143" s="117" t="str">
        <f>VLOOKUP(E143,VIP!$A$2:$O14192,6,0)</f>
        <v>NO</v>
      </c>
      <c r="L143" s="151" t="s">
        <v>2418</v>
      </c>
      <c r="M143" s="109" t="s">
        <v>2446</v>
      </c>
      <c r="N143" s="109" t="s">
        <v>2453</v>
      </c>
      <c r="O143" s="117" t="s">
        <v>2454</v>
      </c>
      <c r="P143" s="117"/>
      <c r="Q143" s="109" t="s">
        <v>2418</v>
      </c>
    </row>
    <row r="144" spans="1:17" ht="17.399999999999999" x14ac:dyDescent="0.3">
      <c r="A144" s="117" t="str">
        <f>VLOOKUP(E144,'LISTADO ATM'!$A$2:$C$898,3,0)</f>
        <v>ESTE</v>
      </c>
      <c r="B144" s="143" t="s">
        <v>2667</v>
      </c>
      <c r="C144" s="110">
        <v>44365.511724537035</v>
      </c>
      <c r="D144" s="110" t="s">
        <v>2449</v>
      </c>
      <c r="E144" s="138">
        <v>631</v>
      </c>
      <c r="F144" s="117" t="str">
        <f>VLOOKUP(E144,VIP!$A$2:$O13869,2,0)</f>
        <v>DRBR417</v>
      </c>
      <c r="G144" s="117" t="str">
        <f>VLOOKUP(E144,'LISTADO ATM'!$A$2:$B$897,2,0)</f>
        <v xml:space="preserve">ATM ASOCODEQUI (San Pedro) </v>
      </c>
      <c r="H144" s="117" t="str">
        <f>VLOOKUP(E144,VIP!$A$2:$O18732,7,FALSE)</f>
        <v>Si</v>
      </c>
      <c r="I144" s="117" t="str">
        <f>VLOOKUP(E144,VIP!$A$2:$O10697,8,FALSE)</f>
        <v>Si</v>
      </c>
      <c r="J144" s="117" t="str">
        <f>VLOOKUP(E144,VIP!$A$2:$O10647,8,FALSE)</f>
        <v>Si</v>
      </c>
      <c r="K144" s="117" t="str">
        <f>VLOOKUP(E144,VIP!$A$2:$O14221,6,0)</f>
        <v>NO</v>
      </c>
      <c r="L144" s="151" t="s">
        <v>2418</v>
      </c>
      <c r="M144" s="109" t="s">
        <v>2446</v>
      </c>
      <c r="N144" s="109" t="s">
        <v>2453</v>
      </c>
      <c r="O144" s="117" t="s">
        <v>2454</v>
      </c>
      <c r="P144" s="117"/>
      <c r="Q144" s="109" t="s">
        <v>2418</v>
      </c>
    </row>
    <row r="145" spans="1:17" ht="17.399999999999999" x14ac:dyDescent="0.3">
      <c r="A145" s="117" t="str">
        <f>VLOOKUP(E145,'LISTADO ATM'!$A$2:$C$898,3,0)</f>
        <v>DISTRITO NACIONAL</v>
      </c>
      <c r="B145" s="143" t="s">
        <v>2663</v>
      </c>
      <c r="C145" s="110">
        <v>44365.532071759262</v>
      </c>
      <c r="D145" s="110" t="s">
        <v>2449</v>
      </c>
      <c r="E145" s="138">
        <v>717</v>
      </c>
      <c r="F145" s="117" t="str">
        <f>VLOOKUP(E145,VIP!$A$2:$O13865,2,0)</f>
        <v>DRBR24K</v>
      </c>
      <c r="G145" s="117" t="str">
        <f>VLOOKUP(E145,'LISTADO ATM'!$A$2:$B$897,2,0)</f>
        <v xml:space="preserve">ATM Oficina Los Alcarrizos </v>
      </c>
      <c r="H145" s="117" t="str">
        <f>VLOOKUP(E145,VIP!$A$2:$O18728,7,FALSE)</f>
        <v>Si</v>
      </c>
      <c r="I145" s="117" t="str">
        <f>VLOOKUP(E145,VIP!$A$2:$O10693,8,FALSE)</f>
        <v>Si</v>
      </c>
      <c r="J145" s="117" t="str">
        <f>VLOOKUP(E145,VIP!$A$2:$O10643,8,FALSE)</f>
        <v>Si</v>
      </c>
      <c r="K145" s="117" t="str">
        <f>VLOOKUP(E145,VIP!$A$2:$O14217,6,0)</f>
        <v>SI</v>
      </c>
      <c r="L145" s="151" t="s">
        <v>2418</v>
      </c>
      <c r="M145" s="109" t="s">
        <v>2446</v>
      </c>
      <c r="N145" s="109" t="s">
        <v>2453</v>
      </c>
      <c r="O145" s="117" t="s">
        <v>2454</v>
      </c>
      <c r="P145" s="117"/>
      <c r="Q145" s="109" t="s">
        <v>2418</v>
      </c>
    </row>
    <row r="146" spans="1:17" ht="17.399999999999999" x14ac:dyDescent="0.3">
      <c r="A146" s="117" t="str">
        <f>VLOOKUP(E146,'LISTADO ATM'!$A$2:$C$898,3,0)</f>
        <v>SUR</v>
      </c>
      <c r="B146" s="143" t="s">
        <v>2745</v>
      </c>
      <c r="C146" s="110">
        <v>44365.682858796295</v>
      </c>
      <c r="D146" s="110" t="s">
        <v>2470</v>
      </c>
      <c r="E146" s="138">
        <v>750</v>
      </c>
      <c r="F146" s="117" t="str">
        <f>VLOOKUP(E146,VIP!$A$2:$O13901,2,0)</f>
        <v>DRBR265</v>
      </c>
      <c r="G146" s="117" t="str">
        <f>VLOOKUP(E146,'LISTADO ATM'!$A$2:$B$897,2,0)</f>
        <v xml:space="preserve">ATM UNP Duvergé </v>
      </c>
      <c r="H146" s="117" t="str">
        <f>VLOOKUP(E146,VIP!$A$2:$O18764,7,FALSE)</f>
        <v>Si</v>
      </c>
      <c r="I146" s="117" t="str">
        <f>VLOOKUP(E146,VIP!$A$2:$O10729,8,FALSE)</f>
        <v>Si</v>
      </c>
      <c r="J146" s="117" t="str">
        <f>VLOOKUP(E146,VIP!$A$2:$O10679,8,FALSE)</f>
        <v>Si</v>
      </c>
      <c r="K146" s="117" t="str">
        <f>VLOOKUP(E146,VIP!$A$2:$O14253,6,0)</f>
        <v>SI</v>
      </c>
      <c r="L146" s="151" t="s">
        <v>2418</v>
      </c>
      <c r="M146" s="109" t="s">
        <v>2446</v>
      </c>
      <c r="N146" s="109" t="s">
        <v>2453</v>
      </c>
      <c r="O146" s="117" t="s">
        <v>2471</v>
      </c>
      <c r="P146" s="117"/>
      <c r="Q146" s="109" t="s">
        <v>2418</v>
      </c>
    </row>
    <row r="147" spans="1:17" ht="17.399999999999999" x14ac:dyDescent="0.3">
      <c r="A147" s="117" t="str">
        <f>VLOOKUP(E147,'LISTADO ATM'!$A$2:$C$898,3,0)</f>
        <v>SUR</v>
      </c>
      <c r="B147" s="143" t="s">
        <v>2748</v>
      </c>
      <c r="C147" s="110">
        <v>44365.67596064815</v>
      </c>
      <c r="D147" s="110" t="s">
        <v>2470</v>
      </c>
      <c r="E147" s="138">
        <v>781</v>
      </c>
      <c r="F147" s="117" t="str">
        <f>VLOOKUP(E147,VIP!$A$2:$O13904,2,0)</f>
        <v>DRBR186</v>
      </c>
      <c r="G147" s="117" t="str">
        <f>VLOOKUP(E147,'LISTADO ATM'!$A$2:$B$897,2,0)</f>
        <v xml:space="preserve">ATM Estación Isla Barahona </v>
      </c>
      <c r="H147" s="117" t="str">
        <f>VLOOKUP(E147,VIP!$A$2:$O18767,7,FALSE)</f>
        <v>Si</v>
      </c>
      <c r="I147" s="117" t="str">
        <f>VLOOKUP(E147,VIP!$A$2:$O10732,8,FALSE)</f>
        <v>Si</v>
      </c>
      <c r="J147" s="117" t="str">
        <f>VLOOKUP(E147,VIP!$A$2:$O10682,8,FALSE)</f>
        <v>Si</v>
      </c>
      <c r="K147" s="117" t="str">
        <f>VLOOKUP(E147,VIP!$A$2:$O14256,6,0)</f>
        <v>NO</v>
      </c>
      <c r="L147" s="151" t="s">
        <v>2418</v>
      </c>
      <c r="M147" s="109" t="s">
        <v>2446</v>
      </c>
      <c r="N147" s="109" t="s">
        <v>2453</v>
      </c>
      <c r="O147" s="117" t="s">
        <v>2471</v>
      </c>
      <c r="P147" s="117"/>
      <c r="Q147" s="109" t="s">
        <v>2418</v>
      </c>
    </row>
    <row r="148" spans="1:17" ht="17.399999999999999" x14ac:dyDescent="0.3">
      <c r="A148" s="117" t="str">
        <f>VLOOKUP(E148,'LISTADO ATM'!$A$2:$C$898,3,0)</f>
        <v>ESTE</v>
      </c>
      <c r="B148" s="143" t="s">
        <v>2747</v>
      </c>
      <c r="C148" s="110">
        <v>44365.67931712963</v>
      </c>
      <c r="D148" s="110" t="s">
        <v>2470</v>
      </c>
      <c r="E148" s="138">
        <v>838</v>
      </c>
      <c r="F148" s="117" t="str">
        <f>VLOOKUP(E148,VIP!$A$2:$O13903,2,0)</f>
        <v>DRBR838</v>
      </c>
      <c r="G148" s="117" t="str">
        <f>VLOOKUP(E148,'LISTADO ATM'!$A$2:$B$897,2,0)</f>
        <v xml:space="preserve">ATM UNP Consuelo </v>
      </c>
      <c r="H148" s="117" t="str">
        <f>VLOOKUP(E148,VIP!$A$2:$O18766,7,FALSE)</f>
        <v>Si</v>
      </c>
      <c r="I148" s="117" t="str">
        <f>VLOOKUP(E148,VIP!$A$2:$O10731,8,FALSE)</f>
        <v>Si</v>
      </c>
      <c r="J148" s="117" t="str">
        <f>VLOOKUP(E148,VIP!$A$2:$O10681,8,FALSE)</f>
        <v>Si</v>
      </c>
      <c r="K148" s="117" t="str">
        <f>VLOOKUP(E148,VIP!$A$2:$O14255,6,0)</f>
        <v>NO</v>
      </c>
      <c r="L148" s="151" t="s">
        <v>2418</v>
      </c>
      <c r="M148" s="109" t="s">
        <v>2446</v>
      </c>
      <c r="N148" s="109" t="s">
        <v>2453</v>
      </c>
      <c r="O148" s="117" t="s">
        <v>2471</v>
      </c>
      <c r="P148" s="117"/>
      <c r="Q148" s="109" t="s">
        <v>2418</v>
      </c>
    </row>
    <row r="149" spans="1:17" ht="17.399999999999999" x14ac:dyDescent="0.3">
      <c r="A149" s="117" t="str">
        <f>VLOOKUP(E149,'LISTADO ATM'!$A$2:$C$898,3,0)</f>
        <v>DISTRITO NACIONAL</v>
      </c>
      <c r="B149" s="143" t="s">
        <v>2742</v>
      </c>
      <c r="C149" s="110">
        <v>44365.689027777778</v>
      </c>
      <c r="D149" s="110" t="s">
        <v>2470</v>
      </c>
      <c r="E149" s="138">
        <v>946</v>
      </c>
      <c r="F149" s="117" t="str">
        <f>VLOOKUP(E149,VIP!$A$2:$O13898,2,0)</f>
        <v>DRBR24R</v>
      </c>
      <c r="G149" s="117" t="str">
        <f>VLOOKUP(E149,'LISTADO ATM'!$A$2:$B$897,2,0)</f>
        <v xml:space="preserve">ATM Oficina Núñez de Cáceres I </v>
      </c>
      <c r="H149" s="117" t="str">
        <f>VLOOKUP(E149,VIP!$A$2:$O18761,7,FALSE)</f>
        <v>Si</v>
      </c>
      <c r="I149" s="117" t="str">
        <f>VLOOKUP(E149,VIP!$A$2:$O10726,8,FALSE)</f>
        <v>Si</v>
      </c>
      <c r="J149" s="117" t="str">
        <f>VLOOKUP(E149,VIP!$A$2:$O10676,8,FALSE)</f>
        <v>Si</v>
      </c>
      <c r="K149" s="117" t="str">
        <f>VLOOKUP(E149,VIP!$A$2:$O14250,6,0)</f>
        <v>NO</v>
      </c>
      <c r="L149" s="151" t="s">
        <v>2418</v>
      </c>
      <c r="M149" s="109" t="s">
        <v>2446</v>
      </c>
      <c r="N149" s="109" t="s">
        <v>2453</v>
      </c>
      <c r="O149" s="117" t="s">
        <v>2471</v>
      </c>
      <c r="P149" s="117"/>
      <c r="Q149" s="109" t="s">
        <v>2418</v>
      </c>
    </row>
    <row r="150" spans="1:17" ht="17.399999999999999" x14ac:dyDescent="0.3">
      <c r="A150" s="117" t="str">
        <f>VLOOKUP(E150,'LISTADO ATM'!$A$2:$C$898,3,0)</f>
        <v>NORTE</v>
      </c>
      <c r="B150" s="143" t="s">
        <v>2762</v>
      </c>
      <c r="C150" s="110">
        <v>44365.904131944444</v>
      </c>
      <c r="D150" s="110" t="s">
        <v>2181</v>
      </c>
      <c r="E150" s="138">
        <v>99</v>
      </c>
      <c r="F150" s="117" t="str">
        <f>VLOOKUP(E150,VIP!$A$2:$O13878,2,0)</f>
        <v>DRBR099</v>
      </c>
      <c r="G150" s="117" t="str">
        <f>VLOOKUP(E150,'LISTADO ATM'!$A$2:$B$897,2,0)</f>
        <v xml:space="preserve">ATM Multicentro La Sirena S.F.M. </v>
      </c>
      <c r="H150" s="117" t="str">
        <f>VLOOKUP(E150,VIP!$A$2:$O18741,7,FALSE)</f>
        <v>Si</v>
      </c>
      <c r="I150" s="117" t="str">
        <f>VLOOKUP(E150,VIP!$A$2:$O10706,8,FALSE)</f>
        <v>Si</v>
      </c>
      <c r="J150" s="117" t="str">
        <f>VLOOKUP(E150,VIP!$A$2:$O10656,8,FALSE)</f>
        <v>Si</v>
      </c>
      <c r="K150" s="117" t="str">
        <f>VLOOKUP(E150,VIP!$A$2:$O14230,6,0)</f>
        <v>NO</v>
      </c>
      <c r="L150" s="151" t="s">
        <v>2466</v>
      </c>
      <c r="M150" s="109" t="s">
        <v>2446</v>
      </c>
      <c r="N150" s="109" t="s">
        <v>2453</v>
      </c>
      <c r="O150" s="117" t="s">
        <v>2567</v>
      </c>
      <c r="P150" s="117"/>
      <c r="Q150" s="109" t="s">
        <v>2466</v>
      </c>
    </row>
    <row r="151" spans="1:17" ht="17.399999999999999" x14ac:dyDescent="0.3">
      <c r="A151" s="117" t="str">
        <f>VLOOKUP(E151,'LISTADO ATM'!$A$2:$C$898,3,0)</f>
        <v>DISTRITO NACIONAL</v>
      </c>
      <c r="B151" s="143" t="s">
        <v>2727</v>
      </c>
      <c r="C151" s="110">
        <v>44365.786724537036</v>
      </c>
      <c r="D151" s="110" t="s">
        <v>2180</v>
      </c>
      <c r="E151" s="138">
        <v>149</v>
      </c>
      <c r="F151" s="117" t="str">
        <f>VLOOKUP(E151,VIP!$A$2:$O13883,2,0)</f>
        <v>DRBR149</v>
      </c>
      <c r="G151" s="117" t="str">
        <f>VLOOKUP(E151,'LISTADO ATM'!$A$2:$B$897,2,0)</f>
        <v>ATM Estación Metro Concepción</v>
      </c>
      <c r="H151" s="117" t="str">
        <f>VLOOKUP(E151,VIP!$A$2:$O18746,7,FALSE)</f>
        <v>N/A</v>
      </c>
      <c r="I151" s="117" t="str">
        <f>VLOOKUP(E151,VIP!$A$2:$O10711,8,FALSE)</f>
        <v>N/A</v>
      </c>
      <c r="J151" s="117" t="str">
        <f>VLOOKUP(E151,VIP!$A$2:$O10661,8,FALSE)</f>
        <v>N/A</v>
      </c>
      <c r="K151" s="117" t="str">
        <f>VLOOKUP(E151,VIP!$A$2:$O14235,6,0)</f>
        <v>N/A</v>
      </c>
      <c r="L151" s="151" t="s">
        <v>2466</v>
      </c>
      <c r="M151" s="109" t="s">
        <v>2446</v>
      </c>
      <c r="N151" s="109" t="s">
        <v>2453</v>
      </c>
      <c r="O151" s="117" t="s">
        <v>2455</v>
      </c>
      <c r="P151" s="117"/>
      <c r="Q151" s="109" t="s">
        <v>2466</v>
      </c>
    </row>
    <row r="152" spans="1:17" ht="17.399999999999999" x14ac:dyDescent="0.3">
      <c r="A152" s="117" t="str">
        <f>VLOOKUP(E152,'LISTADO ATM'!$A$2:$C$898,3,0)</f>
        <v>NORTE</v>
      </c>
      <c r="B152" s="143" t="s">
        <v>2731</v>
      </c>
      <c r="C152" s="110">
        <v>44365.770254629628</v>
      </c>
      <c r="D152" s="110" t="s">
        <v>2180</v>
      </c>
      <c r="E152" s="138">
        <v>181</v>
      </c>
      <c r="F152" s="117" t="str">
        <f>VLOOKUP(E152,VIP!$A$2:$O13887,2,0)</f>
        <v>DRBR181</v>
      </c>
      <c r="G152" s="117" t="str">
        <f>VLOOKUP(E152,'LISTADO ATM'!$A$2:$B$897,2,0)</f>
        <v xml:space="preserve">ATM Oficina Sabaneta </v>
      </c>
      <c r="H152" s="117" t="str">
        <f>VLOOKUP(E152,VIP!$A$2:$O18750,7,FALSE)</f>
        <v>Si</v>
      </c>
      <c r="I152" s="117" t="str">
        <f>VLOOKUP(E152,VIP!$A$2:$O10715,8,FALSE)</f>
        <v>Si</v>
      </c>
      <c r="J152" s="117" t="str">
        <f>VLOOKUP(E152,VIP!$A$2:$O10665,8,FALSE)</f>
        <v>Si</v>
      </c>
      <c r="K152" s="117" t="str">
        <f>VLOOKUP(E152,VIP!$A$2:$O14239,6,0)</f>
        <v>SI</v>
      </c>
      <c r="L152" s="151" t="s">
        <v>2466</v>
      </c>
      <c r="M152" s="109" t="s">
        <v>2446</v>
      </c>
      <c r="N152" s="109" t="s">
        <v>2453</v>
      </c>
      <c r="O152" s="117" t="s">
        <v>2455</v>
      </c>
      <c r="P152" s="117"/>
      <c r="Q152" s="109" t="s">
        <v>2466</v>
      </c>
    </row>
    <row r="153" spans="1:17" ht="17.399999999999999" x14ac:dyDescent="0.3">
      <c r="A153" s="117" t="str">
        <f>VLOOKUP(E153,'LISTADO ATM'!$A$2:$C$898,3,0)</f>
        <v>ESTE</v>
      </c>
      <c r="B153" s="143" t="s">
        <v>2732</v>
      </c>
      <c r="C153" s="110">
        <v>44365.769803240742</v>
      </c>
      <c r="D153" s="110" t="s">
        <v>2180</v>
      </c>
      <c r="E153" s="138">
        <v>268</v>
      </c>
      <c r="F153" s="117" t="str">
        <f>VLOOKUP(E153,VIP!$A$2:$O13888,2,0)</f>
        <v>DRBR268</v>
      </c>
      <c r="G153" s="117" t="str">
        <f>VLOOKUP(E153,'LISTADO ATM'!$A$2:$B$897,2,0)</f>
        <v xml:space="preserve">ATM Autobanco La Altagracia (Higuey) </v>
      </c>
      <c r="H153" s="117" t="str">
        <f>VLOOKUP(E153,VIP!$A$2:$O18751,7,FALSE)</f>
        <v>Si</v>
      </c>
      <c r="I153" s="117" t="str">
        <f>VLOOKUP(E153,VIP!$A$2:$O10716,8,FALSE)</f>
        <v>Si</v>
      </c>
      <c r="J153" s="117" t="str">
        <f>VLOOKUP(E153,VIP!$A$2:$O10666,8,FALSE)</f>
        <v>Si</v>
      </c>
      <c r="K153" s="117" t="str">
        <f>VLOOKUP(E153,VIP!$A$2:$O14240,6,0)</f>
        <v>NO</v>
      </c>
      <c r="L153" s="151" t="s">
        <v>2466</v>
      </c>
      <c r="M153" s="109" t="s">
        <v>2446</v>
      </c>
      <c r="N153" s="109" t="s">
        <v>2453</v>
      </c>
      <c r="O153" s="117" t="s">
        <v>2455</v>
      </c>
      <c r="P153" s="117"/>
      <c r="Q153" s="109" t="s">
        <v>2466</v>
      </c>
    </row>
    <row r="154" spans="1:17" ht="17.399999999999999" x14ac:dyDescent="0.3">
      <c r="A154" s="117" t="str">
        <f>VLOOKUP(E154,'LISTADO ATM'!$A$2:$C$898,3,0)</f>
        <v>NORTE</v>
      </c>
      <c r="B154" s="143" t="s">
        <v>2766</v>
      </c>
      <c r="C154" s="110">
        <v>44365.901122685187</v>
      </c>
      <c r="D154" s="110" t="s">
        <v>2181</v>
      </c>
      <c r="E154" s="138">
        <v>351</v>
      </c>
      <c r="F154" s="117" t="str">
        <f>VLOOKUP(E154,VIP!$A$2:$O13882,2,0)</f>
        <v>DRBR351</v>
      </c>
      <c r="G154" s="117" t="str">
        <f>VLOOKUP(E154,'LISTADO ATM'!$A$2:$B$897,2,0)</f>
        <v xml:space="preserve">ATM S/M José Luís (Puerto Plata) </v>
      </c>
      <c r="H154" s="117" t="str">
        <f>VLOOKUP(E154,VIP!$A$2:$O18745,7,FALSE)</f>
        <v>Si</v>
      </c>
      <c r="I154" s="117" t="str">
        <f>VLOOKUP(E154,VIP!$A$2:$O10710,8,FALSE)</f>
        <v>Si</v>
      </c>
      <c r="J154" s="117" t="str">
        <f>VLOOKUP(E154,VIP!$A$2:$O10660,8,FALSE)</f>
        <v>Si</v>
      </c>
      <c r="K154" s="117" t="str">
        <f>VLOOKUP(E154,VIP!$A$2:$O14234,6,0)</f>
        <v>NO</v>
      </c>
      <c r="L154" s="151" t="s">
        <v>2466</v>
      </c>
      <c r="M154" s="109" t="s">
        <v>2446</v>
      </c>
      <c r="N154" s="109" t="s">
        <v>2453</v>
      </c>
      <c r="O154" s="117" t="s">
        <v>2567</v>
      </c>
      <c r="P154" s="117"/>
      <c r="Q154" s="109" t="s">
        <v>2466</v>
      </c>
    </row>
    <row r="155" spans="1:17" ht="17.399999999999999" x14ac:dyDescent="0.3">
      <c r="A155" s="117" t="str">
        <f>VLOOKUP(E155,'LISTADO ATM'!$A$2:$C$898,3,0)</f>
        <v>DISTRITO NACIONAL</v>
      </c>
      <c r="B155" s="143" t="s">
        <v>2672</v>
      </c>
      <c r="C155" s="110">
        <v>44365.48715277778</v>
      </c>
      <c r="D155" s="110" t="s">
        <v>2180</v>
      </c>
      <c r="E155" s="138">
        <v>540</v>
      </c>
      <c r="F155" s="117" t="str">
        <f>VLOOKUP(E155,VIP!$A$2:$O13874,2,0)</f>
        <v>DRBR540</v>
      </c>
      <c r="G155" s="117" t="str">
        <f>VLOOKUP(E155,'LISTADO ATM'!$A$2:$B$897,2,0)</f>
        <v xml:space="preserve">ATM Autoservicio Sambil I </v>
      </c>
      <c r="H155" s="117" t="str">
        <f>VLOOKUP(E155,VIP!$A$2:$O18737,7,FALSE)</f>
        <v>Si</v>
      </c>
      <c r="I155" s="117" t="str">
        <f>VLOOKUP(E155,VIP!$A$2:$O10702,8,FALSE)</f>
        <v>Si</v>
      </c>
      <c r="J155" s="117" t="str">
        <f>VLOOKUP(E155,VIP!$A$2:$O10652,8,FALSE)</f>
        <v>Si</v>
      </c>
      <c r="K155" s="117" t="str">
        <f>VLOOKUP(E155,VIP!$A$2:$O14226,6,0)</f>
        <v>NO</v>
      </c>
      <c r="L155" s="151" t="s">
        <v>2466</v>
      </c>
      <c r="M155" s="109" t="s">
        <v>2446</v>
      </c>
      <c r="N155" s="109" t="s">
        <v>2558</v>
      </c>
      <c r="O155" s="117" t="s">
        <v>2455</v>
      </c>
      <c r="P155" s="117"/>
      <c r="Q155" s="109" t="s">
        <v>2466</v>
      </c>
    </row>
    <row r="156" spans="1:17" ht="17.399999999999999" x14ac:dyDescent="0.3">
      <c r="A156" s="117" t="str">
        <f>VLOOKUP(E156,'LISTADO ATM'!$A$2:$C$898,3,0)</f>
        <v>SUR</v>
      </c>
      <c r="B156" s="143" t="s">
        <v>2726</v>
      </c>
      <c r="C156" s="110">
        <v>44365.787893518522</v>
      </c>
      <c r="D156" s="110" t="s">
        <v>2180</v>
      </c>
      <c r="E156" s="138">
        <v>584</v>
      </c>
      <c r="F156" s="117" t="str">
        <f>VLOOKUP(E156,VIP!$A$2:$O13882,2,0)</f>
        <v>DRBR404</v>
      </c>
      <c r="G156" s="117" t="str">
        <f>VLOOKUP(E156,'LISTADO ATM'!$A$2:$B$897,2,0)</f>
        <v xml:space="preserve">ATM Oficina San Cristóbal I </v>
      </c>
      <c r="H156" s="117" t="str">
        <f>VLOOKUP(E156,VIP!$A$2:$O18745,7,FALSE)</f>
        <v>Si</v>
      </c>
      <c r="I156" s="117" t="str">
        <f>VLOOKUP(E156,VIP!$A$2:$O10710,8,FALSE)</f>
        <v>Si</v>
      </c>
      <c r="J156" s="117" t="str">
        <f>VLOOKUP(E156,VIP!$A$2:$O10660,8,FALSE)</f>
        <v>Si</v>
      </c>
      <c r="K156" s="117" t="str">
        <f>VLOOKUP(E156,VIP!$A$2:$O14234,6,0)</f>
        <v>SI</v>
      </c>
      <c r="L156" s="151" t="s">
        <v>2466</v>
      </c>
      <c r="M156" s="109" t="s">
        <v>2446</v>
      </c>
      <c r="N156" s="109" t="s">
        <v>2453</v>
      </c>
      <c r="O156" s="117" t="s">
        <v>2455</v>
      </c>
      <c r="P156" s="117"/>
      <c r="Q156" s="109" t="s">
        <v>2466</v>
      </c>
    </row>
    <row r="157" spans="1:17" ht="17.399999999999999" x14ac:dyDescent="0.3">
      <c r="A157" s="117" t="str">
        <f>VLOOKUP(E157,'LISTADO ATM'!$A$2:$C$898,3,0)</f>
        <v>NORTE</v>
      </c>
      <c r="B157" s="143" t="s">
        <v>2765</v>
      </c>
      <c r="C157" s="110">
        <v>44365.901504629626</v>
      </c>
      <c r="D157" s="110" t="s">
        <v>2180</v>
      </c>
      <c r="E157" s="138">
        <v>649</v>
      </c>
      <c r="F157" s="117" t="str">
        <f>VLOOKUP(E157,VIP!$A$2:$O13881,2,0)</f>
        <v>DRBR649</v>
      </c>
      <c r="G157" s="117" t="str">
        <f>VLOOKUP(E157,'LISTADO ATM'!$A$2:$B$897,2,0)</f>
        <v xml:space="preserve">ATM Oficina Galería 56 (San Francisco de Macorís) </v>
      </c>
      <c r="H157" s="117" t="str">
        <f>VLOOKUP(E157,VIP!$A$2:$O18744,7,FALSE)</f>
        <v>Si</v>
      </c>
      <c r="I157" s="117" t="str">
        <f>VLOOKUP(E157,VIP!$A$2:$O10709,8,FALSE)</f>
        <v>Si</v>
      </c>
      <c r="J157" s="117" t="str">
        <f>VLOOKUP(E157,VIP!$A$2:$O10659,8,FALSE)</f>
        <v>Si</v>
      </c>
      <c r="K157" s="117" t="str">
        <f>VLOOKUP(E157,VIP!$A$2:$O14233,6,0)</f>
        <v>SI</v>
      </c>
      <c r="L157" s="151" t="s">
        <v>2466</v>
      </c>
      <c r="M157" s="109" t="s">
        <v>2446</v>
      </c>
      <c r="N157" s="109" t="s">
        <v>2453</v>
      </c>
      <c r="O157" s="117" t="s">
        <v>2455</v>
      </c>
      <c r="P157" s="117"/>
      <c r="Q157" s="109" t="s">
        <v>2466</v>
      </c>
    </row>
    <row r="158" spans="1:17" ht="17.399999999999999" x14ac:dyDescent="0.3">
      <c r="A158" s="117" t="str">
        <f>VLOOKUP(E158,'LISTADO ATM'!$A$2:$C$898,3,0)</f>
        <v>DISTRITO NACIONAL</v>
      </c>
      <c r="B158" s="143" t="s">
        <v>2733</v>
      </c>
      <c r="C158" s="110">
        <v>44365.769236111111</v>
      </c>
      <c r="D158" s="110" t="s">
        <v>2180</v>
      </c>
      <c r="E158" s="138">
        <v>676</v>
      </c>
      <c r="F158" s="117" t="str">
        <f>VLOOKUP(E158,VIP!$A$2:$O13889,2,0)</f>
        <v>DRBR676</v>
      </c>
      <c r="G158" s="117" t="str">
        <f>VLOOKUP(E158,'LISTADO ATM'!$A$2:$B$897,2,0)</f>
        <v>ATM S/M Bravo Colina Del Oeste</v>
      </c>
      <c r="H158" s="117" t="str">
        <f>VLOOKUP(E158,VIP!$A$2:$O18752,7,FALSE)</f>
        <v>Si</v>
      </c>
      <c r="I158" s="117" t="str">
        <f>VLOOKUP(E158,VIP!$A$2:$O10717,8,FALSE)</f>
        <v>Si</v>
      </c>
      <c r="J158" s="117" t="str">
        <f>VLOOKUP(E158,VIP!$A$2:$O10667,8,FALSE)</f>
        <v>Si</v>
      </c>
      <c r="K158" s="117" t="str">
        <f>VLOOKUP(E158,VIP!$A$2:$O14241,6,0)</f>
        <v>NO</v>
      </c>
      <c r="L158" s="151" t="s">
        <v>2466</v>
      </c>
      <c r="M158" s="109" t="s">
        <v>2446</v>
      </c>
      <c r="N158" s="109" t="s">
        <v>2453</v>
      </c>
      <c r="O158" s="117" t="s">
        <v>2455</v>
      </c>
      <c r="P158" s="117"/>
      <c r="Q158" s="109" t="s">
        <v>2466</v>
      </c>
    </row>
    <row r="159" spans="1:17" ht="17.399999999999999" x14ac:dyDescent="0.3">
      <c r="A159" s="117" t="str">
        <f>VLOOKUP(E159,'LISTADO ATM'!$A$2:$C$898,3,0)</f>
        <v>DISTRITO NACIONAL</v>
      </c>
      <c r="B159" s="143" t="s">
        <v>2706</v>
      </c>
      <c r="C159" s="110">
        <v>44365.64565972222</v>
      </c>
      <c r="D159" s="110" t="s">
        <v>2180</v>
      </c>
      <c r="E159" s="138">
        <v>710</v>
      </c>
      <c r="F159" s="117" t="str">
        <f>VLOOKUP(E159,VIP!$A$2:$O13879,2,0)</f>
        <v>DRBR506</v>
      </c>
      <c r="G159" s="117" t="str">
        <f>VLOOKUP(E159,'LISTADO ATM'!$A$2:$B$897,2,0)</f>
        <v xml:space="preserve">ATM S/M Soberano </v>
      </c>
      <c r="H159" s="117" t="str">
        <f>VLOOKUP(E159,VIP!$A$2:$O18742,7,FALSE)</f>
        <v>Si</v>
      </c>
      <c r="I159" s="117" t="str">
        <f>VLOOKUP(E159,VIP!$A$2:$O10707,8,FALSE)</f>
        <v>Si</v>
      </c>
      <c r="J159" s="117" t="str">
        <f>VLOOKUP(E159,VIP!$A$2:$O10657,8,FALSE)</f>
        <v>Si</v>
      </c>
      <c r="K159" s="117" t="str">
        <f>VLOOKUP(E159,VIP!$A$2:$O14231,6,0)</f>
        <v>NO</v>
      </c>
      <c r="L159" s="151" t="s">
        <v>2583</v>
      </c>
      <c r="M159" s="109" t="s">
        <v>2446</v>
      </c>
      <c r="N159" s="109" t="s">
        <v>2453</v>
      </c>
      <c r="O159" s="117" t="s">
        <v>2455</v>
      </c>
      <c r="P159" s="117" t="s">
        <v>2636</v>
      </c>
      <c r="Q159" s="109" t="s">
        <v>2466</v>
      </c>
    </row>
  </sheetData>
  <autoFilter ref="A4:Q119">
    <filterColumn colId="15">
      <customFilters>
        <customFilter operator="notEqual" val=" "/>
      </customFilters>
    </filterColumn>
    <sortState ref="A5:Q159">
      <sortCondition ref="Q4:Q11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60:B1048576 B1:B4">
    <cfRule type="duplicateValues" dxfId="325" priority="128981"/>
  </conditionalFormatting>
  <conditionalFormatting sqref="E50 E150:E1048576">
    <cfRule type="duplicateValues" dxfId="324" priority="128985"/>
  </conditionalFormatting>
  <conditionalFormatting sqref="B160:B1048576">
    <cfRule type="duplicateValues" dxfId="323" priority="128993"/>
  </conditionalFormatting>
  <conditionalFormatting sqref="E50 E1:E4 E150:E1048576">
    <cfRule type="duplicateValues" dxfId="322" priority="129038"/>
  </conditionalFormatting>
  <conditionalFormatting sqref="E50 E1:E4 E150:E1048576">
    <cfRule type="duplicateValues" dxfId="321" priority="414"/>
    <cfRule type="duplicateValues" dxfId="320" priority="415"/>
  </conditionalFormatting>
  <conditionalFormatting sqref="E50 E150:E1048576">
    <cfRule type="duplicateValues" dxfId="319" priority="384"/>
    <cfRule type="duplicateValues" dxfId="318" priority="385"/>
  </conditionalFormatting>
  <conditionalFormatting sqref="E50 E1:E7 E150:E1048576">
    <cfRule type="duplicateValues" dxfId="317" priority="367"/>
  </conditionalFormatting>
  <conditionalFormatting sqref="B8">
    <cfRule type="duplicateValues" dxfId="316" priority="366"/>
  </conditionalFormatting>
  <conditionalFormatting sqref="B8">
    <cfRule type="duplicateValues" dxfId="315" priority="364"/>
  </conditionalFormatting>
  <conditionalFormatting sqref="B8">
    <cfRule type="duplicateValues" dxfId="314" priority="359"/>
  </conditionalFormatting>
  <conditionalFormatting sqref="B8">
    <cfRule type="duplicateValues" dxfId="313" priority="353"/>
  </conditionalFormatting>
  <conditionalFormatting sqref="E1:E60 E150:E1048576">
    <cfRule type="duplicateValues" dxfId="312" priority="349"/>
  </conditionalFormatting>
  <conditionalFormatting sqref="B160:B1048576 B1:B8">
    <cfRule type="duplicateValues" dxfId="311" priority="348"/>
  </conditionalFormatting>
  <conditionalFormatting sqref="B21:B28">
    <cfRule type="duplicateValues" dxfId="310" priority="327"/>
  </conditionalFormatting>
  <conditionalFormatting sqref="E21:E28">
    <cfRule type="duplicateValues" dxfId="309" priority="326"/>
  </conditionalFormatting>
  <conditionalFormatting sqref="B21:B28">
    <cfRule type="duplicateValues" dxfId="308" priority="325"/>
  </conditionalFormatting>
  <conditionalFormatting sqref="E21:E28">
    <cfRule type="duplicateValues" dxfId="307" priority="324"/>
  </conditionalFormatting>
  <conditionalFormatting sqref="E21:E28">
    <cfRule type="duplicateValues" dxfId="306" priority="323"/>
  </conditionalFormatting>
  <conditionalFormatting sqref="E21:E28">
    <cfRule type="duplicateValues" dxfId="305" priority="322"/>
  </conditionalFormatting>
  <conditionalFormatting sqref="E21:E28">
    <cfRule type="duplicateValues" dxfId="304" priority="321"/>
  </conditionalFormatting>
  <conditionalFormatting sqref="B21:B28">
    <cfRule type="duplicateValues" dxfId="303" priority="320"/>
  </conditionalFormatting>
  <conditionalFormatting sqref="E21:E28">
    <cfRule type="duplicateValues" dxfId="302" priority="318"/>
    <cfRule type="duplicateValues" dxfId="301" priority="319"/>
  </conditionalFormatting>
  <conditionalFormatting sqref="E21:E28">
    <cfRule type="duplicateValues" dxfId="300" priority="317"/>
  </conditionalFormatting>
  <conditionalFormatting sqref="E21:E28">
    <cfRule type="duplicateValues" dxfId="299" priority="315"/>
    <cfRule type="duplicateValues" dxfId="298" priority="316"/>
  </conditionalFormatting>
  <conditionalFormatting sqref="B21:B28">
    <cfRule type="duplicateValues" dxfId="297" priority="314"/>
  </conditionalFormatting>
  <conditionalFormatting sqref="E21:E28">
    <cfRule type="duplicateValues" dxfId="296" priority="312"/>
    <cfRule type="duplicateValues" dxfId="295" priority="313"/>
  </conditionalFormatting>
  <conditionalFormatting sqref="E21:E28">
    <cfRule type="duplicateValues" dxfId="294" priority="311"/>
  </conditionalFormatting>
  <conditionalFormatting sqref="E21:E28">
    <cfRule type="duplicateValues" dxfId="293" priority="310"/>
  </conditionalFormatting>
  <conditionalFormatting sqref="B21:B28">
    <cfRule type="duplicateValues" dxfId="292" priority="309"/>
  </conditionalFormatting>
  <conditionalFormatting sqref="E21:E28">
    <cfRule type="duplicateValues" dxfId="291" priority="308"/>
  </conditionalFormatting>
  <conditionalFormatting sqref="B29:B36">
    <cfRule type="duplicateValues" dxfId="290" priority="306"/>
  </conditionalFormatting>
  <conditionalFormatting sqref="E29:E36">
    <cfRule type="duplicateValues" dxfId="289" priority="305"/>
  </conditionalFormatting>
  <conditionalFormatting sqref="B29:B36">
    <cfRule type="duplicateValues" dxfId="288" priority="304"/>
  </conditionalFormatting>
  <conditionalFormatting sqref="E29:E36">
    <cfRule type="duplicateValues" dxfId="287" priority="303"/>
  </conditionalFormatting>
  <conditionalFormatting sqref="E29:E36">
    <cfRule type="duplicateValues" dxfId="286" priority="302"/>
  </conditionalFormatting>
  <conditionalFormatting sqref="E29:E36">
    <cfRule type="duplicateValues" dxfId="285" priority="301"/>
  </conditionalFormatting>
  <conditionalFormatting sqref="E29:E36">
    <cfRule type="duplicateValues" dxfId="284" priority="300"/>
  </conditionalFormatting>
  <conditionalFormatting sqref="B29:B36">
    <cfRule type="duplicateValues" dxfId="283" priority="299"/>
  </conditionalFormatting>
  <conditionalFormatting sqref="E29:E36">
    <cfRule type="duplicateValues" dxfId="282" priority="297"/>
    <cfRule type="duplicateValues" dxfId="281" priority="298"/>
  </conditionalFormatting>
  <conditionalFormatting sqref="E29:E36">
    <cfRule type="duplicateValues" dxfId="280" priority="296"/>
  </conditionalFormatting>
  <conditionalFormatting sqref="E29:E36">
    <cfRule type="duplicateValues" dxfId="279" priority="294"/>
    <cfRule type="duplicateValues" dxfId="278" priority="295"/>
  </conditionalFormatting>
  <conditionalFormatting sqref="B29:B36">
    <cfRule type="duplicateValues" dxfId="277" priority="293"/>
  </conditionalFormatting>
  <conditionalFormatting sqref="E29:E36">
    <cfRule type="duplicateValues" dxfId="276" priority="291"/>
    <cfRule type="duplicateValues" dxfId="275" priority="292"/>
  </conditionalFormatting>
  <conditionalFormatting sqref="E29:E36">
    <cfRule type="duplicateValues" dxfId="274" priority="290"/>
  </conditionalFormatting>
  <conditionalFormatting sqref="E29:E36">
    <cfRule type="duplicateValues" dxfId="273" priority="289"/>
  </conditionalFormatting>
  <conditionalFormatting sqref="B29:B36">
    <cfRule type="duplicateValues" dxfId="272" priority="288"/>
  </conditionalFormatting>
  <conditionalFormatting sqref="E29:E36">
    <cfRule type="duplicateValues" dxfId="271" priority="287"/>
  </conditionalFormatting>
  <conditionalFormatting sqref="E29:E36">
    <cfRule type="duplicateValues" dxfId="270" priority="286"/>
  </conditionalFormatting>
  <conditionalFormatting sqref="B37:B42">
    <cfRule type="duplicateValues" dxfId="269" priority="284"/>
  </conditionalFormatting>
  <conditionalFormatting sqref="E37:E42">
    <cfRule type="duplicateValues" dxfId="268" priority="283"/>
  </conditionalFormatting>
  <conditionalFormatting sqref="B37:B42">
    <cfRule type="duplicateValues" dxfId="267" priority="282"/>
  </conditionalFormatting>
  <conditionalFormatting sqref="E37:E42">
    <cfRule type="duplicateValues" dxfId="266" priority="281"/>
  </conditionalFormatting>
  <conditionalFormatting sqref="E37:E42">
    <cfRule type="duplicateValues" dxfId="265" priority="280"/>
  </conditionalFormatting>
  <conditionalFormatting sqref="E37:E42">
    <cfRule type="duplicateValues" dxfId="264" priority="279"/>
  </conditionalFormatting>
  <conditionalFormatting sqref="E37:E42">
    <cfRule type="duplicateValues" dxfId="263" priority="278"/>
  </conditionalFormatting>
  <conditionalFormatting sqref="B37:B42">
    <cfRule type="duplicateValues" dxfId="262" priority="277"/>
  </conditionalFormatting>
  <conditionalFormatting sqref="E37:E42">
    <cfRule type="duplicateValues" dxfId="261" priority="275"/>
    <cfRule type="duplicateValues" dxfId="260" priority="276"/>
  </conditionalFormatting>
  <conditionalFormatting sqref="E37:E42">
    <cfRule type="duplicateValues" dxfId="259" priority="274"/>
  </conditionalFormatting>
  <conditionalFormatting sqref="E37:E42">
    <cfRule type="duplicateValues" dxfId="258" priority="272"/>
    <cfRule type="duplicateValues" dxfId="257" priority="273"/>
  </conditionalFormatting>
  <conditionalFormatting sqref="B37:B42">
    <cfRule type="duplicateValues" dxfId="256" priority="271"/>
  </conditionalFormatting>
  <conditionalFormatting sqref="E37:E42">
    <cfRule type="duplicateValues" dxfId="255" priority="269"/>
    <cfRule type="duplicateValues" dxfId="254" priority="270"/>
  </conditionalFormatting>
  <conditionalFormatting sqref="E37:E42">
    <cfRule type="duplicateValues" dxfId="253" priority="268"/>
  </conditionalFormatting>
  <conditionalFormatting sqref="E37:E42">
    <cfRule type="duplicateValues" dxfId="252" priority="267"/>
  </conditionalFormatting>
  <conditionalFormatting sqref="B37:B42">
    <cfRule type="duplicateValues" dxfId="251" priority="266"/>
  </conditionalFormatting>
  <conditionalFormatting sqref="E37:E42">
    <cfRule type="duplicateValues" dxfId="250" priority="265"/>
  </conditionalFormatting>
  <conditionalFormatting sqref="E37:E42">
    <cfRule type="duplicateValues" dxfId="249" priority="264"/>
  </conditionalFormatting>
  <conditionalFormatting sqref="E37:E42">
    <cfRule type="duplicateValues" dxfId="248" priority="263"/>
  </conditionalFormatting>
  <conditionalFormatting sqref="E1:E60 E150:E1048576">
    <cfRule type="duplicateValues" dxfId="247" priority="209"/>
    <cfRule type="duplicateValues" dxfId="246" priority="238"/>
  </conditionalFormatting>
  <conditionalFormatting sqref="E50">
    <cfRule type="duplicateValues" dxfId="245" priority="232"/>
  </conditionalFormatting>
  <conditionalFormatting sqref="E50">
    <cfRule type="duplicateValues" dxfId="244" priority="231"/>
  </conditionalFormatting>
  <conditionalFormatting sqref="E50">
    <cfRule type="duplicateValues" dxfId="243" priority="230"/>
  </conditionalFormatting>
  <conditionalFormatting sqref="E50">
    <cfRule type="duplicateValues" dxfId="242" priority="229"/>
  </conditionalFormatting>
  <conditionalFormatting sqref="E50">
    <cfRule type="duplicateValues" dxfId="241" priority="228"/>
  </conditionalFormatting>
  <conditionalFormatting sqref="E50">
    <cfRule type="duplicateValues" dxfId="240" priority="226"/>
    <cfRule type="duplicateValues" dxfId="239" priority="227"/>
  </conditionalFormatting>
  <conditionalFormatting sqref="E50">
    <cfRule type="duplicateValues" dxfId="238" priority="225"/>
  </conditionalFormatting>
  <conditionalFormatting sqref="E50">
    <cfRule type="duplicateValues" dxfId="237" priority="223"/>
    <cfRule type="duplicateValues" dxfId="236" priority="224"/>
  </conditionalFormatting>
  <conditionalFormatting sqref="E50">
    <cfRule type="duplicateValues" dxfId="235" priority="221"/>
    <cfRule type="duplicateValues" dxfId="234" priority="222"/>
  </conditionalFormatting>
  <conditionalFormatting sqref="E50">
    <cfRule type="duplicateValues" dxfId="233" priority="220"/>
  </conditionalFormatting>
  <conditionalFormatting sqref="E50">
    <cfRule type="duplicateValues" dxfId="232" priority="219"/>
  </conditionalFormatting>
  <conditionalFormatting sqref="E50">
    <cfRule type="duplicateValues" dxfId="231" priority="218"/>
  </conditionalFormatting>
  <conditionalFormatting sqref="E50">
    <cfRule type="duplicateValues" dxfId="230" priority="217"/>
  </conditionalFormatting>
  <conditionalFormatting sqref="E50">
    <cfRule type="duplicateValues" dxfId="229" priority="216"/>
  </conditionalFormatting>
  <conditionalFormatting sqref="E50">
    <cfRule type="duplicateValues" dxfId="228" priority="215"/>
  </conditionalFormatting>
  <conditionalFormatting sqref="B50">
    <cfRule type="duplicateValues" dxfId="227" priority="214"/>
  </conditionalFormatting>
  <conditionalFormatting sqref="B50">
    <cfRule type="duplicateValues" dxfId="226" priority="213"/>
  </conditionalFormatting>
  <conditionalFormatting sqref="B50">
    <cfRule type="duplicateValues" dxfId="225" priority="212"/>
  </conditionalFormatting>
  <conditionalFormatting sqref="B50">
    <cfRule type="duplicateValues" dxfId="224" priority="211"/>
  </conditionalFormatting>
  <conditionalFormatting sqref="B50">
    <cfRule type="duplicateValues" dxfId="223" priority="210"/>
  </conditionalFormatting>
  <conditionalFormatting sqref="B160:B1048576 B1:B50">
    <cfRule type="duplicateValues" dxfId="222" priority="208"/>
  </conditionalFormatting>
  <conditionalFormatting sqref="B43:B49">
    <cfRule type="duplicateValues" dxfId="221" priority="130011"/>
  </conditionalFormatting>
  <conditionalFormatting sqref="E43:E49">
    <cfRule type="duplicateValues" dxfId="220" priority="130013"/>
  </conditionalFormatting>
  <conditionalFormatting sqref="E43:E49">
    <cfRule type="duplicateValues" dxfId="219" priority="130015"/>
    <cfRule type="duplicateValues" dxfId="218" priority="130016"/>
  </conditionalFormatting>
  <conditionalFormatting sqref="E51:E56">
    <cfRule type="duplicateValues" dxfId="217" priority="207"/>
  </conditionalFormatting>
  <conditionalFormatting sqref="E51:E56">
    <cfRule type="duplicateValues" dxfId="216" priority="206"/>
  </conditionalFormatting>
  <conditionalFormatting sqref="E51:E56">
    <cfRule type="duplicateValues" dxfId="215" priority="204"/>
    <cfRule type="duplicateValues" dxfId="214" priority="205"/>
  </conditionalFormatting>
  <conditionalFormatting sqref="E51:E56">
    <cfRule type="duplicateValues" dxfId="213" priority="202"/>
    <cfRule type="duplicateValues" dxfId="212" priority="203"/>
  </conditionalFormatting>
  <conditionalFormatting sqref="E51:E56">
    <cfRule type="duplicateValues" dxfId="211" priority="201"/>
  </conditionalFormatting>
  <conditionalFormatting sqref="E51:E56">
    <cfRule type="duplicateValues" dxfId="210" priority="200"/>
  </conditionalFormatting>
  <conditionalFormatting sqref="E51:E56">
    <cfRule type="duplicateValues" dxfId="209" priority="199"/>
  </conditionalFormatting>
  <conditionalFormatting sqref="E51:E56">
    <cfRule type="duplicateValues" dxfId="208" priority="198"/>
  </conditionalFormatting>
  <conditionalFormatting sqref="E51:E56">
    <cfRule type="duplicateValues" dxfId="207" priority="197"/>
  </conditionalFormatting>
  <conditionalFormatting sqref="E51:E56">
    <cfRule type="duplicateValues" dxfId="206" priority="196"/>
  </conditionalFormatting>
  <conditionalFormatting sqref="E51:E56">
    <cfRule type="duplicateValues" dxfId="205" priority="194"/>
    <cfRule type="duplicateValues" dxfId="204" priority="195"/>
  </conditionalFormatting>
  <conditionalFormatting sqref="E51:E56">
    <cfRule type="duplicateValues" dxfId="203" priority="193"/>
  </conditionalFormatting>
  <conditionalFormatting sqref="E51:E56">
    <cfRule type="duplicateValues" dxfId="202" priority="192"/>
  </conditionalFormatting>
  <conditionalFormatting sqref="E51:E56">
    <cfRule type="duplicateValues" dxfId="201" priority="191"/>
  </conditionalFormatting>
  <conditionalFormatting sqref="E51:E56">
    <cfRule type="duplicateValues" dxfId="200" priority="190"/>
  </conditionalFormatting>
  <conditionalFormatting sqref="E51:E56">
    <cfRule type="duplicateValues" dxfId="199" priority="189"/>
  </conditionalFormatting>
  <conditionalFormatting sqref="E51:E56">
    <cfRule type="duplicateValues" dxfId="198" priority="187"/>
    <cfRule type="duplicateValues" dxfId="197" priority="188"/>
  </conditionalFormatting>
  <conditionalFormatting sqref="E51:E56">
    <cfRule type="duplicateValues" dxfId="196" priority="186"/>
  </conditionalFormatting>
  <conditionalFormatting sqref="E51:E56">
    <cfRule type="duplicateValues" dxfId="195" priority="184"/>
    <cfRule type="duplicateValues" dxfId="194" priority="185"/>
  </conditionalFormatting>
  <conditionalFormatting sqref="E51:E56">
    <cfRule type="duplicateValues" dxfId="193" priority="182"/>
    <cfRule type="duplicateValues" dxfId="192" priority="183"/>
  </conditionalFormatting>
  <conditionalFormatting sqref="E51:E56">
    <cfRule type="duplicateValues" dxfId="191" priority="181"/>
  </conditionalFormatting>
  <conditionalFormatting sqref="E51:E56">
    <cfRule type="duplicateValues" dxfId="190" priority="180"/>
  </conditionalFormatting>
  <conditionalFormatting sqref="E51:E56">
    <cfRule type="duplicateValues" dxfId="189" priority="179"/>
  </conditionalFormatting>
  <conditionalFormatting sqref="E51:E56">
    <cfRule type="duplicateValues" dxfId="188" priority="178"/>
  </conditionalFormatting>
  <conditionalFormatting sqref="E51:E56">
    <cfRule type="duplicateValues" dxfId="187" priority="177"/>
  </conditionalFormatting>
  <conditionalFormatting sqref="E51:E56">
    <cfRule type="duplicateValues" dxfId="186" priority="176"/>
  </conditionalFormatting>
  <conditionalFormatting sqref="B51:B56">
    <cfRule type="duplicateValues" dxfId="185" priority="175"/>
  </conditionalFormatting>
  <conditionalFormatting sqref="B51:B56">
    <cfRule type="duplicateValues" dxfId="184" priority="174"/>
  </conditionalFormatting>
  <conditionalFormatting sqref="B51:B56">
    <cfRule type="duplicateValues" dxfId="183" priority="173"/>
  </conditionalFormatting>
  <conditionalFormatting sqref="B51:B56">
    <cfRule type="duplicateValues" dxfId="182" priority="172"/>
  </conditionalFormatting>
  <conditionalFormatting sqref="B51:B56">
    <cfRule type="duplicateValues" dxfId="181" priority="171"/>
  </conditionalFormatting>
  <conditionalFormatting sqref="B51:B56">
    <cfRule type="duplicateValues" dxfId="180" priority="170"/>
  </conditionalFormatting>
  <conditionalFormatting sqref="B160:B1048576 B1:B56">
    <cfRule type="duplicateValues" dxfId="179" priority="168"/>
  </conditionalFormatting>
  <conditionalFormatting sqref="B160:B1048576 B1:B59">
    <cfRule type="duplicateValues" dxfId="178" priority="126"/>
  </conditionalFormatting>
  <conditionalFormatting sqref="B5:B7">
    <cfRule type="duplicateValues" dxfId="177" priority="130068"/>
  </conditionalFormatting>
  <conditionalFormatting sqref="E5:E7">
    <cfRule type="duplicateValues" dxfId="176" priority="130069"/>
  </conditionalFormatting>
  <conditionalFormatting sqref="E5:E7">
    <cfRule type="duplicateValues" dxfId="175" priority="130070"/>
    <cfRule type="duplicateValues" dxfId="174" priority="130071"/>
  </conditionalFormatting>
  <conditionalFormatting sqref="E60">
    <cfRule type="duplicateValues" dxfId="173" priority="130097"/>
  </conditionalFormatting>
  <conditionalFormatting sqref="E60">
    <cfRule type="duplicateValues" dxfId="172" priority="130099"/>
    <cfRule type="duplicateValues" dxfId="171" priority="130100"/>
  </conditionalFormatting>
  <conditionalFormatting sqref="B60">
    <cfRule type="duplicateValues" dxfId="170" priority="130129"/>
  </conditionalFormatting>
  <conditionalFormatting sqref="E89:E109">
    <cfRule type="duplicateValues" dxfId="169" priority="73"/>
  </conditionalFormatting>
  <conditionalFormatting sqref="E89:E109">
    <cfRule type="duplicateValues" dxfId="168" priority="71"/>
    <cfRule type="duplicateValues" dxfId="167" priority="72"/>
  </conditionalFormatting>
  <conditionalFormatting sqref="E89:E109">
    <cfRule type="duplicateValues" dxfId="166" priority="70"/>
  </conditionalFormatting>
  <conditionalFormatting sqref="E89:E109">
    <cfRule type="duplicateValues" dxfId="165" priority="68"/>
    <cfRule type="duplicateValues" dxfId="164" priority="69"/>
  </conditionalFormatting>
  <conditionalFormatting sqref="B89:B109">
    <cfRule type="duplicateValues" dxfId="163" priority="67"/>
  </conditionalFormatting>
  <conditionalFormatting sqref="E89:E109">
    <cfRule type="duplicateValues" dxfId="162" priority="66"/>
  </conditionalFormatting>
  <conditionalFormatting sqref="E89:E109">
    <cfRule type="duplicateValues" dxfId="161" priority="64"/>
    <cfRule type="duplicateValues" dxfId="160" priority="65"/>
  </conditionalFormatting>
  <conditionalFormatting sqref="E88">
    <cfRule type="duplicateValues" dxfId="159" priority="63"/>
  </conditionalFormatting>
  <conditionalFormatting sqref="E88">
    <cfRule type="duplicateValues" dxfId="158" priority="61"/>
    <cfRule type="duplicateValues" dxfId="157" priority="62"/>
  </conditionalFormatting>
  <conditionalFormatting sqref="E88">
    <cfRule type="duplicateValues" dxfId="156" priority="60"/>
  </conditionalFormatting>
  <conditionalFormatting sqref="E88">
    <cfRule type="duplicateValues" dxfId="155" priority="58"/>
    <cfRule type="duplicateValues" dxfId="154" priority="59"/>
  </conditionalFormatting>
  <conditionalFormatting sqref="B88">
    <cfRule type="duplicateValues" dxfId="153" priority="57"/>
  </conditionalFormatting>
  <conditionalFormatting sqref="E88">
    <cfRule type="duplicateValues" dxfId="152" priority="56"/>
  </conditionalFormatting>
  <conditionalFormatting sqref="E88">
    <cfRule type="duplicateValues" dxfId="151" priority="54"/>
    <cfRule type="duplicateValues" dxfId="150" priority="55"/>
  </conditionalFormatting>
  <conditionalFormatting sqref="B9:B20">
    <cfRule type="duplicateValues" dxfId="149" priority="130157"/>
  </conditionalFormatting>
  <conditionalFormatting sqref="E9:E20">
    <cfRule type="duplicateValues" dxfId="148" priority="130159"/>
  </conditionalFormatting>
  <conditionalFormatting sqref="E9:E20">
    <cfRule type="duplicateValues" dxfId="147" priority="130173"/>
    <cfRule type="duplicateValues" dxfId="146" priority="130174"/>
  </conditionalFormatting>
  <conditionalFormatting sqref="E57:E59">
    <cfRule type="duplicateValues" dxfId="145" priority="130351"/>
  </conditionalFormatting>
  <conditionalFormatting sqref="E57:E59">
    <cfRule type="duplicateValues" dxfId="144" priority="130353"/>
    <cfRule type="duplicateValues" dxfId="143" priority="130354"/>
  </conditionalFormatting>
  <conditionalFormatting sqref="B57:B59">
    <cfRule type="duplicateValues" dxfId="142" priority="130357"/>
  </conditionalFormatting>
  <conditionalFormatting sqref="E5:E60">
    <cfRule type="duplicateValues" dxfId="141" priority="130359"/>
  </conditionalFormatting>
  <conditionalFormatting sqref="E5:E60">
    <cfRule type="duplicateValues" dxfId="140" priority="130361"/>
    <cfRule type="duplicateValues" dxfId="139" priority="130362"/>
  </conditionalFormatting>
  <conditionalFormatting sqref="B61:B87">
    <cfRule type="duplicateValues" dxfId="138" priority="130388"/>
  </conditionalFormatting>
  <conditionalFormatting sqref="E5:E109">
    <cfRule type="duplicateValues" dxfId="137" priority="130521"/>
  </conditionalFormatting>
  <conditionalFormatting sqref="E5:E109">
    <cfRule type="duplicateValues" dxfId="136" priority="130523"/>
    <cfRule type="duplicateValues" dxfId="135" priority="130524"/>
  </conditionalFormatting>
  <conditionalFormatting sqref="E110:E117">
    <cfRule type="duplicateValues" dxfId="134" priority="53"/>
  </conditionalFormatting>
  <conditionalFormatting sqref="E110:E117">
    <cfRule type="duplicateValues" dxfId="133" priority="51"/>
    <cfRule type="duplicateValues" dxfId="132" priority="52"/>
  </conditionalFormatting>
  <conditionalFormatting sqref="E110:E117">
    <cfRule type="duplicateValues" dxfId="131" priority="50"/>
  </conditionalFormatting>
  <conditionalFormatting sqref="E110:E117">
    <cfRule type="duplicateValues" dxfId="130" priority="48"/>
    <cfRule type="duplicateValues" dxfId="129" priority="49"/>
  </conditionalFormatting>
  <conditionalFormatting sqref="B110:B117">
    <cfRule type="duplicateValues" dxfId="128" priority="47"/>
  </conditionalFormatting>
  <conditionalFormatting sqref="E110:E117">
    <cfRule type="duplicateValues" dxfId="127" priority="46"/>
  </conditionalFormatting>
  <conditionalFormatting sqref="E110:E117">
    <cfRule type="duplicateValues" dxfId="126" priority="44"/>
    <cfRule type="duplicateValues" dxfId="125" priority="45"/>
  </conditionalFormatting>
  <conditionalFormatting sqref="E110:E117">
    <cfRule type="duplicateValues" dxfId="124" priority="43"/>
  </conditionalFormatting>
  <conditionalFormatting sqref="E110:E117">
    <cfRule type="duplicateValues" dxfId="123" priority="41"/>
    <cfRule type="duplicateValues" dxfId="122" priority="42"/>
  </conditionalFormatting>
  <conditionalFormatting sqref="B118:B148">
    <cfRule type="duplicateValues" dxfId="121" priority="40"/>
  </conditionalFormatting>
  <conditionalFormatting sqref="E118:E148">
    <cfRule type="duplicateValues" dxfId="120" priority="39"/>
  </conditionalFormatting>
  <conditionalFormatting sqref="E118:E148">
    <cfRule type="duplicateValues" dxfId="119" priority="37"/>
    <cfRule type="duplicateValues" dxfId="118" priority="38"/>
  </conditionalFormatting>
  <conditionalFormatting sqref="E118:E148">
    <cfRule type="duplicateValues" dxfId="117" priority="36"/>
  </conditionalFormatting>
  <conditionalFormatting sqref="E118:E148">
    <cfRule type="duplicateValues" dxfId="116" priority="34"/>
    <cfRule type="duplicateValues" dxfId="115" priority="35"/>
  </conditionalFormatting>
  <conditionalFormatting sqref="E118:E148">
    <cfRule type="duplicateValues" dxfId="114" priority="33"/>
  </conditionalFormatting>
  <conditionalFormatting sqref="E118:E148">
    <cfRule type="duplicateValues" dxfId="113" priority="31"/>
    <cfRule type="duplicateValues" dxfId="112" priority="32"/>
  </conditionalFormatting>
  <conditionalFormatting sqref="E118:E148">
    <cfRule type="duplicateValues" dxfId="111" priority="30"/>
  </conditionalFormatting>
  <conditionalFormatting sqref="E118:E148">
    <cfRule type="duplicateValues" dxfId="110" priority="28"/>
    <cfRule type="duplicateValues" dxfId="109" priority="29"/>
  </conditionalFormatting>
  <conditionalFormatting sqref="E149:E158">
    <cfRule type="duplicateValues" dxfId="108" priority="27"/>
  </conditionalFormatting>
  <conditionalFormatting sqref="E149:E158">
    <cfRule type="duplicateValues" dxfId="107" priority="25"/>
    <cfRule type="duplicateValues" dxfId="106" priority="26"/>
  </conditionalFormatting>
  <conditionalFormatting sqref="E149:E158">
    <cfRule type="duplicateValues" dxfId="105" priority="24"/>
  </conditionalFormatting>
  <conditionalFormatting sqref="E149:E158">
    <cfRule type="duplicateValues" dxfId="104" priority="22"/>
    <cfRule type="duplicateValues" dxfId="103" priority="23"/>
  </conditionalFormatting>
  <conditionalFormatting sqref="E149:E158">
    <cfRule type="duplicateValues" dxfId="102" priority="21"/>
  </conditionalFormatting>
  <conditionalFormatting sqref="E149:E158">
    <cfRule type="duplicateValues" dxfId="101" priority="19"/>
    <cfRule type="duplicateValues" dxfId="100" priority="20"/>
  </conditionalFormatting>
  <conditionalFormatting sqref="E149:E158">
    <cfRule type="duplicateValues" dxfId="99" priority="18"/>
  </conditionalFormatting>
  <conditionalFormatting sqref="E149:E158">
    <cfRule type="duplicateValues" dxfId="98" priority="16"/>
    <cfRule type="duplicateValues" dxfId="97" priority="17"/>
  </conditionalFormatting>
  <conditionalFormatting sqref="B149:B158">
    <cfRule type="duplicateValues" dxfId="96" priority="14"/>
  </conditionalFormatting>
  <conditionalFormatting sqref="E159">
    <cfRule type="duplicateValues" dxfId="95" priority="13"/>
  </conditionalFormatting>
  <conditionalFormatting sqref="E159">
    <cfRule type="duplicateValues" dxfId="94" priority="11"/>
    <cfRule type="duplicateValues" dxfId="93" priority="12"/>
  </conditionalFormatting>
  <conditionalFormatting sqref="E159">
    <cfRule type="duplicateValues" dxfId="92" priority="10"/>
  </conditionalFormatting>
  <conditionalFormatting sqref="E159">
    <cfRule type="duplicateValues" dxfId="91" priority="8"/>
    <cfRule type="duplicateValues" dxfId="90" priority="9"/>
  </conditionalFormatting>
  <conditionalFormatting sqref="E159">
    <cfRule type="duplicateValues" dxfId="89" priority="7"/>
  </conditionalFormatting>
  <conditionalFormatting sqref="E159">
    <cfRule type="duplicateValues" dxfId="88" priority="5"/>
    <cfRule type="duplicateValues" dxfId="87" priority="6"/>
  </conditionalFormatting>
  <conditionalFormatting sqref="E159">
    <cfRule type="duplicateValues" dxfId="86" priority="4"/>
  </conditionalFormatting>
  <conditionalFormatting sqref="E159">
    <cfRule type="duplicateValues" dxfId="85" priority="2"/>
    <cfRule type="duplicateValues" dxfId="84" priority="3"/>
  </conditionalFormatting>
  <conditionalFormatting sqref="B159">
    <cfRule type="duplicateValues" dxfId="83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7"/>
  <sheetViews>
    <sheetView zoomScale="55" zoomScaleNormal="55" workbookViewId="0">
      <selection activeCell="K13" sqref="K13"/>
    </sheetView>
  </sheetViews>
  <sheetFormatPr baseColWidth="10" defaultColWidth="23.44140625" defaultRowHeight="14.4" x14ac:dyDescent="0.3"/>
  <cols>
    <col min="1" max="1" width="26.44140625" style="93" bestFit="1" customWidth="1"/>
    <col min="2" max="2" width="20.44140625" style="93" bestFit="1" customWidth="1"/>
    <col min="3" max="3" width="83" style="93" bestFit="1" customWidth="1"/>
    <col min="4" max="4" width="40.6640625" style="93" bestFit="1" customWidth="1"/>
    <col min="5" max="5" width="15.109375" style="93" bestFit="1" customWidth="1"/>
    <col min="6" max="6" width="29.44140625" style="93" bestFit="1" customWidth="1"/>
    <col min="7" max="7" width="6.88671875" style="93" bestFit="1" customWidth="1"/>
    <col min="8" max="8" width="54.109375" style="93" bestFit="1" customWidth="1"/>
    <col min="9" max="9" width="5.33203125" style="93" bestFit="1" customWidth="1"/>
    <col min="10" max="10" width="3" style="93" bestFit="1" customWidth="1"/>
    <col min="11" max="16384" width="23.44140625" style="93"/>
  </cols>
  <sheetData>
    <row r="1" spans="1:10" ht="22.5" customHeight="1" x14ac:dyDescent="0.3">
      <c r="A1" s="166" t="s">
        <v>2150</v>
      </c>
      <c r="B1" s="167"/>
      <c r="C1" s="167"/>
      <c r="D1" s="167"/>
      <c r="E1" s="168"/>
      <c r="F1" s="185" t="s">
        <v>2555</v>
      </c>
      <c r="G1" s="186"/>
      <c r="H1" s="115">
        <f>COUNTIF(A:E,"2 Gaveta Vacias + 1 Gaveta Fallando")</f>
        <v>0</v>
      </c>
      <c r="I1" s="115">
        <f>COUNTIF(A:E,("3 Gavetas Vacías"))</f>
        <v>4</v>
      </c>
      <c r="J1" s="93">
        <f>COUNTIF(A:E,"2 Gaveta Fallando + 1 Gaveta Vacias")</f>
        <v>0</v>
      </c>
    </row>
    <row r="2" spans="1:10" ht="25.5" customHeight="1" x14ac:dyDescent="0.3">
      <c r="A2" s="169" t="s">
        <v>2451</v>
      </c>
      <c r="B2" s="170"/>
      <c r="C2" s="170"/>
      <c r="D2" s="170"/>
      <c r="E2" s="171"/>
      <c r="F2" s="114" t="s">
        <v>2554</v>
      </c>
      <c r="G2" s="113">
        <f>G3+G4</f>
        <v>160</v>
      </c>
      <c r="H2" s="114" t="s">
        <v>2565</v>
      </c>
      <c r="I2" s="113">
        <f>COUNTIF(A:E,"Abastecido")</f>
        <v>27</v>
      </c>
    </row>
    <row r="3" spans="1:10" ht="17.399999999999999" x14ac:dyDescent="0.3">
      <c r="A3" s="118"/>
      <c r="B3" s="119"/>
      <c r="C3" s="119"/>
      <c r="D3" s="119"/>
      <c r="E3" s="128"/>
      <c r="F3" s="114" t="s">
        <v>2553</v>
      </c>
      <c r="G3" s="113">
        <f>COUNTIF(REPORTE!A:Q,"fuera de Servicio")</f>
        <v>82</v>
      </c>
      <c r="H3" s="114" t="s">
        <v>2561</v>
      </c>
      <c r="I3" s="113">
        <f>COUNTIF(A:E,"Gavetas Vacías + Gavetas Fallando")</f>
        <v>1</v>
      </c>
    </row>
    <row r="4" spans="1:10" ht="18" thickBot="1" x14ac:dyDescent="0.35">
      <c r="A4" s="125" t="s">
        <v>2413</v>
      </c>
      <c r="B4" s="127">
        <v>44364.708333333336</v>
      </c>
      <c r="C4" s="119"/>
      <c r="D4" s="119"/>
      <c r="E4" s="129"/>
      <c r="F4" s="114" t="s">
        <v>2550</v>
      </c>
      <c r="G4" s="113">
        <f>COUNTIF(REPORTE!A:Q,"En Servicio")</f>
        <v>78</v>
      </c>
      <c r="H4" s="114" t="s">
        <v>2564</v>
      </c>
      <c r="I4" s="113">
        <f>COUNTIF(A:E,"Solucionado")</f>
        <v>3</v>
      </c>
    </row>
    <row r="5" spans="1:10" ht="18" thickBot="1" x14ac:dyDescent="0.35">
      <c r="A5" s="125" t="s">
        <v>2414</v>
      </c>
      <c r="B5" s="127">
        <v>44365.25</v>
      </c>
      <c r="C5" s="126"/>
      <c r="D5" s="119"/>
      <c r="E5" s="129"/>
      <c r="F5" s="114" t="s">
        <v>2551</v>
      </c>
      <c r="G5" s="113">
        <f>COUNTIF(REPORTE!A:Q,"reinicio exitoso")</f>
        <v>5</v>
      </c>
      <c r="H5" s="114" t="s">
        <v>2557</v>
      </c>
      <c r="I5" s="113">
        <f>I1+H1+J1</f>
        <v>4</v>
      </c>
    </row>
    <row r="6" spans="1:10" ht="17.399999999999999" x14ac:dyDescent="0.3">
      <c r="A6" s="118"/>
      <c r="B6" s="119"/>
      <c r="C6" s="119"/>
      <c r="D6" s="119"/>
      <c r="E6" s="131"/>
      <c r="F6" s="114" t="s">
        <v>2552</v>
      </c>
      <c r="G6" s="113">
        <f>COUNTIF(REPORTE!A:Q,"carga exitosa")</f>
        <v>15</v>
      </c>
      <c r="H6" s="114" t="s">
        <v>2562</v>
      </c>
      <c r="I6" s="113">
        <f>COUNTIF(A:E,"GAVETA DE RECHAZO LLENA")</f>
        <v>1</v>
      </c>
    </row>
    <row r="7" spans="1:10" ht="18" customHeight="1" x14ac:dyDescent="0.3">
      <c r="A7" s="172" t="s">
        <v>2415</v>
      </c>
      <c r="B7" s="173"/>
      <c r="C7" s="173"/>
      <c r="D7" s="173"/>
      <c r="E7" s="174"/>
      <c r="F7" s="114" t="s">
        <v>2556</v>
      </c>
      <c r="G7" s="113">
        <f>COUNTIF(A:E,"Sin Efectivo")</f>
        <v>3</v>
      </c>
      <c r="H7" s="114" t="s">
        <v>2563</v>
      </c>
      <c r="I7" s="113">
        <f>COUNTIF(A:E,"GAVETA DE DEPOSITO LLENA")</f>
        <v>1</v>
      </c>
    </row>
    <row r="8" spans="1:10" ht="17.399999999999999" x14ac:dyDescent="0.3">
      <c r="A8" s="120" t="s">
        <v>15</v>
      </c>
      <c r="B8" s="120" t="s">
        <v>2416</v>
      </c>
      <c r="C8" s="120" t="s">
        <v>46</v>
      </c>
      <c r="D8" s="130" t="s">
        <v>2419</v>
      </c>
      <c r="E8" s="120" t="s">
        <v>2417</v>
      </c>
    </row>
    <row r="9" spans="1:10" ht="17.399999999999999" x14ac:dyDescent="0.3">
      <c r="A9" s="138" t="str">
        <f>VLOOKUP(B9,'[1]LISTADO ATM'!$A$2:$C$822,3,0)</f>
        <v>NORTE</v>
      </c>
      <c r="B9" s="138">
        <v>969</v>
      </c>
      <c r="C9" s="141" t="str">
        <f>VLOOKUP(B9,'[1]LISTADO ATM'!$A$2:$B$822,2,0)</f>
        <v xml:space="preserve">ATM Oficina El Sol I (Santiago) </v>
      </c>
      <c r="D9" s="134" t="s">
        <v>2548</v>
      </c>
      <c r="E9" s="138">
        <v>3335924339</v>
      </c>
    </row>
    <row r="10" spans="1:10" ht="17.399999999999999" x14ac:dyDescent="0.3">
      <c r="A10" s="138" t="str">
        <f>VLOOKUP(B10,'[1]LISTADO ATM'!$A$2:$C$822,3,0)</f>
        <v>ESTE</v>
      </c>
      <c r="B10" s="138">
        <v>912</v>
      </c>
      <c r="C10" s="141" t="str">
        <f>VLOOKUP(B10,'[1]LISTADO ATM'!$A$2:$B$822,2,0)</f>
        <v xml:space="preserve">ATM Oficina San Pedro II </v>
      </c>
      <c r="D10" s="134" t="s">
        <v>2548</v>
      </c>
      <c r="E10" s="143">
        <v>3335924335</v>
      </c>
    </row>
    <row r="11" spans="1:10" ht="17.399999999999999" x14ac:dyDescent="0.3">
      <c r="A11" s="138" t="str">
        <f>VLOOKUP(B11,'[1]LISTADO ATM'!$A$2:$C$822,3,0)</f>
        <v>NORTE</v>
      </c>
      <c r="B11" s="138">
        <v>181</v>
      </c>
      <c r="C11" s="141" t="str">
        <f>VLOOKUP(B11,'[1]LISTADO ATM'!$A$2:$B$822,2,0)</f>
        <v xml:space="preserve">ATM Oficina Sabaneta </v>
      </c>
      <c r="D11" s="134" t="s">
        <v>2548</v>
      </c>
      <c r="E11" s="143" t="s">
        <v>2637</v>
      </c>
    </row>
    <row r="12" spans="1:10" ht="18" customHeight="1" x14ac:dyDescent="0.3">
      <c r="A12" s="138" t="str">
        <f>VLOOKUP(B12,'[1]LISTADO ATM'!$A$2:$C$822,3,0)</f>
        <v>DISTRITO NACIONAL</v>
      </c>
      <c r="B12" s="138">
        <v>327</v>
      </c>
      <c r="C12" s="141" t="str">
        <f>VLOOKUP(B12,'[1]LISTADO ATM'!$A$2:$B$822,2,0)</f>
        <v xml:space="preserve">ATM UNP CCN (Nacional 27 de Febrero) </v>
      </c>
      <c r="D12" s="134" t="s">
        <v>2548</v>
      </c>
      <c r="E12" s="143">
        <v>3335923368</v>
      </c>
    </row>
    <row r="13" spans="1:10" ht="18.75" customHeight="1" x14ac:dyDescent="0.3">
      <c r="A13" s="138" t="str">
        <f>VLOOKUP(B13,'[1]LISTADO ATM'!$A$2:$C$822,3,0)</f>
        <v>ESTE</v>
      </c>
      <c r="B13" s="138">
        <v>111</v>
      </c>
      <c r="C13" s="141" t="str">
        <f>VLOOKUP(B13,'[1]LISTADO ATM'!$A$2:$B$822,2,0)</f>
        <v xml:space="preserve">ATM Oficina San Pedro </v>
      </c>
      <c r="D13" s="134" t="s">
        <v>2548</v>
      </c>
      <c r="E13" s="138" t="s">
        <v>2638</v>
      </c>
    </row>
    <row r="14" spans="1:10" ht="18" customHeight="1" x14ac:dyDescent="0.3">
      <c r="A14" s="138" t="str">
        <f>VLOOKUP(B14,'[1]LISTADO ATM'!$A$2:$C$822,3,0)</f>
        <v>NORTE</v>
      </c>
      <c r="B14" s="138">
        <v>93</v>
      </c>
      <c r="C14" s="141" t="str">
        <f>VLOOKUP(B14,'[1]LISTADO ATM'!$A$2:$B$822,2,0)</f>
        <v xml:space="preserve">ATM Oficina Cotuí </v>
      </c>
      <c r="D14" s="134" t="s">
        <v>2548</v>
      </c>
      <c r="E14" s="138" t="s">
        <v>2648</v>
      </c>
    </row>
    <row r="15" spans="1:10" ht="17.399999999999999" x14ac:dyDescent="0.3">
      <c r="A15" s="138" t="str">
        <f>VLOOKUP(B15,'[1]LISTADO ATM'!$A$2:$C$822,3,0)</f>
        <v>DISTRITO NACIONAL</v>
      </c>
      <c r="B15" s="138">
        <v>446</v>
      </c>
      <c r="C15" s="141" t="str">
        <f>VLOOKUP(B15,'[1]LISTADO ATM'!$A$2:$B$822,2,0)</f>
        <v>ATM Hipodromo V Centenario</v>
      </c>
      <c r="D15" s="134" t="s">
        <v>2548</v>
      </c>
      <c r="E15" s="138">
        <v>3335924338</v>
      </c>
    </row>
    <row r="16" spans="1:10" ht="18.75" customHeight="1" x14ac:dyDescent="0.3">
      <c r="A16" s="138" t="str">
        <f>VLOOKUP(B16,'[1]LISTADO ATM'!$A$2:$C$822,3,0)</f>
        <v>DISTRITO NACIONAL</v>
      </c>
      <c r="B16" s="138">
        <v>365</v>
      </c>
      <c r="C16" s="141" t="str">
        <f>VLOOKUP(B16,'[1]LISTADO ATM'!$A$2:$B$822,2,0)</f>
        <v>ATM Centro Medico de Diabetes, Obesidad y Endocrinología (CEMDOE)</v>
      </c>
      <c r="D16" s="134" t="s">
        <v>2548</v>
      </c>
      <c r="E16" s="138">
        <v>3335924264</v>
      </c>
    </row>
    <row r="17" spans="1:5" ht="17.399999999999999" x14ac:dyDescent="0.3">
      <c r="A17" s="138" t="str">
        <f>VLOOKUP(B17,'[1]LISTADO ATM'!$A$2:$C$822,3,0)</f>
        <v>NORTE</v>
      </c>
      <c r="B17" s="138">
        <v>196</v>
      </c>
      <c r="C17" s="141" t="str">
        <f>VLOOKUP(B17,'[1]LISTADO ATM'!$A$2:$B$822,2,0)</f>
        <v xml:space="preserve">ATM Estación Texaco Cangrejo Farmacia (Sosúa) </v>
      </c>
      <c r="D17" s="134" t="s">
        <v>2548</v>
      </c>
      <c r="E17" s="138">
        <v>3335924037</v>
      </c>
    </row>
    <row r="18" spans="1:5" ht="18.75" customHeight="1" x14ac:dyDescent="0.3">
      <c r="A18" s="138" t="str">
        <f>VLOOKUP(B18,'[1]LISTADO ATM'!$A$2:$C$822,3,0)</f>
        <v>SUR</v>
      </c>
      <c r="B18" s="138">
        <v>311</v>
      </c>
      <c r="C18" s="141" t="str">
        <f>VLOOKUP(B18,'[1]LISTADO ATM'!$A$2:$B$822,2,0)</f>
        <v>ATM Plaza Eroski</v>
      </c>
      <c r="D18" s="134" t="s">
        <v>2548</v>
      </c>
      <c r="E18" s="138">
        <v>3335922824</v>
      </c>
    </row>
    <row r="19" spans="1:5" ht="17.399999999999999" x14ac:dyDescent="0.3">
      <c r="A19" s="138" t="str">
        <f>VLOOKUP(B19,'[1]LISTADO ATM'!$A$2:$C$822,3,0)</f>
        <v>DISTRITO NACIONAL</v>
      </c>
      <c r="B19" s="138">
        <v>461</v>
      </c>
      <c r="C19" s="141" t="str">
        <f>VLOOKUP(B19,'[1]LISTADO ATM'!$A$2:$B$822,2,0)</f>
        <v xml:space="preserve">ATM Autobanco Sarasota I </v>
      </c>
      <c r="D19" s="134" t="s">
        <v>2548</v>
      </c>
      <c r="E19" s="143" t="s">
        <v>2641</v>
      </c>
    </row>
    <row r="20" spans="1:5" ht="18.75" customHeight="1" x14ac:dyDescent="0.3">
      <c r="A20" s="138" t="str">
        <f>VLOOKUP(B20,'[1]LISTADO ATM'!$A$2:$C$822,3,0)</f>
        <v>DISTRITO NACIONAL</v>
      </c>
      <c r="B20" s="138">
        <v>706</v>
      </c>
      <c r="C20" s="141" t="str">
        <f>VLOOKUP(B20,'[1]LISTADO ATM'!$A$2:$B$822,2,0)</f>
        <v xml:space="preserve">ATM S/M Pristine </v>
      </c>
      <c r="D20" s="134" t="s">
        <v>2548</v>
      </c>
      <c r="E20" s="143" t="s">
        <v>2695</v>
      </c>
    </row>
    <row r="21" spans="1:5" ht="17.399999999999999" x14ac:dyDescent="0.3">
      <c r="A21" s="138" t="str">
        <f>VLOOKUP(B21,'[1]LISTADO ATM'!$A$2:$C$822,3,0)</f>
        <v>ESTE</v>
      </c>
      <c r="B21" s="138">
        <v>673</v>
      </c>
      <c r="C21" s="141" t="str">
        <f>VLOOKUP(B21,'[1]LISTADO ATM'!$A$2:$B$822,2,0)</f>
        <v>ATM Clínica Dr. Cruz Jiminián</v>
      </c>
      <c r="D21" s="134" t="s">
        <v>2548</v>
      </c>
      <c r="E21" s="143" t="s">
        <v>2696</v>
      </c>
    </row>
    <row r="22" spans="1:5" ht="17.399999999999999" x14ac:dyDescent="0.3">
      <c r="A22" s="138" t="str">
        <f>VLOOKUP(B22,'[1]LISTADO ATM'!$A$2:$C$822,3,0)</f>
        <v>NORTE</v>
      </c>
      <c r="B22" s="138">
        <v>633</v>
      </c>
      <c r="C22" s="141" t="str">
        <f>VLOOKUP(B22,'[1]LISTADO ATM'!$A$2:$B$822,2,0)</f>
        <v xml:space="preserve">ATM Autobanco Las Colinas </v>
      </c>
      <c r="D22" s="134" t="s">
        <v>2548</v>
      </c>
      <c r="E22" s="143">
        <v>3335924289</v>
      </c>
    </row>
    <row r="23" spans="1:5" ht="17.399999999999999" x14ac:dyDescent="0.3">
      <c r="A23" s="138" t="str">
        <f>VLOOKUP(B23,'[1]LISTADO ATM'!$A$2:$C$822,3,0)</f>
        <v>DISTRITO NACIONAL</v>
      </c>
      <c r="B23" s="138">
        <v>904</v>
      </c>
      <c r="C23" s="141" t="str">
        <f>VLOOKUP(B23,'[1]LISTADO ATM'!$A$2:$B$822,2,0)</f>
        <v xml:space="preserve">ATM Oficina Multicentro La Sirena Churchill </v>
      </c>
      <c r="D23" s="134" t="s">
        <v>2548</v>
      </c>
      <c r="E23" s="138">
        <v>3335923961</v>
      </c>
    </row>
    <row r="24" spans="1:5" ht="18.75" customHeight="1" x14ac:dyDescent="0.3">
      <c r="A24" s="138" t="str">
        <f>VLOOKUP(B24,'[1]LISTADO ATM'!$A$2:$C$822,3,0)</f>
        <v>DISTRITO NACIONAL</v>
      </c>
      <c r="B24" s="138">
        <v>908</v>
      </c>
      <c r="C24" s="141" t="str">
        <f>VLOOKUP(B24,'[1]LISTADO ATM'!$A$2:$B$822,2,0)</f>
        <v xml:space="preserve">ATM Oficina Plaza Botánika </v>
      </c>
      <c r="D24" s="134" t="s">
        <v>2548</v>
      </c>
      <c r="E24" s="143" t="s">
        <v>2697</v>
      </c>
    </row>
    <row r="25" spans="1:5" ht="17.399999999999999" x14ac:dyDescent="0.3">
      <c r="A25" s="138" t="str">
        <f>VLOOKUP(B25,'[1]LISTADO ATM'!$A$2:$C$822,3,0)</f>
        <v>NORTE</v>
      </c>
      <c r="B25" s="138">
        <v>40</v>
      </c>
      <c r="C25" s="141" t="str">
        <f>VLOOKUP(B25,'[1]LISTADO ATM'!$A$2:$B$822,2,0)</f>
        <v xml:space="preserve">ATM Oficina El Puñal </v>
      </c>
      <c r="D25" s="134" t="s">
        <v>2548</v>
      </c>
      <c r="E25" s="143">
        <v>3335924327</v>
      </c>
    </row>
    <row r="26" spans="1:5" ht="17.399999999999999" x14ac:dyDescent="0.3">
      <c r="A26" s="138" t="str">
        <f>VLOOKUP(B26,'[1]LISTADO ATM'!$A$2:$C$822,3,0)</f>
        <v>DISTRITO NACIONAL</v>
      </c>
      <c r="B26" s="138">
        <v>816</v>
      </c>
      <c r="C26" s="141" t="str">
        <f>VLOOKUP(B26,'[1]LISTADO ATM'!$A$2:$B$822,2,0)</f>
        <v xml:space="preserve">ATM Oficina Pedro Brand </v>
      </c>
      <c r="D26" s="134" t="s">
        <v>2548</v>
      </c>
      <c r="E26" s="143" t="s">
        <v>2645</v>
      </c>
    </row>
    <row r="27" spans="1:5" ht="17.399999999999999" x14ac:dyDescent="0.3">
      <c r="A27" s="138" t="str">
        <f>VLOOKUP(B27,'[1]LISTADO ATM'!$A$2:$C$822,3,0)</f>
        <v>DISTRITO NACIONAL</v>
      </c>
      <c r="B27" s="138">
        <v>194</v>
      </c>
      <c r="C27" s="141" t="str">
        <f>VLOOKUP(B27,'[1]LISTADO ATM'!$A$2:$B$822,2,0)</f>
        <v xml:space="preserve">ATM UNP Pantoja </v>
      </c>
      <c r="D27" s="134" t="s">
        <v>2548</v>
      </c>
      <c r="E27" s="143" t="s">
        <v>2643</v>
      </c>
    </row>
    <row r="28" spans="1:5" ht="18.75" customHeight="1" x14ac:dyDescent="0.3">
      <c r="A28" s="138" t="str">
        <f>VLOOKUP(B28,'[1]LISTADO ATM'!$A$2:$C$822,3,0)</f>
        <v>NORTE</v>
      </c>
      <c r="B28" s="138">
        <v>837</v>
      </c>
      <c r="C28" s="141" t="str">
        <f>VLOOKUP(B28,'[1]LISTADO ATM'!$A$2:$B$822,2,0)</f>
        <v>ATM Estación Next Canabacoa</v>
      </c>
      <c r="D28" s="134" t="s">
        <v>2548</v>
      </c>
      <c r="E28" s="143" t="s">
        <v>2640</v>
      </c>
    </row>
    <row r="29" spans="1:5" ht="18" customHeight="1" x14ac:dyDescent="0.3">
      <c r="A29" s="138" t="str">
        <f>VLOOKUP(B29,'[1]LISTADO ATM'!$A$2:$C$822,3,0)</f>
        <v>ESTE</v>
      </c>
      <c r="B29" s="138">
        <v>844</v>
      </c>
      <c r="C29" s="141" t="str">
        <f>VLOOKUP(B29,'[1]LISTADO ATM'!$A$2:$B$822,2,0)</f>
        <v xml:space="preserve">ATM San Juan Shopping Center (Bávaro) </v>
      </c>
      <c r="D29" s="134" t="s">
        <v>2548</v>
      </c>
      <c r="E29" s="138" t="s">
        <v>2647</v>
      </c>
    </row>
    <row r="30" spans="1:5" ht="18.75" customHeight="1" x14ac:dyDescent="0.3">
      <c r="A30" s="138" t="str">
        <f>VLOOKUP(B30,'[1]LISTADO ATM'!$A$2:$C$822,3,0)</f>
        <v>DISTRITO NACIONAL</v>
      </c>
      <c r="B30" s="138">
        <v>486</v>
      </c>
      <c r="C30" s="141" t="str">
        <f>VLOOKUP(B30,'[1]LISTADO ATM'!$A$2:$B$822,2,0)</f>
        <v xml:space="preserve">ATM Olé La Caleta </v>
      </c>
      <c r="D30" s="134" t="s">
        <v>2548</v>
      </c>
      <c r="E30" s="143" t="s">
        <v>2646</v>
      </c>
    </row>
    <row r="31" spans="1:5" ht="18.75" customHeight="1" x14ac:dyDescent="0.3">
      <c r="A31" s="138" t="str">
        <f>VLOOKUP(B31,'[1]LISTADO ATM'!$A$2:$C$822,3,0)</f>
        <v>ESTE</v>
      </c>
      <c r="B31" s="138">
        <v>608</v>
      </c>
      <c r="C31" s="141" t="str">
        <f>VLOOKUP(B31,'[1]LISTADO ATM'!$A$2:$B$822,2,0)</f>
        <v xml:space="preserve">ATM Oficina Jumbo (San Pedro) </v>
      </c>
      <c r="D31" s="134" t="s">
        <v>2548</v>
      </c>
      <c r="E31" s="137">
        <v>3335922949</v>
      </c>
    </row>
    <row r="32" spans="1:5" ht="18.75" customHeight="1" x14ac:dyDescent="0.3">
      <c r="A32" s="138" t="str">
        <f>VLOOKUP(B32,'[1]LISTADO ATM'!$A$2:$C$822,3,0)</f>
        <v>NORTE</v>
      </c>
      <c r="B32" s="138">
        <v>334</v>
      </c>
      <c r="C32" s="141" t="str">
        <f>VLOOKUP(B32,'[1]LISTADO ATM'!$A$2:$B$822,2,0)</f>
        <v>ATM Oficina Salcedo II</v>
      </c>
      <c r="D32" s="134" t="s">
        <v>2548</v>
      </c>
      <c r="E32" s="138">
        <v>3335923938</v>
      </c>
    </row>
    <row r="33" spans="1:5" ht="17.399999999999999" x14ac:dyDescent="0.3">
      <c r="A33" s="138" t="str">
        <f>VLOOKUP(B33,'[1]LISTADO ATM'!$A$2:$C$822,3,0)</f>
        <v>DISTRITO NACIONAL</v>
      </c>
      <c r="B33" s="138">
        <v>234</v>
      </c>
      <c r="C33" s="141" t="str">
        <f>VLOOKUP(B33,'[1]LISTADO ATM'!$A$2:$B$822,2,0)</f>
        <v xml:space="preserve">ATM Oficina Boca Chica I </v>
      </c>
      <c r="D33" s="134" t="s">
        <v>2548</v>
      </c>
      <c r="E33" s="143" t="s">
        <v>2642</v>
      </c>
    </row>
    <row r="34" spans="1:5" ht="18.75" customHeight="1" x14ac:dyDescent="0.3">
      <c r="A34" s="138" t="str">
        <f>VLOOKUP(B34,'[1]LISTADO ATM'!$A$2:$C$822,3,0)</f>
        <v>DISTRITO NACIONAL</v>
      </c>
      <c r="B34" s="138">
        <v>930</v>
      </c>
      <c r="C34" s="141" t="str">
        <f>VLOOKUP(B34,'[1]LISTADO ATM'!$A$2:$B$822,2,0)</f>
        <v>ATM Oficina Plaza Spring Center</v>
      </c>
      <c r="D34" s="134" t="s">
        <v>2548</v>
      </c>
      <c r="E34" s="143" t="s">
        <v>2699</v>
      </c>
    </row>
    <row r="35" spans="1:5" s="118" customFormat="1" ht="18.75" customHeight="1" x14ac:dyDescent="0.3">
      <c r="A35" s="138" t="str">
        <f>VLOOKUP(B35,'[1]LISTADO ATM'!$A$2:$C$822,3,0)</f>
        <v>DISTRITO NACIONAL</v>
      </c>
      <c r="B35" s="154">
        <v>407</v>
      </c>
      <c r="C35" s="141" t="str">
        <f>VLOOKUP(B35,'[1]LISTADO ATM'!$A$2:$B$822,2,0)</f>
        <v xml:space="preserve">ATM Multicentro La Sirena Villa Mella </v>
      </c>
      <c r="D35" s="134" t="s">
        <v>2548</v>
      </c>
      <c r="E35" s="143" t="s">
        <v>2700</v>
      </c>
    </row>
    <row r="36" spans="1:5" ht="18" thickBot="1" x14ac:dyDescent="0.35">
      <c r="A36" s="121" t="s">
        <v>2473</v>
      </c>
      <c r="B36" s="147">
        <f>COUNT(B9:B35)</f>
        <v>27</v>
      </c>
      <c r="C36" s="187"/>
      <c r="D36" s="188"/>
      <c r="E36" s="189"/>
    </row>
    <row r="37" spans="1:5" ht="18" customHeight="1" x14ac:dyDescent="0.3">
      <c r="A37" s="118"/>
      <c r="B37" s="123"/>
      <c r="C37" s="118"/>
      <c r="D37" s="118"/>
      <c r="E37" s="123"/>
    </row>
    <row r="38" spans="1:5" ht="18.75" customHeight="1" x14ac:dyDescent="0.3">
      <c r="A38" s="172" t="s">
        <v>2474</v>
      </c>
      <c r="B38" s="173"/>
      <c r="C38" s="173"/>
      <c r="D38" s="173"/>
      <c r="E38" s="174"/>
    </row>
    <row r="39" spans="1:5" ht="18.75" customHeight="1" x14ac:dyDescent="0.3">
      <c r="A39" s="120" t="s">
        <v>15</v>
      </c>
      <c r="B39" s="120" t="s">
        <v>2416</v>
      </c>
      <c r="C39" s="120" t="s">
        <v>46</v>
      </c>
      <c r="D39" s="120" t="s">
        <v>2419</v>
      </c>
      <c r="E39" s="120" t="s">
        <v>2417</v>
      </c>
    </row>
    <row r="40" spans="1:5" ht="18" customHeight="1" x14ac:dyDescent="0.3">
      <c r="A40" s="138" t="str">
        <f>VLOOKUP(B40,'[1]LISTADO ATM'!$A$2:$C$822,3,0)</f>
        <v>ESTE</v>
      </c>
      <c r="B40" s="138">
        <v>211</v>
      </c>
      <c r="C40" s="152" t="str">
        <f>VLOOKUP(B40,'[1]LISTADO ATM'!$A$2:$B$822,2,0)</f>
        <v xml:space="preserve">ATM Oficina La Romana I </v>
      </c>
      <c r="D40" s="134" t="s">
        <v>2544</v>
      </c>
      <c r="E40" s="138">
        <v>3335923005</v>
      </c>
    </row>
    <row r="41" spans="1:5" ht="18.75" customHeight="1" x14ac:dyDescent="0.3">
      <c r="A41" s="138" t="str">
        <f>VLOOKUP(B41,'[1]LISTADO ATM'!$A$2:$C$822,3,0)</f>
        <v>DISTRITO NACIONAL</v>
      </c>
      <c r="B41" s="138">
        <v>957</v>
      </c>
      <c r="C41" s="152" t="str">
        <f>VLOOKUP(B41,'[1]LISTADO ATM'!$A$2:$B$822,2,0)</f>
        <v xml:space="preserve">ATM Oficina Venezuela </v>
      </c>
      <c r="D41" s="134" t="s">
        <v>2544</v>
      </c>
      <c r="E41" s="138">
        <v>3335923992</v>
      </c>
    </row>
    <row r="42" spans="1:5" ht="17.399999999999999" x14ac:dyDescent="0.3">
      <c r="A42" s="138" t="str">
        <f>VLOOKUP(B42,'[1]LISTADO ATM'!$A$2:$C$822,3,0)</f>
        <v>DISTRITO NACIONAL</v>
      </c>
      <c r="B42" s="138">
        <v>589</v>
      </c>
      <c r="C42" s="152" t="str">
        <f>VLOOKUP(B42,'[1]LISTADO ATM'!$A$2:$B$822,2,0)</f>
        <v xml:space="preserve">ATM S/M Bravo San Vicente de Paul </v>
      </c>
      <c r="D42" s="134" t="s">
        <v>2544</v>
      </c>
      <c r="E42" s="138">
        <v>3335924336</v>
      </c>
    </row>
    <row r="43" spans="1:5" ht="17.399999999999999" x14ac:dyDescent="0.3">
      <c r="A43" s="138" t="e">
        <f>VLOOKUP(B43,'[1]LISTADO ATM'!$A$2:$C$822,3,0)</f>
        <v>#N/A</v>
      </c>
      <c r="B43" s="138"/>
      <c r="C43" s="152" t="e">
        <f>VLOOKUP(B43,'[1]LISTADO ATM'!$A$2:$B$822,2,0)</f>
        <v>#N/A</v>
      </c>
      <c r="D43" s="134"/>
      <c r="E43" s="138"/>
    </row>
    <row r="44" spans="1:5" ht="17.399999999999999" x14ac:dyDescent="0.3">
      <c r="A44" s="138" t="e">
        <f>VLOOKUP(B44,'[1]LISTADO ATM'!$A$2:$C$822,3,0)</f>
        <v>#N/A</v>
      </c>
      <c r="B44" s="138"/>
      <c r="C44" s="152" t="e">
        <f>VLOOKUP(B44,'[1]LISTADO ATM'!$A$2:$B$822,2,0)</f>
        <v>#N/A</v>
      </c>
      <c r="D44" s="134"/>
      <c r="E44" s="138"/>
    </row>
    <row r="45" spans="1:5" ht="17.399999999999999" x14ac:dyDescent="0.3">
      <c r="A45" s="138" t="e">
        <f>VLOOKUP(B45,'[1]LISTADO ATM'!$A$2:$C$822,3,0)</f>
        <v>#N/A</v>
      </c>
      <c r="B45" s="138"/>
      <c r="C45" s="152" t="e">
        <f>VLOOKUP(B45,'[1]LISTADO ATM'!$A$2:$B$822,2,0)</f>
        <v>#N/A</v>
      </c>
      <c r="D45" s="134"/>
      <c r="E45" s="138"/>
    </row>
    <row r="46" spans="1:5" ht="18" customHeight="1" thickBot="1" x14ac:dyDescent="0.35">
      <c r="A46" s="121" t="s">
        <v>2473</v>
      </c>
      <c r="B46" s="147">
        <f>COUNT(B40:B42)</f>
        <v>3</v>
      </c>
      <c r="C46" s="187"/>
      <c r="D46" s="188"/>
      <c r="E46" s="189"/>
    </row>
    <row r="47" spans="1:5" ht="15" thickBot="1" x14ac:dyDescent="0.35">
      <c r="A47" s="118"/>
      <c r="B47" s="123"/>
      <c r="C47" s="118"/>
      <c r="D47" s="118"/>
      <c r="E47" s="123"/>
    </row>
    <row r="48" spans="1:5" ht="18.75" customHeight="1" thickBot="1" x14ac:dyDescent="0.35">
      <c r="A48" s="175" t="s">
        <v>2475</v>
      </c>
      <c r="B48" s="176"/>
      <c r="C48" s="176"/>
      <c r="D48" s="176"/>
      <c r="E48" s="177"/>
    </row>
    <row r="49" spans="1:5" ht="17.399999999999999" x14ac:dyDescent="0.3">
      <c r="A49" s="120" t="s">
        <v>15</v>
      </c>
      <c r="B49" s="120" t="s">
        <v>2416</v>
      </c>
      <c r="C49" s="120" t="s">
        <v>46</v>
      </c>
      <c r="D49" s="120" t="s">
        <v>2419</v>
      </c>
      <c r="E49" s="120" t="s">
        <v>2417</v>
      </c>
    </row>
    <row r="50" spans="1:5" ht="18.75" customHeight="1" x14ac:dyDescent="0.3">
      <c r="A50" s="138" t="str">
        <f>VLOOKUP(B50,'[1]LISTADO ATM'!$A$2:$C$822,3,0)</f>
        <v>SUR</v>
      </c>
      <c r="B50" s="138">
        <v>615</v>
      </c>
      <c r="C50" s="141" t="str">
        <f>VLOOKUP(B50,'[1]LISTADO ATM'!$A$2:$B$822,2,0)</f>
        <v xml:space="preserve">ATM Estación Sunix Cabral (Barahona) </v>
      </c>
      <c r="D50" s="133" t="s">
        <v>2437</v>
      </c>
      <c r="E50" s="143" t="s">
        <v>2639</v>
      </c>
    </row>
    <row r="51" spans="1:5" ht="17.399999999999999" x14ac:dyDescent="0.3">
      <c r="A51" s="138" t="str">
        <f>VLOOKUP(B51,'[1]LISTADO ATM'!$A$2:$C$822,3,0)</f>
        <v>SUR</v>
      </c>
      <c r="B51" s="138">
        <v>249</v>
      </c>
      <c r="C51" s="141" t="str">
        <f>VLOOKUP(B51,'[1]LISTADO ATM'!$A$2:$B$822,2,0)</f>
        <v xml:space="preserve">ATM Banco Agrícola Neiba </v>
      </c>
      <c r="D51" s="133" t="s">
        <v>2437</v>
      </c>
      <c r="E51" s="143" t="s">
        <v>2644</v>
      </c>
    </row>
    <row r="52" spans="1:5" ht="17.399999999999999" x14ac:dyDescent="0.3">
      <c r="A52" s="138" t="str">
        <f>VLOOKUP(B52,'[1]LISTADO ATM'!$A$2:$C$822,3,0)</f>
        <v>ESTE</v>
      </c>
      <c r="B52" s="138">
        <v>631</v>
      </c>
      <c r="C52" s="141" t="str">
        <f>VLOOKUP(B52,'[1]LISTADO ATM'!$A$2:$B$822,2,0)</f>
        <v xml:space="preserve">ATM ASOCODEQUI (San Pedro) </v>
      </c>
      <c r="D52" s="133" t="s">
        <v>2437</v>
      </c>
      <c r="E52" s="143" t="s">
        <v>2698</v>
      </c>
    </row>
    <row r="53" spans="1:5" ht="18.75" customHeight="1" thickBot="1" x14ac:dyDescent="0.35">
      <c r="A53" s="142"/>
      <c r="B53" s="147">
        <f>COUNT(B50:B52)</f>
        <v>3</v>
      </c>
      <c r="C53" s="132"/>
      <c r="D53" s="132"/>
      <c r="E53" s="132"/>
    </row>
    <row r="54" spans="1:5" ht="15" thickBot="1" x14ac:dyDescent="0.35">
      <c r="A54" s="118"/>
      <c r="B54" s="123"/>
      <c r="C54" s="118"/>
      <c r="D54" s="118"/>
      <c r="E54" s="123"/>
    </row>
    <row r="55" spans="1:5" ht="18" thickBot="1" x14ac:dyDescent="0.35">
      <c r="A55" s="175" t="s">
        <v>2535</v>
      </c>
      <c r="B55" s="176"/>
      <c r="C55" s="176"/>
      <c r="D55" s="176"/>
      <c r="E55" s="177"/>
    </row>
    <row r="56" spans="1:5" ht="17.399999999999999" x14ac:dyDescent="0.3">
      <c r="A56" s="120" t="s">
        <v>15</v>
      </c>
      <c r="B56" s="120" t="s">
        <v>2416</v>
      </c>
      <c r="C56" s="120" t="s">
        <v>46</v>
      </c>
      <c r="D56" s="120" t="s">
        <v>2419</v>
      </c>
      <c r="E56" s="120" t="s">
        <v>2417</v>
      </c>
    </row>
    <row r="57" spans="1:5" ht="17.399999999999999" x14ac:dyDescent="0.3">
      <c r="A57" s="144" t="str">
        <f>VLOOKUP(B57,'[1]LISTADO ATM'!$A$2:$C$822,3,0)</f>
        <v>DISTRITO NACIONAL</v>
      </c>
      <c r="B57" s="148">
        <v>577</v>
      </c>
      <c r="C57" s="141" t="str">
        <f>VLOOKUP(B57,'[1]LISTADO ATM'!$A$2:$B$822,2,0)</f>
        <v xml:space="preserve">ATM Olé Ave. Duarte </v>
      </c>
      <c r="D57" s="138" t="s">
        <v>2482</v>
      </c>
      <c r="E57" s="143">
        <v>3335922989</v>
      </c>
    </row>
    <row r="58" spans="1:5" ht="17.399999999999999" x14ac:dyDescent="0.3">
      <c r="A58" s="144" t="e">
        <f>VLOOKUP(B58,'[1]LISTADO ATM'!$A$2:$C$822,3,0)</f>
        <v>#N/A</v>
      </c>
      <c r="B58" s="148"/>
      <c r="C58" s="141" t="e">
        <f>VLOOKUP(B58,'[1]LISTADO ATM'!$A$2:$B$822,2,0)</f>
        <v>#N/A</v>
      </c>
      <c r="D58" s="138"/>
      <c r="E58" s="143"/>
    </row>
    <row r="59" spans="1:5" ht="17.399999999999999" x14ac:dyDescent="0.3">
      <c r="A59" s="144" t="e">
        <f>VLOOKUP(B59,'[1]LISTADO ATM'!$A$2:$C$822,3,0)</f>
        <v>#N/A</v>
      </c>
      <c r="B59" s="148"/>
      <c r="C59" s="141" t="e">
        <f>VLOOKUP(B59,'[1]LISTADO ATM'!$A$2:$B$822,2,0)</f>
        <v>#N/A</v>
      </c>
      <c r="D59" s="138"/>
      <c r="E59" s="143"/>
    </row>
    <row r="60" spans="1:5" ht="18.75" customHeight="1" x14ac:dyDescent="0.3">
      <c r="A60" s="144" t="e">
        <f>VLOOKUP(B60,'[1]LISTADO ATM'!$A$2:$C$822,3,0)</f>
        <v>#N/A</v>
      </c>
      <c r="B60" s="148"/>
      <c r="C60" s="141" t="e">
        <f>VLOOKUP(B60,'[1]LISTADO ATM'!$A$2:$B$822,2,0)</f>
        <v>#N/A</v>
      </c>
      <c r="D60" s="138"/>
      <c r="E60" s="143"/>
    </row>
    <row r="61" spans="1:5" ht="17.399999999999999" x14ac:dyDescent="0.3">
      <c r="A61" s="144" t="e">
        <f>VLOOKUP(B61,'[1]LISTADO ATM'!$A$2:$C$822,3,0)</f>
        <v>#N/A</v>
      </c>
      <c r="B61" s="148"/>
      <c r="C61" s="141" t="e">
        <f>VLOOKUP(B61,'[1]LISTADO ATM'!$A$2:$B$822,2,0)</f>
        <v>#N/A</v>
      </c>
      <c r="D61" s="138"/>
      <c r="E61" s="143"/>
    </row>
    <row r="62" spans="1:5" ht="17.399999999999999" x14ac:dyDescent="0.3">
      <c r="A62" s="142" t="s">
        <v>2473</v>
      </c>
      <c r="B62" s="149">
        <f>COUNT(B57:B57)</f>
        <v>1</v>
      </c>
      <c r="C62" s="132"/>
      <c r="D62" s="132"/>
      <c r="E62" s="132"/>
    </row>
    <row r="63" spans="1:5" ht="18.75" customHeight="1" thickBot="1" x14ac:dyDescent="0.35">
      <c r="A63" s="118"/>
      <c r="B63" s="123"/>
      <c r="C63" s="118"/>
      <c r="D63" s="118"/>
      <c r="E63" s="123"/>
    </row>
    <row r="64" spans="1:5" ht="17.399999999999999" x14ac:dyDescent="0.3">
      <c r="A64" s="178" t="s">
        <v>2476</v>
      </c>
      <c r="B64" s="179"/>
      <c r="C64" s="179"/>
      <c r="D64" s="179"/>
      <c r="E64" s="180"/>
    </row>
    <row r="65" spans="1:5" ht="17.399999999999999" x14ac:dyDescent="0.3">
      <c r="A65" s="120" t="s">
        <v>15</v>
      </c>
      <c r="B65" s="120" t="s">
        <v>2416</v>
      </c>
      <c r="C65" s="122" t="s">
        <v>46</v>
      </c>
      <c r="D65" s="136" t="s">
        <v>2419</v>
      </c>
      <c r="E65" s="136" t="s">
        <v>2417</v>
      </c>
    </row>
    <row r="66" spans="1:5" ht="18" customHeight="1" x14ac:dyDescent="0.3">
      <c r="A66" s="137" t="str">
        <f>VLOOKUP(B66,'[1]LISTADO ATM'!$A$2:$C$822,3,0)</f>
        <v>DISTRITO NACIONAL</v>
      </c>
      <c r="B66" s="138">
        <v>946</v>
      </c>
      <c r="C66" s="141" t="str">
        <f>VLOOKUP(B66,'[1]LISTADO ATM'!$A$2:$B$822,2,0)</f>
        <v xml:space="preserve">ATM Oficina Núñez de Cáceres I </v>
      </c>
      <c r="D66" s="150" t="s">
        <v>2569</v>
      </c>
      <c r="E66" s="138">
        <v>3335922859</v>
      </c>
    </row>
    <row r="67" spans="1:5" ht="17.399999999999999" x14ac:dyDescent="0.3">
      <c r="A67" s="137" t="str">
        <f>VLOOKUP(B67,'[1]LISTADO ATM'!$A$2:$C$822,3,0)</f>
        <v>DISTRITO NACIONAL</v>
      </c>
      <c r="B67" s="138">
        <v>738</v>
      </c>
      <c r="C67" s="141" t="str">
        <f>VLOOKUP(B67,'[1]LISTADO ATM'!$A$2:$B$822,2,0)</f>
        <v xml:space="preserve">ATM Zona Franca Los Alcarrizos </v>
      </c>
      <c r="D67" s="150" t="s">
        <v>2566</v>
      </c>
      <c r="E67" s="138">
        <v>3335924127</v>
      </c>
    </row>
    <row r="68" spans="1:5" ht="17.399999999999999" x14ac:dyDescent="0.3">
      <c r="A68" s="137" t="e">
        <f>VLOOKUP(B68,'[1]LISTADO ATM'!$A$2:$C$822,3,0)</f>
        <v>#N/A</v>
      </c>
      <c r="B68" s="138"/>
      <c r="C68" s="141" t="e">
        <f>VLOOKUP(B68,'[1]LISTADO ATM'!$A$2:$B$822,2,0)</f>
        <v>#N/A</v>
      </c>
      <c r="D68" s="150"/>
      <c r="E68" s="138"/>
    </row>
    <row r="69" spans="1:5" ht="17.399999999999999" x14ac:dyDescent="0.3">
      <c r="A69" s="137" t="e">
        <f>VLOOKUP(B69,'[1]LISTADO ATM'!$A$2:$C$822,3,0)</f>
        <v>#N/A</v>
      </c>
      <c r="B69" s="138"/>
      <c r="C69" s="141" t="e">
        <f>VLOOKUP(B69,'[1]LISTADO ATM'!$A$2:$B$822,2,0)</f>
        <v>#N/A</v>
      </c>
      <c r="D69" s="150"/>
      <c r="E69" s="138"/>
    </row>
    <row r="70" spans="1:5" ht="18" customHeight="1" x14ac:dyDescent="0.3">
      <c r="A70" s="137" t="e">
        <f>VLOOKUP(B70,'[1]LISTADO ATM'!$A$2:$C$822,3,0)</f>
        <v>#N/A</v>
      </c>
      <c r="B70" s="138"/>
      <c r="C70" s="141" t="e">
        <f>VLOOKUP(B70,'[1]LISTADO ATM'!$A$2:$B$822,2,0)</f>
        <v>#N/A</v>
      </c>
      <c r="D70" s="150"/>
      <c r="E70" s="138"/>
    </row>
    <row r="71" spans="1:5" ht="17.399999999999999" x14ac:dyDescent="0.3">
      <c r="A71" s="137" t="e">
        <f>VLOOKUP(B71,'[1]LISTADO ATM'!$A$2:$C$822,3,0)</f>
        <v>#N/A</v>
      </c>
      <c r="B71" s="138"/>
      <c r="C71" s="141" t="e">
        <f>VLOOKUP(B71,'[1]LISTADO ATM'!$A$2:$B$822,2,0)</f>
        <v>#N/A</v>
      </c>
      <c r="D71" s="150"/>
      <c r="E71" s="138"/>
    </row>
    <row r="72" spans="1:5" ht="17.399999999999999" x14ac:dyDescent="0.3">
      <c r="A72" s="137" t="e">
        <f>VLOOKUP(B72,'[1]LISTADO ATM'!$A$2:$C$822,3,0)</f>
        <v>#N/A</v>
      </c>
      <c r="B72" s="138"/>
      <c r="C72" s="141" t="e">
        <f>VLOOKUP(B72,'[1]LISTADO ATM'!$A$2:$B$822,2,0)</f>
        <v>#N/A</v>
      </c>
      <c r="D72" s="150"/>
      <c r="E72" s="138"/>
    </row>
    <row r="73" spans="1:5" ht="17.399999999999999" x14ac:dyDescent="0.3">
      <c r="A73" s="142" t="s">
        <v>2473</v>
      </c>
      <c r="B73" s="149">
        <f>COUNT(B66:B67)</f>
        <v>2</v>
      </c>
      <c r="C73" s="132"/>
      <c r="D73" s="135"/>
      <c r="E73" s="135"/>
    </row>
    <row r="74" spans="1:5" ht="15" thickBot="1" x14ac:dyDescent="0.35">
      <c r="A74" s="118"/>
      <c r="B74" s="123"/>
      <c r="C74" s="118"/>
      <c r="D74" s="118"/>
      <c r="E74" s="123"/>
    </row>
    <row r="75" spans="1:5" ht="18" thickBot="1" x14ac:dyDescent="0.35">
      <c r="A75" s="181" t="s">
        <v>2477</v>
      </c>
      <c r="B75" s="182"/>
      <c r="C75" s="118" t="s">
        <v>2412</v>
      </c>
      <c r="D75" s="123"/>
      <c r="E75" s="123"/>
    </row>
    <row r="76" spans="1:5" ht="18" thickBot="1" x14ac:dyDescent="0.35">
      <c r="A76" s="145">
        <f>+B53+B62+B73</f>
        <v>6</v>
      </c>
      <c r="B76" s="146"/>
      <c r="C76" s="118"/>
      <c r="D76" s="118"/>
      <c r="E76" s="118"/>
    </row>
    <row r="77" spans="1:5" ht="15" thickBot="1" x14ac:dyDescent="0.35">
      <c r="A77" s="118"/>
      <c r="B77" s="123"/>
      <c r="C77" s="118"/>
      <c r="D77" s="118"/>
      <c r="E77" s="123"/>
    </row>
    <row r="78" spans="1:5" ht="18" customHeight="1" thickBot="1" x14ac:dyDescent="0.35">
      <c r="A78" s="175" t="s">
        <v>2478</v>
      </c>
      <c r="B78" s="176"/>
      <c r="C78" s="176"/>
      <c r="D78" s="176"/>
      <c r="E78" s="177"/>
    </row>
    <row r="79" spans="1:5" ht="17.399999999999999" x14ac:dyDescent="0.3">
      <c r="A79" s="124" t="s">
        <v>15</v>
      </c>
      <c r="B79" s="124" t="s">
        <v>2416</v>
      </c>
      <c r="C79" s="122" t="s">
        <v>46</v>
      </c>
      <c r="D79" s="183" t="s">
        <v>2419</v>
      </c>
      <c r="E79" s="184"/>
    </row>
    <row r="80" spans="1:5" ht="17.399999999999999" x14ac:dyDescent="0.3">
      <c r="A80" s="138" t="str">
        <f>VLOOKUP(B80,'[1]LISTADO ATM'!$A$2:$C$822,3,0)</f>
        <v>DISTRITO NACIONAL</v>
      </c>
      <c r="B80" s="138">
        <v>571</v>
      </c>
      <c r="C80" s="138" t="str">
        <f>VLOOKUP(B80,'[1]LISTADO ATM'!$A$2:$B$822,2,0)</f>
        <v xml:space="preserve">ATM Hospital Central FF. AA. </v>
      </c>
      <c r="D80" s="164" t="s">
        <v>2549</v>
      </c>
      <c r="E80" s="165"/>
    </row>
    <row r="81" spans="1:5" ht="17.399999999999999" x14ac:dyDescent="0.3">
      <c r="A81" s="138" t="str">
        <f>VLOOKUP(B81,'[1]LISTADO ATM'!$A$2:$C$822,3,0)</f>
        <v>DISTRITO NACIONAL</v>
      </c>
      <c r="B81" s="138">
        <v>557</v>
      </c>
      <c r="C81" s="138" t="str">
        <f>VLOOKUP(B81,'[1]LISTADO ATM'!$A$2:$B$822,2,0)</f>
        <v xml:space="preserve">ATM Multicentro La Sirena Ave. Mella </v>
      </c>
      <c r="D81" s="164" t="s">
        <v>2649</v>
      </c>
      <c r="E81" s="165"/>
    </row>
    <row r="82" spans="1:5" ht="17.399999999999999" x14ac:dyDescent="0.3">
      <c r="A82" s="138" t="str">
        <f>VLOOKUP(B82,'[1]LISTADO ATM'!$A$2:$C$822,3,0)</f>
        <v>SUR</v>
      </c>
      <c r="B82" s="138">
        <v>781</v>
      </c>
      <c r="C82" s="138" t="str">
        <f>VLOOKUP(B82,'[1]LISTADO ATM'!$A$2:$B$822,2,0)</f>
        <v xml:space="preserve">ATM Estación Isla Barahona </v>
      </c>
      <c r="D82" s="164" t="s">
        <v>2549</v>
      </c>
      <c r="E82" s="165"/>
    </row>
    <row r="83" spans="1:5" ht="18.75" customHeight="1" x14ac:dyDescent="0.3">
      <c r="A83" s="138" t="str">
        <f>VLOOKUP(B83,'[1]LISTADO ATM'!$A$2:$C$822,3,0)</f>
        <v>SUR</v>
      </c>
      <c r="B83" s="138">
        <v>45</v>
      </c>
      <c r="C83" s="138" t="str">
        <f>VLOOKUP(B83,'[1]LISTADO ATM'!$A$2:$B$822,2,0)</f>
        <v xml:space="preserve">ATM Oficina Tamayo </v>
      </c>
      <c r="D83" s="164" t="s">
        <v>2549</v>
      </c>
      <c r="E83" s="165"/>
    </row>
    <row r="84" spans="1:5" ht="18.75" customHeight="1" x14ac:dyDescent="0.3">
      <c r="A84" s="138" t="str">
        <f>VLOOKUP(B84,'[1]LISTADO ATM'!$A$2:$C$822,3,0)</f>
        <v>NORTE</v>
      </c>
      <c r="B84" s="138">
        <v>157</v>
      </c>
      <c r="C84" s="138" t="str">
        <f>VLOOKUP(B84,'[1]LISTADO ATM'!$A$2:$B$822,2,0)</f>
        <v xml:space="preserve">ATM Oficina Samaná </v>
      </c>
      <c r="D84" s="164" t="s">
        <v>2549</v>
      </c>
      <c r="E84" s="165"/>
    </row>
    <row r="85" spans="1:5" ht="17.399999999999999" x14ac:dyDescent="0.3">
      <c r="A85" s="138" t="str">
        <f>VLOOKUP(B85,'[1]LISTADO ATM'!$A$2:$C$822,3,0)</f>
        <v>NORTE</v>
      </c>
      <c r="B85" s="138">
        <v>405</v>
      </c>
      <c r="C85" s="138" t="str">
        <f>VLOOKUP(B85,'[1]LISTADO ATM'!$A$2:$B$822,2,0)</f>
        <v xml:space="preserve">ATM UNP Loma de Cabrera </v>
      </c>
      <c r="D85" s="164" t="s">
        <v>2649</v>
      </c>
      <c r="E85" s="165"/>
    </row>
    <row r="86" spans="1:5" ht="18.75" customHeight="1" x14ac:dyDescent="0.3">
      <c r="A86" s="138" t="str">
        <f>VLOOKUP(B86,'[1]LISTADO ATM'!$A$2:$C$822,3,0)</f>
        <v>DISTRITO NACIONAL</v>
      </c>
      <c r="B86" s="138">
        <v>719</v>
      </c>
      <c r="C86" s="138" t="str">
        <f>VLOOKUP(B86,'[1]LISTADO ATM'!$A$2:$B$822,2,0)</f>
        <v xml:space="preserve">ATM Ayuntamiento Municipal San Luís </v>
      </c>
      <c r="D86" s="164" t="s">
        <v>2701</v>
      </c>
      <c r="E86" s="165"/>
    </row>
    <row r="87" spans="1:5" ht="18.75" customHeight="1" x14ac:dyDescent="0.3">
      <c r="A87" s="138" t="e">
        <f>VLOOKUP(B87,'[1]LISTADO ATM'!$A$2:$C$822,3,0)</f>
        <v>#N/A</v>
      </c>
      <c r="B87" s="138"/>
      <c r="C87" s="138" t="e">
        <f>VLOOKUP(B87,'[1]LISTADO ATM'!$A$2:$B$822,2,0)</f>
        <v>#N/A</v>
      </c>
      <c r="D87" s="164"/>
      <c r="E87" s="165"/>
    </row>
    <row r="88" spans="1:5" ht="17.399999999999999" x14ac:dyDescent="0.3">
      <c r="A88" s="138" t="e">
        <f>VLOOKUP(B88,'[1]LISTADO ATM'!$A$2:$C$822,3,0)</f>
        <v>#N/A</v>
      </c>
      <c r="B88" s="138"/>
      <c r="C88" s="138" t="e">
        <f>VLOOKUP(B88,'[1]LISTADO ATM'!$A$2:$B$822,2,0)</f>
        <v>#N/A</v>
      </c>
      <c r="D88" s="164"/>
      <c r="E88" s="165"/>
    </row>
    <row r="89" spans="1:5" ht="17.399999999999999" x14ac:dyDescent="0.3">
      <c r="A89" s="138" t="e">
        <f>VLOOKUP(B89,'[1]LISTADO ATM'!$A$2:$C$822,3,0)</f>
        <v>#N/A</v>
      </c>
      <c r="B89" s="138"/>
      <c r="C89" s="138" t="e">
        <f>VLOOKUP(B89,'[1]LISTADO ATM'!$A$2:$B$822,2,0)</f>
        <v>#N/A</v>
      </c>
      <c r="D89" s="164"/>
      <c r="E89" s="165"/>
    </row>
    <row r="90" spans="1:5" ht="17.399999999999999" x14ac:dyDescent="0.3">
      <c r="A90" s="138" t="e">
        <f>VLOOKUP(B90,'[1]LISTADO ATM'!$A$2:$C$822,3,0)</f>
        <v>#N/A</v>
      </c>
      <c r="B90" s="138"/>
      <c r="C90" s="138" t="e">
        <f>VLOOKUP(B90,'[1]LISTADO ATM'!$A$2:$B$822,2,0)</f>
        <v>#N/A</v>
      </c>
      <c r="D90" s="164"/>
      <c r="E90" s="165"/>
    </row>
    <row r="91" spans="1:5" ht="18" thickBot="1" x14ac:dyDescent="0.35">
      <c r="A91" s="142" t="s">
        <v>2473</v>
      </c>
      <c r="B91" s="147">
        <f>COUNT(B80:B86)</f>
        <v>7</v>
      </c>
      <c r="C91" s="139"/>
      <c r="D91" s="139"/>
      <c r="E91" s="140"/>
    </row>
    <row r="92" spans="1:5" ht="18.75" customHeight="1" x14ac:dyDescent="0.3"/>
    <row r="95" spans="1:5" ht="18.75" customHeight="1" x14ac:dyDescent="0.3"/>
    <row r="106" spans="1:5" x14ac:dyDescent="0.3">
      <c r="A106" s="118"/>
      <c r="B106" s="75"/>
      <c r="C106" s="118"/>
      <c r="D106" s="118"/>
      <c r="E106" s="118"/>
    </row>
    <row r="107" spans="1:5" x14ac:dyDescent="0.3">
      <c r="A107" s="118"/>
      <c r="B107" s="75"/>
      <c r="C107" s="118"/>
      <c r="D107" s="118"/>
      <c r="E107" s="118"/>
    </row>
    <row r="108" spans="1:5" x14ac:dyDescent="0.3">
      <c r="A108" s="118"/>
      <c r="B108" s="75"/>
      <c r="C108" s="118"/>
      <c r="D108" s="118"/>
      <c r="E108" s="118"/>
    </row>
    <row r="109" spans="1:5" x14ac:dyDescent="0.3">
      <c r="A109" s="118"/>
      <c r="B109" s="75"/>
      <c r="C109" s="118"/>
      <c r="D109" s="118"/>
      <c r="E109" s="118"/>
    </row>
    <row r="110" spans="1:5" x14ac:dyDescent="0.3">
      <c r="A110" s="118"/>
      <c r="B110" s="75"/>
      <c r="C110" s="118"/>
      <c r="D110" s="118"/>
      <c r="E110" s="118"/>
    </row>
    <row r="111" spans="1:5" x14ac:dyDescent="0.3">
      <c r="A111" s="118"/>
      <c r="B111" s="75"/>
      <c r="C111" s="118"/>
      <c r="D111" s="118"/>
      <c r="E111" s="118"/>
    </row>
    <row r="112" spans="1:5" x14ac:dyDescent="0.3">
      <c r="A112" s="118"/>
      <c r="B112" s="75"/>
      <c r="C112" s="118"/>
      <c r="D112" s="118"/>
      <c r="E112" s="118"/>
    </row>
    <row r="113" spans="1:5" x14ac:dyDescent="0.3">
      <c r="A113" s="118"/>
      <c r="B113" s="75"/>
      <c r="C113" s="118"/>
      <c r="D113" s="118"/>
      <c r="E113" s="118"/>
    </row>
    <row r="114" spans="1:5" x14ac:dyDescent="0.3">
      <c r="A114" s="118"/>
      <c r="B114" s="75"/>
      <c r="C114" s="118"/>
      <c r="D114" s="118"/>
      <c r="E114" s="118"/>
    </row>
    <row r="115" spans="1:5" x14ac:dyDescent="0.3">
      <c r="A115" s="118"/>
      <c r="B115" s="75"/>
      <c r="C115" s="118"/>
      <c r="D115" s="118"/>
      <c r="E115" s="118"/>
    </row>
    <row r="116" spans="1:5" x14ac:dyDescent="0.3">
      <c r="A116" s="118"/>
      <c r="B116" s="75"/>
      <c r="C116" s="118"/>
      <c r="D116" s="118"/>
      <c r="E116" s="118"/>
    </row>
    <row r="117" spans="1:5" x14ac:dyDescent="0.3">
      <c r="A117" s="118"/>
      <c r="B117" s="75"/>
      <c r="C117" s="118"/>
      <c r="D117" s="118"/>
      <c r="E117" s="118"/>
    </row>
    <row r="118" spans="1:5" x14ac:dyDescent="0.3">
      <c r="A118" s="118"/>
      <c r="B118" s="75"/>
      <c r="C118" s="118"/>
      <c r="D118" s="118"/>
      <c r="E118" s="118"/>
    </row>
    <row r="119" spans="1:5" x14ac:dyDescent="0.3">
      <c r="A119" s="118"/>
      <c r="B119" s="75"/>
      <c r="C119" s="118"/>
      <c r="D119" s="118"/>
      <c r="E119" s="118"/>
    </row>
    <row r="120" spans="1:5" x14ac:dyDescent="0.3">
      <c r="A120" s="118"/>
      <c r="B120" s="75"/>
      <c r="C120" s="118"/>
      <c r="D120" s="118"/>
      <c r="E120" s="118"/>
    </row>
    <row r="121" spans="1:5" x14ac:dyDescent="0.3">
      <c r="A121" s="118"/>
      <c r="B121" s="75"/>
      <c r="C121" s="118"/>
      <c r="D121" s="118"/>
      <c r="E121" s="118"/>
    </row>
    <row r="122" spans="1:5" x14ac:dyDescent="0.3">
      <c r="A122" s="118"/>
      <c r="B122" s="75"/>
      <c r="C122" s="118"/>
      <c r="D122" s="118"/>
      <c r="E122" s="118"/>
    </row>
    <row r="123" spans="1:5" x14ac:dyDescent="0.3">
      <c r="A123" s="118"/>
      <c r="B123" s="75"/>
      <c r="C123" s="118"/>
      <c r="D123" s="118"/>
      <c r="E123" s="118"/>
    </row>
    <row r="124" spans="1:5" x14ac:dyDescent="0.3">
      <c r="A124" s="118"/>
      <c r="B124" s="75"/>
      <c r="C124" s="118"/>
      <c r="D124" s="118"/>
      <c r="E124" s="118"/>
    </row>
    <row r="125" spans="1:5" x14ac:dyDescent="0.3">
      <c r="A125" s="118"/>
      <c r="B125" s="75"/>
      <c r="C125" s="118"/>
      <c r="D125" s="118"/>
      <c r="E125" s="118"/>
    </row>
    <row r="126" spans="1:5" x14ac:dyDescent="0.3">
      <c r="A126" s="118"/>
      <c r="B126" s="75"/>
      <c r="C126" s="118"/>
      <c r="D126" s="118"/>
      <c r="E126" s="118"/>
    </row>
    <row r="127" spans="1:5" x14ac:dyDescent="0.3">
      <c r="A127" s="118"/>
      <c r="B127" s="75"/>
      <c r="C127" s="118"/>
      <c r="D127" s="118"/>
      <c r="E127" s="118"/>
    </row>
    <row r="128" spans="1:5" x14ac:dyDescent="0.3">
      <c r="A128" s="118"/>
      <c r="B128" s="75"/>
      <c r="C128" s="118"/>
      <c r="D128" s="118"/>
      <c r="E128" s="118"/>
    </row>
    <row r="129" spans="1:5" x14ac:dyDescent="0.3">
      <c r="A129" s="118"/>
      <c r="B129" s="75"/>
      <c r="C129" s="118"/>
      <c r="D129" s="118"/>
      <c r="E129" s="118"/>
    </row>
    <row r="130" spans="1:5" x14ac:dyDescent="0.3">
      <c r="A130" s="118"/>
      <c r="B130" s="75"/>
      <c r="C130" s="118"/>
      <c r="D130" s="118"/>
      <c r="E130" s="118"/>
    </row>
    <row r="131" spans="1:5" x14ac:dyDescent="0.3">
      <c r="A131" s="118"/>
      <c r="B131" s="75"/>
      <c r="C131" s="118"/>
      <c r="D131" s="118"/>
      <c r="E131" s="118"/>
    </row>
    <row r="132" spans="1:5" x14ac:dyDescent="0.3">
      <c r="A132" s="118"/>
      <c r="B132" s="75"/>
      <c r="C132" s="118"/>
      <c r="D132" s="118"/>
      <c r="E132" s="118"/>
    </row>
    <row r="133" spans="1:5" x14ac:dyDescent="0.3">
      <c r="A133" s="118"/>
      <c r="B133" s="75"/>
      <c r="C133" s="118"/>
      <c r="D133" s="118"/>
      <c r="E133" s="118"/>
    </row>
    <row r="134" spans="1:5" x14ac:dyDescent="0.3">
      <c r="A134" s="118"/>
      <c r="B134" s="75"/>
      <c r="C134" s="118"/>
      <c r="D134" s="118"/>
      <c r="E134" s="118"/>
    </row>
    <row r="135" spans="1:5" x14ac:dyDescent="0.3">
      <c r="A135" s="118"/>
      <c r="B135" s="75"/>
      <c r="C135" s="118"/>
      <c r="D135" s="118"/>
      <c r="E135" s="118"/>
    </row>
    <row r="136" spans="1:5" x14ac:dyDescent="0.3">
      <c r="A136" s="118"/>
      <c r="B136" s="75"/>
      <c r="C136" s="118"/>
      <c r="D136" s="118"/>
      <c r="E136" s="118"/>
    </row>
    <row r="137" spans="1:5" x14ac:dyDescent="0.3">
      <c r="A137" s="118"/>
      <c r="B137" s="75"/>
      <c r="C137" s="118"/>
      <c r="D137" s="118"/>
      <c r="E137" s="118"/>
    </row>
    <row r="138" spans="1:5" x14ac:dyDescent="0.3">
      <c r="A138" s="118"/>
      <c r="B138" s="75"/>
      <c r="C138" s="118"/>
      <c r="D138" s="118"/>
      <c r="E138" s="118"/>
    </row>
    <row r="139" spans="1:5" x14ac:dyDescent="0.3">
      <c r="A139" s="118"/>
      <c r="B139" s="75"/>
      <c r="C139" s="118"/>
      <c r="D139" s="118"/>
      <c r="E139" s="118"/>
    </row>
    <row r="140" spans="1:5" x14ac:dyDescent="0.3">
      <c r="A140" s="118"/>
      <c r="B140" s="75"/>
      <c r="C140" s="118"/>
      <c r="D140" s="118"/>
      <c r="E140" s="118"/>
    </row>
    <row r="141" spans="1:5" x14ac:dyDescent="0.3">
      <c r="A141" s="118"/>
      <c r="B141" s="75"/>
      <c r="C141" s="118"/>
      <c r="D141" s="118"/>
      <c r="E141" s="118"/>
    </row>
    <row r="142" spans="1:5" x14ac:dyDescent="0.3">
      <c r="A142" s="118"/>
      <c r="B142" s="75"/>
      <c r="C142" s="118"/>
      <c r="D142" s="118"/>
      <c r="E142" s="118"/>
    </row>
    <row r="143" spans="1:5" x14ac:dyDescent="0.3">
      <c r="A143" s="118"/>
      <c r="B143" s="75"/>
      <c r="C143" s="118"/>
      <c r="D143" s="118"/>
      <c r="E143" s="118"/>
    </row>
    <row r="144" spans="1:5" x14ac:dyDescent="0.3">
      <c r="A144" s="118"/>
      <c r="B144" s="75"/>
      <c r="C144" s="118"/>
      <c r="D144" s="118"/>
      <c r="E144" s="118"/>
    </row>
    <row r="145" spans="1:5" x14ac:dyDescent="0.3">
      <c r="A145" s="118"/>
      <c r="B145" s="75"/>
      <c r="C145" s="118"/>
      <c r="D145" s="118"/>
      <c r="E145" s="118"/>
    </row>
    <row r="146" spans="1:5" x14ac:dyDescent="0.3">
      <c r="A146" s="118"/>
      <c r="B146" s="75"/>
      <c r="C146" s="118"/>
      <c r="D146" s="118"/>
      <c r="E146" s="118"/>
    </row>
    <row r="147" spans="1:5" x14ac:dyDescent="0.3">
      <c r="A147" s="118"/>
      <c r="B147" s="75"/>
      <c r="C147" s="118"/>
      <c r="D147" s="118"/>
      <c r="E147" s="118"/>
    </row>
    <row r="148" spans="1:5" x14ac:dyDescent="0.3">
      <c r="A148" s="118"/>
      <c r="B148" s="75"/>
      <c r="C148" s="118"/>
      <c r="D148" s="118"/>
      <c r="E148" s="118"/>
    </row>
    <row r="149" spans="1:5" x14ac:dyDescent="0.3">
      <c r="A149" s="118"/>
      <c r="B149" s="75"/>
      <c r="C149" s="118"/>
      <c r="D149" s="118"/>
      <c r="E149" s="118"/>
    </row>
    <row r="150" spans="1:5" x14ac:dyDescent="0.3">
      <c r="A150" s="118"/>
      <c r="B150" s="75"/>
      <c r="C150" s="118"/>
      <c r="D150" s="118"/>
      <c r="E150" s="118"/>
    </row>
    <row r="151" spans="1:5" x14ac:dyDescent="0.3">
      <c r="A151" s="118"/>
      <c r="B151" s="75"/>
      <c r="C151" s="118"/>
      <c r="D151" s="118"/>
      <c r="E151" s="118"/>
    </row>
    <row r="152" spans="1:5" x14ac:dyDescent="0.3">
      <c r="A152" s="118"/>
      <c r="B152" s="75"/>
      <c r="C152" s="118"/>
      <c r="D152" s="118"/>
      <c r="E152" s="118"/>
    </row>
    <row r="153" spans="1:5" x14ac:dyDescent="0.3">
      <c r="A153" s="118"/>
      <c r="B153" s="75"/>
      <c r="C153" s="118"/>
      <c r="D153" s="118"/>
      <c r="E153" s="118"/>
    </row>
    <row r="154" spans="1:5" x14ac:dyDescent="0.3">
      <c r="A154" s="118"/>
      <c r="B154" s="75"/>
      <c r="C154" s="118"/>
      <c r="D154" s="118"/>
      <c r="E154" s="118"/>
    </row>
    <row r="155" spans="1:5" x14ac:dyDescent="0.3">
      <c r="A155" s="118"/>
      <c r="B155" s="75"/>
      <c r="C155" s="118"/>
      <c r="D155" s="118"/>
      <c r="E155" s="118"/>
    </row>
    <row r="156" spans="1:5" x14ac:dyDescent="0.3">
      <c r="A156" s="118"/>
      <c r="B156" s="75"/>
      <c r="C156" s="118"/>
      <c r="D156" s="118"/>
      <c r="E156" s="118"/>
    </row>
    <row r="157" spans="1:5" x14ac:dyDescent="0.3">
      <c r="A157" s="118"/>
      <c r="B157" s="75"/>
      <c r="C157" s="118"/>
      <c r="D157" s="118"/>
      <c r="E157" s="118"/>
    </row>
    <row r="158" spans="1:5" x14ac:dyDescent="0.3">
      <c r="A158" s="118"/>
      <c r="B158" s="75"/>
      <c r="C158" s="118"/>
      <c r="D158" s="118"/>
      <c r="E158" s="118"/>
    </row>
    <row r="159" spans="1:5" x14ac:dyDescent="0.3">
      <c r="A159" s="118"/>
      <c r="B159" s="75"/>
      <c r="C159" s="118"/>
      <c r="D159" s="118"/>
      <c r="E159" s="118"/>
    </row>
    <row r="160" spans="1:5" x14ac:dyDescent="0.3">
      <c r="A160" s="118"/>
      <c r="B160" s="75"/>
      <c r="C160" s="118"/>
      <c r="D160" s="118"/>
      <c r="E160" s="118"/>
    </row>
    <row r="161" spans="1:5" x14ac:dyDescent="0.3">
      <c r="A161" s="118"/>
      <c r="B161" s="75"/>
      <c r="C161" s="118"/>
      <c r="D161" s="118"/>
      <c r="E161" s="118"/>
    </row>
    <row r="162" spans="1:5" x14ac:dyDescent="0.3">
      <c r="A162" s="118"/>
      <c r="B162" s="75"/>
      <c r="C162" s="118"/>
      <c r="D162" s="118"/>
      <c r="E162" s="118"/>
    </row>
    <row r="163" spans="1:5" x14ac:dyDescent="0.3">
      <c r="A163" s="118"/>
      <c r="B163" s="75"/>
      <c r="C163" s="118"/>
      <c r="D163" s="118"/>
      <c r="E163" s="118"/>
    </row>
    <row r="164" spans="1:5" x14ac:dyDescent="0.3">
      <c r="A164" s="118"/>
      <c r="B164" s="75"/>
      <c r="C164" s="118"/>
      <c r="D164" s="118"/>
      <c r="E164" s="118"/>
    </row>
    <row r="165" spans="1:5" x14ac:dyDescent="0.3">
      <c r="A165" s="118"/>
      <c r="B165" s="75"/>
      <c r="C165" s="118"/>
      <c r="D165" s="118"/>
      <c r="E165" s="118"/>
    </row>
    <row r="166" spans="1:5" x14ac:dyDescent="0.3">
      <c r="A166" s="118"/>
      <c r="B166" s="75"/>
      <c r="C166" s="118"/>
      <c r="D166" s="118"/>
      <c r="E166" s="118"/>
    </row>
    <row r="167" spans="1:5" x14ac:dyDescent="0.3">
      <c r="A167" s="118"/>
      <c r="B167" s="75"/>
      <c r="C167" s="118"/>
      <c r="D167" s="118"/>
      <c r="E167" s="118"/>
    </row>
    <row r="168" spans="1:5" x14ac:dyDescent="0.3">
      <c r="A168" s="118"/>
      <c r="B168" s="75"/>
      <c r="C168" s="118"/>
      <c r="D168" s="118"/>
      <c r="E168" s="118"/>
    </row>
    <row r="169" spans="1:5" x14ac:dyDescent="0.3">
      <c r="A169" s="118"/>
      <c r="B169" s="75"/>
      <c r="C169" s="118"/>
      <c r="D169" s="118"/>
      <c r="E169" s="118"/>
    </row>
    <row r="170" spans="1:5" x14ac:dyDescent="0.3">
      <c r="A170" s="118"/>
      <c r="B170" s="75"/>
      <c r="C170" s="118"/>
      <c r="D170" s="118"/>
      <c r="E170" s="118"/>
    </row>
    <row r="171" spans="1:5" x14ac:dyDescent="0.3">
      <c r="A171" s="118"/>
      <c r="B171" s="75"/>
      <c r="C171" s="118"/>
      <c r="D171" s="118"/>
      <c r="E171" s="118"/>
    </row>
    <row r="172" spans="1:5" x14ac:dyDescent="0.3">
      <c r="A172" s="118"/>
      <c r="B172" s="75"/>
      <c r="C172" s="118"/>
      <c r="D172" s="118"/>
      <c r="E172" s="118"/>
    </row>
    <row r="173" spans="1:5" x14ac:dyDescent="0.3">
      <c r="A173" s="118"/>
      <c r="B173" s="75"/>
      <c r="C173" s="118"/>
      <c r="D173" s="118"/>
      <c r="E173" s="118"/>
    </row>
    <row r="174" spans="1:5" x14ac:dyDescent="0.3">
      <c r="A174" s="118"/>
      <c r="B174" s="75"/>
      <c r="C174" s="118"/>
      <c r="D174" s="118"/>
      <c r="E174" s="118"/>
    </row>
    <row r="175" spans="1:5" x14ac:dyDescent="0.3">
      <c r="A175" s="118"/>
      <c r="B175" s="75"/>
      <c r="C175" s="118"/>
      <c r="D175" s="118"/>
      <c r="E175" s="118"/>
    </row>
    <row r="176" spans="1:5" x14ac:dyDescent="0.3">
      <c r="A176" s="118"/>
      <c r="B176" s="75"/>
      <c r="C176" s="118"/>
      <c r="D176" s="118"/>
      <c r="E176" s="118"/>
    </row>
    <row r="177" spans="1:5" x14ac:dyDescent="0.3">
      <c r="A177" s="118"/>
      <c r="B177" s="75"/>
      <c r="C177" s="118"/>
      <c r="D177" s="118"/>
      <c r="E177" s="118"/>
    </row>
    <row r="178" spans="1:5" x14ac:dyDescent="0.3">
      <c r="A178" s="118"/>
      <c r="B178" s="75"/>
      <c r="C178" s="118"/>
      <c r="D178" s="118"/>
      <c r="E178" s="118"/>
    </row>
    <row r="179" spans="1:5" x14ac:dyDescent="0.3">
      <c r="A179" s="118"/>
      <c r="B179" s="75"/>
      <c r="C179" s="118"/>
      <c r="D179" s="118"/>
      <c r="E179" s="118"/>
    </row>
    <row r="180" spans="1:5" x14ac:dyDescent="0.3">
      <c r="A180" s="118"/>
      <c r="B180" s="75"/>
      <c r="C180" s="118"/>
      <c r="D180" s="118"/>
      <c r="E180" s="118"/>
    </row>
    <row r="181" spans="1:5" x14ac:dyDescent="0.3">
      <c r="A181" s="118"/>
      <c r="B181" s="75"/>
      <c r="C181" s="118"/>
      <c r="D181" s="118"/>
      <c r="E181" s="118"/>
    </row>
    <row r="182" spans="1:5" x14ac:dyDescent="0.3">
      <c r="A182" s="118"/>
      <c r="B182" s="75"/>
      <c r="C182" s="118"/>
      <c r="D182" s="118"/>
      <c r="E182" s="118"/>
    </row>
    <row r="183" spans="1:5" x14ac:dyDescent="0.3">
      <c r="A183" s="118"/>
      <c r="B183" s="75"/>
      <c r="C183" s="118"/>
      <c r="D183" s="118"/>
      <c r="E183" s="118"/>
    </row>
    <row r="184" spans="1:5" x14ac:dyDescent="0.3">
      <c r="A184" s="118"/>
      <c r="B184" s="75"/>
      <c r="C184" s="118"/>
      <c r="D184" s="118"/>
      <c r="E184" s="118"/>
    </row>
    <row r="185" spans="1:5" x14ac:dyDescent="0.3">
      <c r="A185" s="118"/>
      <c r="B185" s="75"/>
      <c r="C185" s="118"/>
      <c r="D185" s="118"/>
      <c r="E185" s="118"/>
    </row>
    <row r="186" spans="1:5" x14ac:dyDescent="0.3">
      <c r="A186" s="118"/>
      <c r="B186" s="75"/>
      <c r="C186" s="118"/>
      <c r="D186" s="118"/>
      <c r="E186" s="118"/>
    </row>
    <row r="187" spans="1:5" x14ac:dyDescent="0.3">
      <c r="A187" s="118"/>
      <c r="B187" s="75"/>
      <c r="C187" s="118"/>
      <c r="D187" s="118"/>
      <c r="E187" s="118"/>
    </row>
    <row r="188" spans="1:5" x14ac:dyDescent="0.3">
      <c r="A188" s="118"/>
      <c r="B188" s="75"/>
      <c r="C188" s="118"/>
      <c r="D188" s="118"/>
      <c r="E188" s="118"/>
    </row>
    <row r="189" spans="1:5" x14ac:dyDescent="0.3">
      <c r="A189" s="118"/>
      <c r="B189" s="75"/>
      <c r="C189" s="118"/>
      <c r="D189" s="118"/>
      <c r="E189" s="118"/>
    </row>
    <row r="190" spans="1:5" x14ac:dyDescent="0.3">
      <c r="A190" s="118"/>
      <c r="B190" s="75"/>
      <c r="C190" s="118"/>
      <c r="D190" s="118"/>
      <c r="E190" s="118"/>
    </row>
    <row r="191" spans="1:5" x14ac:dyDescent="0.3">
      <c r="A191" s="118"/>
      <c r="B191" s="75"/>
      <c r="C191" s="118"/>
      <c r="D191" s="118"/>
      <c r="E191" s="118"/>
    </row>
    <row r="192" spans="1:5" x14ac:dyDescent="0.3">
      <c r="A192" s="118"/>
      <c r="B192" s="75"/>
      <c r="C192" s="118"/>
      <c r="D192" s="118"/>
      <c r="E192" s="118"/>
    </row>
    <row r="193" spans="1:5" x14ac:dyDescent="0.3">
      <c r="A193" s="118"/>
      <c r="B193" s="75"/>
      <c r="C193" s="118"/>
      <c r="D193" s="118"/>
      <c r="E193" s="118"/>
    </row>
    <row r="194" spans="1:5" x14ac:dyDescent="0.3">
      <c r="A194" s="118"/>
      <c r="B194" s="75"/>
      <c r="C194" s="118"/>
      <c r="D194" s="118"/>
      <c r="E194" s="118"/>
    </row>
    <row r="195" spans="1:5" x14ac:dyDescent="0.3">
      <c r="A195" s="118"/>
      <c r="B195" s="75"/>
      <c r="C195" s="118"/>
      <c r="D195" s="118"/>
      <c r="E195" s="118"/>
    </row>
    <row r="196" spans="1:5" x14ac:dyDescent="0.3">
      <c r="A196" s="118"/>
      <c r="B196" s="75"/>
      <c r="C196" s="118"/>
      <c r="D196" s="118"/>
      <c r="E196" s="118"/>
    </row>
    <row r="197" spans="1:5" x14ac:dyDescent="0.3">
      <c r="A197" s="118"/>
      <c r="B197" s="75"/>
      <c r="C197" s="118"/>
      <c r="D197" s="118"/>
      <c r="E197" s="118"/>
    </row>
    <row r="198" spans="1:5" x14ac:dyDescent="0.3">
      <c r="A198" s="118"/>
      <c r="B198" s="75"/>
      <c r="C198" s="118"/>
      <c r="D198" s="118"/>
      <c r="E198" s="118"/>
    </row>
    <row r="199" spans="1:5" x14ac:dyDescent="0.3">
      <c r="A199" s="118"/>
      <c r="B199" s="75"/>
      <c r="C199" s="118"/>
      <c r="D199" s="118"/>
      <c r="E199" s="118"/>
    </row>
    <row r="200" spans="1:5" x14ac:dyDescent="0.3">
      <c r="A200" s="118"/>
      <c r="B200" s="75"/>
      <c r="C200" s="118"/>
      <c r="D200" s="118"/>
      <c r="E200" s="118"/>
    </row>
    <row r="201" spans="1:5" x14ac:dyDescent="0.3">
      <c r="A201" s="118"/>
      <c r="B201" s="75"/>
      <c r="C201" s="118"/>
      <c r="D201" s="118"/>
      <c r="E201" s="118"/>
    </row>
    <row r="202" spans="1:5" x14ac:dyDescent="0.3">
      <c r="A202" s="118"/>
      <c r="B202" s="75"/>
      <c r="C202" s="118"/>
      <c r="D202" s="118"/>
      <c r="E202" s="118"/>
    </row>
    <row r="203" spans="1:5" x14ac:dyDescent="0.3">
      <c r="A203" s="118"/>
      <c r="B203" s="75"/>
      <c r="C203" s="118"/>
      <c r="D203" s="118"/>
      <c r="E203" s="118"/>
    </row>
    <row r="204" spans="1:5" x14ac:dyDescent="0.3">
      <c r="A204" s="118"/>
      <c r="B204" s="75"/>
      <c r="C204" s="118"/>
      <c r="D204" s="118"/>
      <c r="E204" s="118"/>
    </row>
    <row r="205" spans="1:5" x14ac:dyDescent="0.3">
      <c r="A205" s="118"/>
      <c r="B205" s="75"/>
      <c r="C205" s="118"/>
      <c r="D205" s="118"/>
      <c r="E205" s="118"/>
    </row>
    <row r="206" spans="1:5" x14ac:dyDescent="0.3">
      <c r="A206" s="118"/>
      <c r="B206" s="75"/>
      <c r="C206" s="118"/>
      <c r="D206" s="118"/>
      <c r="E206" s="118"/>
    </row>
    <row r="207" spans="1:5" x14ac:dyDescent="0.3">
      <c r="A207" s="118"/>
      <c r="B207" s="75"/>
      <c r="C207" s="118"/>
      <c r="D207" s="118"/>
      <c r="E207" s="118"/>
    </row>
    <row r="208" spans="1:5" x14ac:dyDescent="0.3">
      <c r="A208" s="118"/>
      <c r="B208" s="75"/>
      <c r="C208" s="118"/>
      <c r="D208" s="118"/>
      <c r="E208" s="118"/>
    </row>
    <row r="209" spans="1:5" x14ac:dyDescent="0.3">
      <c r="A209" s="118"/>
      <c r="B209" s="75"/>
      <c r="C209" s="118"/>
      <c r="D209" s="118"/>
      <c r="E209" s="118"/>
    </row>
    <row r="210" spans="1:5" x14ac:dyDescent="0.3">
      <c r="A210" s="118"/>
      <c r="B210" s="75"/>
      <c r="C210" s="118"/>
      <c r="D210" s="118"/>
      <c r="E210" s="118"/>
    </row>
    <row r="211" spans="1:5" x14ac:dyDescent="0.3">
      <c r="A211" s="118"/>
      <c r="B211" s="75"/>
      <c r="C211" s="118"/>
      <c r="D211" s="118"/>
      <c r="E211" s="118"/>
    </row>
    <row r="212" spans="1:5" x14ac:dyDescent="0.3">
      <c r="A212" s="118"/>
      <c r="B212" s="75"/>
      <c r="C212" s="118"/>
      <c r="D212" s="118"/>
      <c r="E212" s="118"/>
    </row>
    <row r="213" spans="1:5" x14ac:dyDescent="0.3">
      <c r="A213" s="118"/>
      <c r="B213" s="75"/>
      <c r="C213" s="118"/>
      <c r="D213" s="118"/>
      <c r="E213" s="118"/>
    </row>
    <row r="214" spans="1:5" x14ac:dyDescent="0.3">
      <c r="A214" s="118"/>
      <c r="B214" s="75"/>
      <c r="C214" s="118"/>
      <c r="D214" s="118"/>
      <c r="E214" s="118"/>
    </row>
    <row r="215" spans="1:5" x14ac:dyDescent="0.3">
      <c r="A215" s="118"/>
      <c r="B215" s="75"/>
      <c r="C215" s="118"/>
      <c r="D215" s="118"/>
      <c r="E215" s="118"/>
    </row>
    <row r="216" spans="1:5" x14ac:dyDescent="0.3">
      <c r="A216" s="118"/>
      <c r="B216" s="75"/>
      <c r="C216" s="118"/>
      <c r="D216" s="118"/>
      <c r="E216" s="118"/>
    </row>
    <row r="217" spans="1:5" x14ac:dyDescent="0.3">
      <c r="A217" s="118"/>
      <c r="B217" s="75"/>
      <c r="C217" s="118"/>
      <c r="D217" s="118"/>
      <c r="E217" s="118"/>
    </row>
    <row r="218" spans="1:5" x14ac:dyDescent="0.3">
      <c r="A218" s="118"/>
      <c r="B218" s="75"/>
      <c r="C218" s="118"/>
      <c r="D218" s="118"/>
      <c r="E218" s="118"/>
    </row>
    <row r="219" spans="1:5" x14ac:dyDescent="0.3">
      <c r="A219" s="118"/>
      <c r="B219" s="75"/>
      <c r="C219" s="118"/>
      <c r="D219" s="118"/>
      <c r="E219" s="118"/>
    </row>
    <row r="220" spans="1:5" x14ac:dyDescent="0.3">
      <c r="A220" s="118"/>
      <c r="B220" s="75"/>
      <c r="C220" s="118"/>
      <c r="D220" s="118"/>
      <c r="E220" s="118"/>
    </row>
    <row r="221" spans="1:5" x14ac:dyDescent="0.3">
      <c r="A221" s="118"/>
      <c r="B221" s="75"/>
      <c r="C221" s="118"/>
      <c r="D221" s="118"/>
      <c r="E221" s="118"/>
    </row>
    <row r="222" spans="1:5" x14ac:dyDescent="0.3">
      <c r="A222" s="118"/>
      <c r="B222" s="75"/>
      <c r="C222" s="118"/>
      <c r="D222" s="118"/>
      <c r="E222" s="118"/>
    </row>
    <row r="223" spans="1:5" x14ac:dyDescent="0.3">
      <c r="A223" s="118"/>
      <c r="B223" s="75"/>
      <c r="C223" s="118"/>
      <c r="D223" s="118"/>
      <c r="E223" s="118"/>
    </row>
    <row r="224" spans="1:5" x14ac:dyDescent="0.3">
      <c r="A224" s="118"/>
      <c r="B224" s="75"/>
      <c r="C224" s="118"/>
      <c r="D224" s="118"/>
      <c r="E224" s="118"/>
    </row>
    <row r="225" spans="1:5" x14ac:dyDescent="0.3">
      <c r="A225" s="118"/>
      <c r="B225" s="75"/>
      <c r="C225" s="118"/>
      <c r="D225" s="118"/>
      <c r="E225" s="118"/>
    </row>
    <row r="226" spans="1:5" x14ac:dyDescent="0.3">
      <c r="A226" s="118"/>
      <c r="B226" s="75"/>
      <c r="C226" s="118"/>
      <c r="D226" s="118"/>
      <c r="E226" s="118"/>
    </row>
    <row r="227" spans="1:5" x14ac:dyDescent="0.3">
      <c r="A227" s="118"/>
      <c r="B227" s="75"/>
      <c r="C227" s="118"/>
      <c r="D227" s="118"/>
      <c r="E227" s="118"/>
    </row>
    <row r="228" spans="1:5" x14ac:dyDescent="0.3">
      <c r="A228" s="118"/>
      <c r="B228" s="75"/>
      <c r="C228" s="118"/>
      <c r="D228" s="118"/>
      <c r="E228" s="118"/>
    </row>
    <row r="229" spans="1:5" x14ac:dyDescent="0.3">
      <c r="A229" s="118"/>
      <c r="B229" s="75"/>
      <c r="C229" s="118"/>
      <c r="D229" s="118"/>
      <c r="E229" s="118"/>
    </row>
    <row r="230" spans="1:5" x14ac:dyDescent="0.3">
      <c r="A230" s="118"/>
      <c r="B230" s="75"/>
      <c r="C230" s="118"/>
      <c r="D230" s="118"/>
      <c r="E230" s="118"/>
    </row>
    <row r="231" spans="1:5" x14ac:dyDescent="0.3">
      <c r="A231" s="118"/>
      <c r="B231" s="75"/>
      <c r="C231" s="118"/>
      <c r="D231" s="118"/>
      <c r="E231" s="118"/>
    </row>
    <row r="232" spans="1:5" x14ac:dyDescent="0.3">
      <c r="A232" s="118"/>
      <c r="B232" s="75"/>
      <c r="C232" s="118"/>
      <c r="D232" s="118"/>
      <c r="E232" s="118"/>
    </row>
    <row r="233" spans="1:5" x14ac:dyDescent="0.3">
      <c r="A233" s="118"/>
      <c r="B233" s="75"/>
      <c r="C233" s="118"/>
      <c r="D233" s="118"/>
      <c r="E233" s="118"/>
    </row>
    <row r="234" spans="1:5" x14ac:dyDescent="0.3">
      <c r="A234" s="118"/>
      <c r="B234" s="75"/>
      <c r="C234" s="118"/>
      <c r="D234" s="118"/>
      <c r="E234" s="118"/>
    </row>
    <row r="235" spans="1:5" x14ac:dyDescent="0.3">
      <c r="A235" s="118"/>
      <c r="B235" s="75"/>
      <c r="C235" s="118"/>
      <c r="D235" s="118"/>
      <c r="E235" s="118"/>
    </row>
    <row r="236" spans="1:5" x14ac:dyDescent="0.3">
      <c r="A236" s="118"/>
      <c r="B236" s="75"/>
      <c r="C236" s="118"/>
      <c r="D236" s="118"/>
      <c r="E236" s="118"/>
    </row>
    <row r="237" spans="1:5" x14ac:dyDescent="0.3">
      <c r="A237" s="118"/>
      <c r="B237" s="75"/>
      <c r="C237" s="118"/>
      <c r="D237" s="118"/>
      <c r="E237" s="118"/>
    </row>
    <row r="238" spans="1:5" x14ac:dyDescent="0.3">
      <c r="A238" s="118"/>
      <c r="B238" s="75"/>
      <c r="C238" s="118"/>
      <c r="D238" s="118"/>
      <c r="E238" s="118"/>
    </row>
    <row r="239" spans="1:5" x14ac:dyDescent="0.3">
      <c r="A239" s="118"/>
      <c r="B239" s="75"/>
      <c r="C239" s="118"/>
      <c r="D239" s="118"/>
      <c r="E239" s="118"/>
    </row>
    <row r="240" spans="1:5" x14ac:dyDescent="0.3">
      <c r="A240" s="118"/>
      <c r="B240" s="75"/>
      <c r="C240" s="118"/>
      <c r="D240" s="118"/>
      <c r="E240" s="118"/>
    </row>
    <row r="241" spans="1:5" x14ac:dyDescent="0.3">
      <c r="A241" s="118"/>
      <c r="B241" s="75"/>
      <c r="C241" s="118"/>
      <c r="D241" s="118"/>
      <c r="E241" s="118"/>
    </row>
    <row r="242" spans="1:5" x14ac:dyDescent="0.3">
      <c r="A242" s="118"/>
      <c r="B242" s="75"/>
      <c r="C242" s="118"/>
      <c r="D242" s="118"/>
      <c r="E242" s="118"/>
    </row>
    <row r="243" spans="1:5" x14ac:dyDescent="0.3">
      <c r="A243" s="118"/>
      <c r="B243" s="75"/>
      <c r="C243" s="118"/>
      <c r="D243" s="118"/>
      <c r="E243" s="118"/>
    </row>
    <row r="244" spans="1:5" x14ac:dyDescent="0.3">
      <c r="A244" s="118"/>
      <c r="B244" s="75"/>
      <c r="C244" s="118"/>
      <c r="D244" s="118"/>
      <c r="E244" s="118"/>
    </row>
    <row r="245" spans="1:5" x14ac:dyDescent="0.3">
      <c r="A245" s="118"/>
      <c r="B245" s="75"/>
      <c r="C245" s="118"/>
      <c r="D245" s="118"/>
      <c r="E245" s="118"/>
    </row>
    <row r="246" spans="1:5" x14ac:dyDescent="0.3">
      <c r="A246" s="118"/>
      <c r="B246" s="75"/>
      <c r="C246" s="118"/>
      <c r="D246" s="118"/>
      <c r="E246" s="118"/>
    </row>
    <row r="247" spans="1:5" x14ac:dyDescent="0.3">
      <c r="A247" s="118"/>
      <c r="B247" s="75"/>
      <c r="C247" s="118"/>
      <c r="D247" s="118"/>
      <c r="E247" s="118"/>
    </row>
    <row r="248" spans="1:5" x14ac:dyDescent="0.3">
      <c r="A248" s="118"/>
      <c r="B248" s="75"/>
      <c r="C248" s="118"/>
      <c r="D248" s="118"/>
      <c r="E248" s="118"/>
    </row>
    <row r="249" spans="1:5" x14ac:dyDescent="0.3">
      <c r="A249" s="118"/>
      <c r="B249" s="75"/>
      <c r="C249" s="118"/>
      <c r="D249" s="118"/>
      <c r="E249" s="118"/>
    </row>
    <row r="250" spans="1:5" x14ac:dyDescent="0.3">
      <c r="A250" s="118"/>
      <c r="B250" s="75"/>
      <c r="C250" s="118"/>
      <c r="D250" s="118"/>
      <c r="E250" s="118"/>
    </row>
    <row r="251" spans="1:5" x14ac:dyDescent="0.3">
      <c r="A251" s="118"/>
      <c r="B251" s="75"/>
      <c r="C251" s="118"/>
      <c r="D251" s="118"/>
      <c r="E251" s="118"/>
    </row>
    <row r="252" spans="1:5" x14ac:dyDescent="0.3">
      <c r="A252" s="118"/>
      <c r="B252" s="75"/>
      <c r="C252" s="118"/>
      <c r="D252" s="118"/>
      <c r="E252" s="118"/>
    </row>
    <row r="253" spans="1:5" x14ac:dyDescent="0.3">
      <c r="A253" s="118"/>
      <c r="B253" s="75"/>
      <c r="C253" s="118"/>
      <c r="D253" s="118"/>
      <c r="E253" s="118"/>
    </row>
    <row r="254" spans="1:5" x14ac:dyDescent="0.3">
      <c r="A254" s="118"/>
      <c r="B254" s="75"/>
      <c r="C254" s="118"/>
      <c r="D254" s="118"/>
      <c r="E254" s="118"/>
    </row>
    <row r="255" spans="1:5" x14ac:dyDescent="0.3">
      <c r="A255" s="118"/>
      <c r="B255" s="75"/>
      <c r="C255" s="118"/>
      <c r="D255" s="118"/>
      <c r="E255" s="118"/>
    </row>
    <row r="256" spans="1:5" x14ac:dyDescent="0.3">
      <c r="A256" s="118"/>
      <c r="B256" s="75"/>
      <c r="C256" s="118"/>
      <c r="D256" s="118"/>
      <c r="E256" s="118"/>
    </row>
    <row r="257" spans="1:5" x14ac:dyDescent="0.3">
      <c r="A257" s="118"/>
      <c r="B257" s="75"/>
      <c r="C257" s="118"/>
      <c r="D257" s="118"/>
      <c r="E257" s="118"/>
    </row>
    <row r="258" spans="1:5" x14ac:dyDescent="0.3">
      <c r="A258" s="118"/>
      <c r="B258" s="75"/>
      <c r="C258" s="118"/>
      <c r="D258" s="118"/>
      <c r="E258" s="118"/>
    </row>
    <row r="259" spans="1:5" x14ac:dyDescent="0.3">
      <c r="A259" s="118"/>
      <c r="B259" s="75"/>
      <c r="C259" s="118"/>
      <c r="D259" s="118"/>
      <c r="E259" s="118"/>
    </row>
    <row r="260" spans="1:5" x14ac:dyDescent="0.3">
      <c r="A260" s="118"/>
      <c r="B260" s="75"/>
      <c r="C260" s="118"/>
      <c r="D260" s="118"/>
      <c r="E260" s="118"/>
    </row>
    <row r="261" spans="1:5" x14ac:dyDescent="0.3">
      <c r="A261" s="118"/>
      <c r="B261" s="75"/>
      <c r="C261" s="118"/>
      <c r="D261" s="118"/>
      <c r="E261" s="118"/>
    </row>
    <row r="262" spans="1:5" x14ac:dyDescent="0.3">
      <c r="A262" s="118"/>
      <c r="B262" s="75"/>
      <c r="C262" s="118"/>
      <c r="D262" s="118"/>
      <c r="E262" s="118"/>
    </row>
    <row r="263" spans="1:5" x14ac:dyDescent="0.3">
      <c r="A263" s="118"/>
      <c r="B263" s="75"/>
      <c r="C263" s="118"/>
      <c r="D263" s="118"/>
      <c r="E263" s="118"/>
    </row>
    <row r="264" spans="1:5" x14ac:dyDescent="0.3">
      <c r="A264" s="118"/>
      <c r="B264" s="75"/>
      <c r="C264" s="118"/>
      <c r="D264" s="118"/>
      <c r="E264" s="118"/>
    </row>
    <row r="265" spans="1:5" x14ac:dyDescent="0.3">
      <c r="A265" s="118"/>
      <c r="B265" s="75"/>
      <c r="C265" s="118"/>
      <c r="D265" s="118"/>
      <c r="E265" s="118"/>
    </row>
    <row r="266" spans="1:5" x14ac:dyDescent="0.3">
      <c r="A266" s="118"/>
      <c r="B266" s="75"/>
      <c r="C266" s="118"/>
      <c r="D266" s="118"/>
      <c r="E266" s="118"/>
    </row>
    <row r="267" spans="1:5" x14ac:dyDescent="0.3">
      <c r="A267" s="118"/>
      <c r="B267" s="75"/>
      <c r="C267" s="118"/>
      <c r="D267" s="118"/>
      <c r="E267" s="118"/>
    </row>
    <row r="268" spans="1:5" x14ac:dyDescent="0.3">
      <c r="A268" s="118"/>
      <c r="B268" s="75"/>
      <c r="C268" s="118"/>
      <c r="D268" s="118"/>
      <c r="E268" s="118"/>
    </row>
    <row r="269" spans="1:5" x14ac:dyDescent="0.3">
      <c r="A269" s="118"/>
      <c r="B269" s="75"/>
      <c r="C269" s="118"/>
      <c r="D269" s="118"/>
      <c r="E269" s="118"/>
    </row>
    <row r="270" spans="1:5" x14ac:dyDescent="0.3">
      <c r="A270" s="118"/>
      <c r="B270" s="75"/>
      <c r="C270" s="118"/>
      <c r="D270" s="118"/>
      <c r="E270" s="118"/>
    </row>
    <row r="271" spans="1:5" x14ac:dyDescent="0.3">
      <c r="A271" s="118"/>
      <c r="B271" s="75"/>
      <c r="C271" s="118"/>
      <c r="D271" s="118"/>
      <c r="E271" s="118"/>
    </row>
    <row r="272" spans="1:5" x14ac:dyDescent="0.3">
      <c r="A272" s="118"/>
      <c r="B272" s="75"/>
      <c r="C272" s="118"/>
      <c r="D272" s="118"/>
      <c r="E272" s="118"/>
    </row>
    <row r="273" spans="1:5" x14ac:dyDescent="0.3">
      <c r="A273" s="118"/>
      <c r="B273" s="75"/>
      <c r="C273" s="118"/>
      <c r="D273" s="118"/>
      <c r="E273" s="118"/>
    </row>
    <row r="274" spans="1:5" x14ac:dyDescent="0.3">
      <c r="A274" s="118"/>
      <c r="B274" s="75"/>
      <c r="C274" s="118"/>
      <c r="D274" s="118"/>
      <c r="E274" s="118"/>
    </row>
    <row r="275" spans="1:5" x14ac:dyDescent="0.3">
      <c r="A275" s="118"/>
      <c r="B275" s="75"/>
      <c r="C275" s="118"/>
      <c r="D275" s="118"/>
      <c r="E275" s="118"/>
    </row>
    <row r="276" spans="1:5" x14ac:dyDescent="0.3">
      <c r="A276" s="118"/>
      <c r="B276" s="75"/>
      <c r="C276" s="118"/>
      <c r="D276" s="118"/>
      <c r="E276" s="118"/>
    </row>
    <row r="277" spans="1:5" x14ac:dyDescent="0.3">
      <c r="A277" s="118"/>
      <c r="B277" s="75"/>
      <c r="C277" s="118"/>
      <c r="D277" s="118"/>
      <c r="E277" s="118"/>
    </row>
    <row r="278" spans="1:5" x14ac:dyDescent="0.3">
      <c r="A278" s="118"/>
      <c r="B278" s="75"/>
      <c r="C278" s="118"/>
      <c r="D278" s="118"/>
      <c r="E278" s="118"/>
    </row>
    <row r="279" spans="1:5" x14ac:dyDescent="0.3">
      <c r="A279" s="118"/>
      <c r="B279" s="75"/>
      <c r="C279" s="118"/>
      <c r="D279" s="118"/>
      <c r="E279" s="118"/>
    </row>
    <row r="280" spans="1:5" x14ac:dyDescent="0.3">
      <c r="A280" s="118"/>
      <c r="B280" s="75"/>
      <c r="C280" s="118"/>
      <c r="D280" s="118"/>
      <c r="E280" s="118"/>
    </row>
    <row r="281" spans="1:5" x14ac:dyDescent="0.3">
      <c r="A281" s="118"/>
      <c r="B281" s="75"/>
      <c r="C281" s="118"/>
      <c r="D281" s="118"/>
      <c r="E281" s="118"/>
    </row>
    <row r="282" spans="1:5" x14ac:dyDescent="0.3">
      <c r="A282" s="118"/>
      <c r="B282" s="75"/>
      <c r="C282" s="118"/>
      <c r="D282" s="118"/>
      <c r="E282" s="118"/>
    </row>
    <row r="283" spans="1:5" x14ac:dyDescent="0.3">
      <c r="A283" s="118"/>
      <c r="B283" s="75"/>
      <c r="C283" s="118"/>
      <c r="D283" s="118"/>
      <c r="E283" s="118"/>
    </row>
    <row r="284" spans="1:5" x14ac:dyDescent="0.3">
      <c r="A284" s="118"/>
      <c r="B284" s="75"/>
      <c r="C284" s="118"/>
      <c r="D284" s="118"/>
      <c r="E284" s="118"/>
    </row>
    <row r="285" spans="1:5" x14ac:dyDescent="0.3">
      <c r="A285" s="118"/>
      <c r="B285" s="75"/>
      <c r="C285" s="118"/>
      <c r="D285" s="118"/>
      <c r="E285" s="118"/>
    </row>
    <row r="286" spans="1:5" x14ac:dyDescent="0.3">
      <c r="A286" s="118"/>
      <c r="B286" s="75"/>
      <c r="C286" s="118"/>
      <c r="D286" s="118"/>
      <c r="E286" s="118"/>
    </row>
    <row r="287" spans="1:5" x14ac:dyDescent="0.3">
      <c r="A287" s="118"/>
      <c r="B287" s="75"/>
      <c r="C287" s="118"/>
      <c r="D287" s="118"/>
      <c r="E287" s="118"/>
    </row>
    <row r="288" spans="1:5" x14ac:dyDescent="0.3">
      <c r="A288" s="118"/>
      <c r="B288" s="75"/>
      <c r="C288" s="118"/>
      <c r="D288" s="118"/>
      <c r="E288" s="118"/>
    </row>
    <row r="289" spans="1:5" x14ac:dyDescent="0.3">
      <c r="A289" s="118"/>
      <c r="B289" s="75"/>
      <c r="C289" s="118"/>
      <c r="D289" s="118"/>
      <c r="E289" s="118"/>
    </row>
    <row r="290" spans="1:5" x14ac:dyDescent="0.3">
      <c r="A290" s="118"/>
      <c r="B290" s="75"/>
      <c r="C290" s="118"/>
      <c r="D290" s="118"/>
      <c r="E290" s="118"/>
    </row>
    <row r="291" spans="1:5" x14ac:dyDescent="0.3">
      <c r="A291" s="118"/>
      <c r="B291" s="75"/>
      <c r="C291" s="118"/>
      <c r="D291" s="118"/>
      <c r="E291" s="118"/>
    </row>
    <row r="292" spans="1:5" x14ac:dyDescent="0.3">
      <c r="A292" s="118"/>
      <c r="B292" s="75"/>
      <c r="C292" s="118"/>
      <c r="D292" s="118"/>
      <c r="E292" s="118"/>
    </row>
    <row r="293" spans="1:5" x14ac:dyDescent="0.3">
      <c r="A293" s="118"/>
      <c r="B293" s="75"/>
      <c r="C293" s="118"/>
      <c r="D293" s="118"/>
      <c r="E293" s="118"/>
    </row>
    <row r="294" spans="1:5" x14ac:dyDescent="0.3">
      <c r="A294" s="118"/>
      <c r="B294" s="75"/>
      <c r="C294" s="118"/>
      <c r="D294" s="118"/>
      <c r="E294" s="118"/>
    </row>
    <row r="295" spans="1:5" x14ac:dyDescent="0.3">
      <c r="A295" s="118"/>
      <c r="B295" s="75"/>
      <c r="C295" s="118"/>
      <c r="D295" s="118"/>
      <c r="E295" s="118"/>
    </row>
    <row r="296" spans="1:5" x14ac:dyDescent="0.3">
      <c r="A296" s="118"/>
      <c r="B296" s="75"/>
      <c r="C296" s="118"/>
      <c r="D296" s="118"/>
      <c r="E296" s="118"/>
    </row>
    <row r="297" spans="1:5" x14ac:dyDescent="0.3">
      <c r="A297" s="118"/>
      <c r="B297" s="75"/>
      <c r="C297" s="118"/>
      <c r="D297" s="118"/>
      <c r="E297" s="118"/>
    </row>
    <row r="298" spans="1:5" x14ac:dyDescent="0.3">
      <c r="A298" s="118"/>
      <c r="B298" s="75"/>
      <c r="C298" s="118"/>
      <c r="D298" s="118"/>
      <c r="E298" s="118"/>
    </row>
    <row r="299" spans="1:5" x14ac:dyDescent="0.3">
      <c r="A299" s="118"/>
      <c r="B299" s="75"/>
      <c r="C299" s="118"/>
      <c r="D299" s="118"/>
      <c r="E299" s="118"/>
    </row>
    <row r="300" spans="1:5" x14ac:dyDescent="0.3">
      <c r="A300" s="118"/>
      <c r="B300" s="75"/>
      <c r="C300" s="118"/>
      <c r="D300" s="118"/>
      <c r="E300" s="118"/>
    </row>
    <row r="301" spans="1:5" x14ac:dyDescent="0.3">
      <c r="A301" s="118"/>
      <c r="B301" s="75"/>
      <c r="C301" s="118"/>
      <c r="D301" s="118"/>
      <c r="E301" s="118"/>
    </row>
    <row r="302" spans="1:5" x14ac:dyDescent="0.3">
      <c r="A302" s="118"/>
      <c r="B302" s="75"/>
      <c r="C302" s="118"/>
      <c r="D302" s="118"/>
      <c r="E302" s="118"/>
    </row>
    <row r="303" spans="1:5" x14ac:dyDescent="0.3">
      <c r="A303" s="118"/>
      <c r="B303" s="75"/>
      <c r="C303" s="118"/>
      <c r="D303" s="118"/>
      <c r="E303" s="118"/>
    </row>
    <row r="304" spans="1:5" x14ac:dyDescent="0.3">
      <c r="A304" s="118"/>
      <c r="B304" s="75"/>
      <c r="C304" s="118"/>
      <c r="D304" s="118"/>
      <c r="E304" s="118"/>
    </row>
    <row r="305" spans="1:5" x14ac:dyDescent="0.3">
      <c r="A305" s="118"/>
      <c r="B305" s="75"/>
      <c r="C305" s="118"/>
      <c r="D305" s="118"/>
      <c r="E305" s="118"/>
    </row>
    <row r="306" spans="1:5" x14ac:dyDescent="0.3">
      <c r="A306" s="118"/>
      <c r="B306" s="75"/>
      <c r="C306" s="118"/>
      <c r="D306" s="118"/>
      <c r="E306" s="118"/>
    </row>
    <row r="307" spans="1:5" x14ac:dyDescent="0.3">
      <c r="A307" s="118"/>
      <c r="B307" s="75"/>
      <c r="C307" s="118"/>
      <c r="D307" s="118"/>
      <c r="E307" s="118"/>
    </row>
    <row r="308" spans="1:5" x14ac:dyDescent="0.3">
      <c r="A308" s="118"/>
      <c r="B308" s="75"/>
      <c r="C308" s="118"/>
      <c r="D308" s="118"/>
      <c r="E308" s="118"/>
    </row>
    <row r="309" spans="1:5" x14ac:dyDescent="0.3">
      <c r="A309" s="118"/>
      <c r="B309" s="75"/>
      <c r="C309" s="118"/>
      <c r="D309" s="118"/>
      <c r="E309" s="118"/>
    </row>
    <row r="310" spans="1:5" x14ac:dyDescent="0.3">
      <c r="A310" s="118"/>
      <c r="B310" s="75"/>
      <c r="C310" s="118"/>
      <c r="D310" s="118"/>
      <c r="E310" s="118"/>
    </row>
    <row r="311" spans="1:5" x14ac:dyDescent="0.3">
      <c r="A311" s="118"/>
      <c r="B311" s="75"/>
      <c r="C311" s="118"/>
      <c r="D311" s="118"/>
      <c r="E311" s="118"/>
    </row>
    <row r="312" spans="1:5" x14ac:dyDescent="0.3">
      <c r="A312" s="118"/>
      <c r="B312" s="75"/>
      <c r="C312" s="118"/>
      <c r="D312" s="118"/>
      <c r="E312" s="118"/>
    </row>
    <row r="313" spans="1:5" x14ac:dyDescent="0.3">
      <c r="A313" s="118"/>
      <c r="B313" s="75"/>
      <c r="C313" s="118"/>
      <c r="D313" s="118"/>
      <c r="E313" s="118"/>
    </row>
    <row r="314" spans="1:5" x14ac:dyDescent="0.3">
      <c r="A314" s="118"/>
      <c r="B314" s="75"/>
      <c r="C314" s="118"/>
      <c r="D314" s="118"/>
      <c r="E314" s="118"/>
    </row>
    <row r="315" spans="1:5" x14ac:dyDescent="0.3">
      <c r="A315" s="118"/>
      <c r="B315" s="75"/>
      <c r="C315" s="118"/>
      <c r="D315" s="118"/>
      <c r="E315" s="118"/>
    </row>
    <row r="316" spans="1:5" x14ac:dyDescent="0.3">
      <c r="A316" s="118"/>
      <c r="B316" s="75"/>
      <c r="C316" s="118"/>
      <c r="D316" s="118"/>
      <c r="E316" s="118"/>
    </row>
    <row r="317" spans="1:5" x14ac:dyDescent="0.3">
      <c r="A317" s="118"/>
      <c r="B317" s="75"/>
      <c r="C317" s="118"/>
      <c r="D317" s="118"/>
      <c r="E317" s="118"/>
    </row>
    <row r="318" spans="1:5" x14ac:dyDescent="0.3">
      <c r="A318" s="118"/>
      <c r="B318" s="75"/>
      <c r="C318" s="118"/>
      <c r="D318" s="118"/>
      <c r="E318" s="118"/>
    </row>
    <row r="319" spans="1:5" x14ac:dyDescent="0.3">
      <c r="A319" s="118"/>
      <c r="B319" s="75"/>
      <c r="C319" s="118"/>
      <c r="D319" s="118"/>
      <c r="E319" s="118"/>
    </row>
    <row r="320" spans="1:5" x14ac:dyDescent="0.3">
      <c r="A320" s="118"/>
      <c r="B320" s="75"/>
      <c r="C320" s="118"/>
      <c r="D320" s="118"/>
      <c r="E320" s="118"/>
    </row>
    <row r="321" spans="1:5" x14ac:dyDescent="0.3">
      <c r="A321" s="118"/>
      <c r="B321" s="75"/>
      <c r="C321" s="118"/>
      <c r="D321" s="118"/>
      <c r="E321" s="118"/>
    </row>
    <row r="322" spans="1:5" x14ac:dyDescent="0.3">
      <c r="A322" s="118"/>
      <c r="B322" s="75"/>
      <c r="C322" s="118"/>
      <c r="D322" s="118"/>
      <c r="E322" s="118"/>
    </row>
    <row r="323" spans="1:5" x14ac:dyDescent="0.3">
      <c r="A323" s="118"/>
      <c r="B323" s="75"/>
      <c r="C323" s="118"/>
      <c r="D323" s="118"/>
      <c r="E323" s="118"/>
    </row>
    <row r="324" spans="1:5" x14ac:dyDescent="0.3">
      <c r="A324" s="118"/>
      <c r="B324" s="75"/>
      <c r="C324" s="118"/>
      <c r="D324" s="118"/>
      <c r="E324" s="118"/>
    </row>
    <row r="325" spans="1:5" x14ac:dyDescent="0.3">
      <c r="A325" s="118"/>
      <c r="B325" s="75"/>
      <c r="C325" s="118"/>
      <c r="D325" s="118"/>
      <c r="E325" s="118"/>
    </row>
    <row r="326" spans="1:5" x14ac:dyDescent="0.3">
      <c r="A326" s="118"/>
      <c r="B326" s="75"/>
      <c r="C326" s="118"/>
      <c r="D326" s="118"/>
      <c r="E326" s="118"/>
    </row>
    <row r="327" spans="1:5" x14ac:dyDescent="0.3">
      <c r="A327" s="118"/>
      <c r="B327" s="75"/>
      <c r="C327" s="118"/>
      <c r="D327" s="118"/>
      <c r="E327" s="118"/>
    </row>
    <row r="328" spans="1:5" x14ac:dyDescent="0.3">
      <c r="A328" s="118"/>
      <c r="B328" s="75"/>
      <c r="C328" s="118"/>
      <c r="D328" s="118"/>
      <c r="E328" s="118"/>
    </row>
    <row r="329" spans="1:5" x14ac:dyDescent="0.3">
      <c r="A329" s="118"/>
      <c r="B329" s="75"/>
      <c r="C329" s="118"/>
      <c r="D329" s="118"/>
      <c r="E329" s="118"/>
    </row>
    <row r="330" spans="1:5" x14ac:dyDescent="0.3">
      <c r="A330" s="118"/>
      <c r="B330" s="75"/>
      <c r="C330" s="118"/>
      <c r="D330" s="118"/>
      <c r="E330" s="118"/>
    </row>
    <row r="331" spans="1:5" x14ac:dyDescent="0.3">
      <c r="A331" s="118"/>
      <c r="B331" s="75"/>
      <c r="C331" s="118"/>
      <c r="D331" s="118"/>
      <c r="E331" s="118"/>
    </row>
    <row r="332" spans="1:5" x14ac:dyDescent="0.3">
      <c r="A332" s="118"/>
      <c r="B332" s="75"/>
      <c r="C332" s="118"/>
      <c r="D332" s="118"/>
      <c r="E332" s="118"/>
    </row>
    <row r="333" spans="1:5" x14ac:dyDescent="0.3">
      <c r="A333" s="118"/>
      <c r="B333" s="75"/>
      <c r="C333" s="118"/>
      <c r="D333" s="118"/>
      <c r="E333" s="118"/>
    </row>
    <row r="334" spans="1:5" x14ac:dyDescent="0.3">
      <c r="A334" s="118"/>
      <c r="B334" s="75"/>
      <c r="C334" s="118"/>
      <c r="D334" s="118"/>
      <c r="E334" s="118"/>
    </row>
    <row r="335" spans="1:5" x14ac:dyDescent="0.3">
      <c r="A335" s="118"/>
      <c r="B335" s="75"/>
      <c r="C335" s="118"/>
      <c r="D335" s="118"/>
      <c r="E335" s="118"/>
    </row>
    <row r="336" spans="1:5" x14ac:dyDescent="0.3">
      <c r="A336" s="118"/>
      <c r="B336" s="75"/>
      <c r="C336" s="118"/>
      <c r="D336" s="118"/>
      <c r="E336" s="118"/>
    </row>
    <row r="337" spans="1:5" x14ac:dyDescent="0.3">
      <c r="A337" s="118"/>
      <c r="B337" s="75"/>
      <c r="C337" s="118"/>
      <c r="D337" s="118"/>
      <c r="E337" s="118"/>
    </row>
    <row r="338" spans="1:5" x14ac:dyDescent="0.3">
      <c r="A338" s="118"/>
      <c r="B338" s="75"/>
      <c r="C338" s="118"/>
      <c r="D338" s="118"/>
      <c r="E338" s="118"/>
    </row>
    <row r="339" spans="1:5" x14ac:dyDescent="0.3">
      <c r="A339" s="118"/>
      <c r="B339" s="75"/>
      <c r="C339" s="118"/>
      <c r="D339" s="118"/>
      <c r="E339" s="118"/>
    </row>
    <row r="340" spans="1:5" x14ac:dyDescent="0.3">
      <c r="A340" s="118"/>
      <c r="B340" s="75"/>
      <c r="C340" s="118"/>
      <c r="D340" s="118"/>
      <c r="E340" s="118"/>
    </row>
    <row r="341" spans="1:5" x14ac:dyDescent="0.3">
      <c r="A341" s="118"/>
      <c r="B341" s="75"/>
      <c r="C341" s="118"/>
      <c r="D341" s="118"/>
      <c r="E341" s="118"/>
    </row>
    <row r="342" spans="1:5" x14ac:dyDescent="0.3">
      <c r="A342" s="118"/>
      <c r="B342" s="75"/>
      <c r="C342" s="118"/>
      <c r="D342" s="118"/>
      <c r="E342" s="118"/>
    </row>
    <row r="343" spans="1:5" x14ac:dyDescent="0.3">
      <c r="A343" s="118"/>
      <c r="B343" s="75"/>
      <c r="C343" s="118"/>
      <c r="D343" s="118"/>
      <c r="E343" s="118"/>
    </row>
    <row r="344" spans="1:5" x14ac:dyDescent="0.3">
      <c r="A344" s="118"/>
      <c r="B344" s="75"/>
      <c r="C344" s="118"/>
      <c r="D344" s="118"/>
      <c r="E344" s="118"/>
    </row>
    <row r="345" spans="1:5" x14ac:dyDescent="0.3">
      <c r="A345" s="118"/>
      <c r="B345" s="75"/>
      <c r="C345" s="118"/>
      <c r="D345" s="118"/>
      <c r="E345" s="118"/>
    </row>
    <row r="346" spans="1:5" x14ac:dyDescent="0.3">
      <c r="A346" s="118"/>
      <c r="B346" s="75"/>
      <c r="C346" s="118"/>
      <c r="D346" s="118"/>
      <c r="E346" s="118"/>
    </row>
    <row r="347" spans="1:5" x14ac:dyDescent="0.3">
      <c r="A347" s="118"/>
      <c r="B347" s="75"/>
      <c r="C347" s="118"/>
      <c r="D347" s="118"/>
      <c r="E347" s="118"/>
    </row>
    <row r="348" spans="1:5" x14ac:dyDescent="0.3">
      <c r="A348" s="118"/>
      <c r="B348" s="75"/>
      <c r="C348" s="118"/>
      <c r="D348" s="118"/>
      <c r="E348" s="118"/>
    </row>
    <row r="349" spans="1:5" x14ac:dyDescent="0.3">
      <c r="A349" s="118"/>
      <c r="B349" s="75"/>
      <c r="C349" s="118"/>
      <c r="D349" s="118"/>
      <c r="E349" s="118"/>
    </row>
    <row r="350" spans="1:5" x14ac:dyDescent="0.3">
      <c r="A350" s="118"/>
      <c r="B350" s="75"/>
      <c r="C350" s="118"/>
      <c r="D350" s="118"/>
      <c r="E350" s="118"/>
    </row>
    <row r="351" spans="1:5" x14ac:dyDescent="0.3">
      <c r="A351" s="118"/>
      <c r="B351" s="75"/>
      <c r="C351" s="118"/>
      <c r="D351" s="118"/>
      <c r="E351" s="118"/>
    </row>
    <row r="352" spans="1:5" x14ac:dyDescent="0.3">
      <c r="A352" s="118"/>
      <c r="B352" s="75"/>
      <c r="C352" s="118"/>
      <c r="D352" s="118"/>
      <c r="E352" s="118"/>
    </row>
    <row r="353" spans="1:5" x14ac:dyDescent="0.3">
      <c r="A353" s="118"/>
      <c r="B353" s="75"/>
      <c r="C353" s="118"/>
      <c r="D353" s="118"/>
      <c r="E353" s="118"/>
    </row>
    <row r="354" spans="1:5" x14ac:dyDescent="0.3">
      <c r="A354" s="118"/>
      <c r="B354" s="75"/>
      <c r="C354" s="118"/>
      <c r="D354" s="118"/>
      <c r="E354" s="118"/>
    </row>
    <row r="355" spans="1:5" x14ac:dyDescent="0.3">
      <c r="A355" s="118"/>
      <c r="B355" s="75"/>
      <c r="C355" s="118"/>
      <c r="D355" s="118"/>
      <c r="E355" s="118"/>
    </row>
    <row r="356" spans="1:5" x14ac:dyDescent="0.3">
      <c r="A356" s="118"/>
      <c r="B356" s="75"/>
      <c r="C356" s="118"/>
      <c r="D356" s="118"/>
      <c r="E356" s="118"/>
    </row>
    <row r="357" spans="1:5" x14ac:dyDescent="0.3">
      <c r="A357" s="118"/>
      <c r="B357" s="75"/>
      <c r="C357" s="118"/>
      <c r="D357" s="118"/>
      <c r="E357" s="118"/>
    </row>
  </sheetData>
  <mergeCells count="24">
    <mergeCell ref="D82:E82"/>
    <mergeCell ref="D83:E83"/>
    <mergeCell ref="D84:E84"/>
    <mergeCell ref="D85:E85"/>
    <mergeCell ref="F1:G1"/>
    <mergeCell ref="C36:E36"/>
    <mergeCell ref="A38:E38"/>
    <mergeCell ref="C46:E46"/>
    <mergeCell ref="A48:E48"/>
    <mergeCell ref="A75:B75"/>
    <mergeCell ref="A78:E78"/>
    <mergeCell ref="D79:E79"/>
    <mergeCell ref="D80:E80"/>
    <mergeCell ref="D81:E81"/>
    <mergeCell ref="A1:E1"/>
    <mergeCell ref="A2:E2"/>
    <mergeCell ref="A7:E7"/>
    <mergeCell ref="A55:E55"/>
    <mergeCell ref="A64:E64"/>
    <mergeCell ref="D86:E86"/>
    <mergeCell ref="D88:E88"/>
    <mergeCell ref="D89:E89"/>
    <mergeCell ref="D90:E90"/>
    <mergeCell ref="D87:E87"/>
  </mergeCells>
  <phoneticPr fontId="46" type="noConversion"/>
  <conditionalFormatting sqref="E358:E1048576">
    <cfRule type="duplicateValues" dxfId="82" priority="585"/>
  </conditionalFormatting>
  <conditionalFormatting sqref="B358:B1048576">
    <cfRule type="duplicateValues" dxfId="81" priority="280"/>
  </conditionalFormatting>
  <conditionalFormatting sqref="B150:B357">
    <cfRule type="duplicateValues" dxfId="80" priority="243"/>
  </conditionalFormatting>
  <conditionalFormatting sqref="E150:E357">
    <cfRule type="duplicateValues" dxfId="79" priority="246"/>
    <cfRule type="duplicateValues" dxfId="78" priority="247"/>
  </conditionalFormatting>
  <conditionalFormatting sqref="B150:B357">
    <cfRule type="duplicateValues" dxfId="77" priority="229"/>
  </conditionalFormatting>
  <conditionalFormatting sqref="B150:B357">
    <cfRule type="duplicateValues" dxfId="76" priority="227"/>
    <cfRule type="duplicateValues" dxfId="75" priority="228"/>
  </conditionalFormatting>
  <conditionalFormatting sqref="B150:B357">
    <cfRule type="duplicateValues" dxfId="74" priority="178"/>
  </conditionalFormatting>
  <conditionalFormatting sqref="B150:B357">
    <cfRule type="duplicateValues" dxfId="73" priority="129491"/>
  </conditionalFormatting>
  <conditionalFormatting sqref="E150:E357">
    <cfRule type="duplicateValues" dxfId="72" priority="129494"/>
  </conditionalFormatting>
  <conditionalFormatting sqref="E87:E91 E1:E81">
    <cfRule type="duplicateValues" dxfId="71" priority="6"/>
  </conditionalFormatting>
  <conditionalFormatting sqref="E82">
    <cfRule type="duplicateValues" dxfId="70" priority="5"/>
  </conditionalFormatting>
  <conditionalFormatting sqref="E83">
    <cfRule type="duplicateValues" dxfId="69" priority="4"/>
  </conditionalFormatting>
  <conditionalFormatting sqref="E84">
    <cfRule type="duplicateValues" dxfId="68" priority="3"/>
  </conditionalFormatting>
  <conditionalFormatting sqref="E85">
    <cfRule type="duplicateValues" dxfId="67" priority="2"/>
  </conditionalFormatting>
  <conditionalFormatting sqref="E86">
    <cfRule type="duplicateValues" dxfId="66" priority="1"/>
  </conditionalFormatting>
  <conditionalFormatting sqref="B115:B149">
    <cfRule type="duplicateValues" dxfId="65" priority="130341"/>
  </conditionalFormatting>
  <conditionalFormatting sqref="E106:E149">
    <cfRule type="duplicateValues" dxfId="64" priority="130342"/>
    <cfRule type="duplicateValues" dxfId="63" priority="130343"/>
  </conditionalFormatting>
  <conditionalFormatting sqref="B115:B149">
    <cfRule type="duplicateValues" dxfId="62" priority="130344"/>
  </conditionalFormatting>
  <conditionalFormatting sqref="B115:B149">
    <cfRule type="duplicateValues" dxfId="61" priority="130345"/>
    <cfRule type="duplicateValues" dxfId="60" priority="130346"/>
  </conditionalFormatting>
  <conditionalFormatting sqref="B106:B149">
    <cfRule type="duplicateValues" dxfId="59" priority="130347"/>
  </conditionalFormatting>
  <conditionalFormatting sqref="E106:E149">
    <cfRule type="duplicateValues" dxfId="58" priority="130349"/>
  </conditionalFormatting>
  <conditionalFormatting sqref="B1:B91">
    <cfRule type="duplicateValues" dxfId="57" priority="13049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2540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2447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2456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2483</v>
      </c>
      <c r="C255" s="38" t="s">
        <v>1275</v>
      </c>
    </row>
    <row r="256" spans="1:3" s="75" customFormat="1" x14ac:dyDescent="0.3">
      <c r="A256" s="83">
        <v>363</v>
      </c>
      <c r="B256" s="83" t="s">
        <v>2469</v>
      </c>
      <c r="C256" s="83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75" customFormat="1" x14ac:dyDescent="0.3">
      <c r="A258" s="83">
        <v>365</v>
      </c>
      <c r="B258" s="83" t="s">
        <v>2467</v>
      </c>
      <c r="C258" s="83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75" customFormat="1" x14ac:dyDescent="0.3">
      <c r="A260" s="99">
        <v>368</v>
      </c>
      <c r="B260" s="99" t="s">
        <v>2536</v>
      </c>
      <c r="C260" s="99" t="s">
        <v>1274</v>
      </c>
    </row>
    <row r="261" spans="1:3" s="75" customFormat="1" x14ac:dyDescent="0.3">
      <c r="A261" s="83">
        <v>369</v>
      </c>
      <c r="B261" s="83" t="s">
        <v>2468</v>
      </c>
      <c r="C261" s="83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2441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75" customFormat="1" x14ac:dyDescent="0.3">
      <c r="A270" s="81">
        <v>384</v>
      </c>
      <c r="B270" s="81" t="s">
        <v>2461</v>
      </c>
      <c r="C270" s="81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62" customFormat="1" x14ac:dyDescent="0.3">
      <c r="A351" s="72">
        <v>491</v>
      </c>
      <c r="B351" s="72" t="s">
        <v>2310</v>
      </c>
      <c r="C351" s="38" t="s">
        <v>1274</v>
      </c>
    </row>
    <row r="352" spans="1:3" x14ac:dyDescent="0.3">
      <c r="A352" s="38">
        <v>492</v>
      </c>
      <c r="B352" s="38" t="s">
        <v>2448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2450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2443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2542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2458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75" customFormat="1" x14ac:dyDescent="0.3">
      <c r="A432" s="77">
        <v>581</v>
      </c>
      <c r="B432" s="77" t="s">
        <v>1602</v>
      </c>
      <c r="C432" s="77" t="s">
        <v>1273</v>
      </c>
    </row>
    <row r="433" spans="1:3" x14ac:dyDescent="0.3">
      <c r="A433" s="38">
        <v>582</v>
      </c>
      <c r="B433" s="38" t="s">
        <v>2457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2541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75" customFormat="1" x14ac:dyDescent="0.3">
      <c r="A451" s="83">
        <v>600</v>
      </c>
      <c r="B451" s="83" t="s">
        <v>2462</v>
      </c>
      <c r="C451" s="83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75" customFormat="1" x14ac:dyDescent="0.3">
      <c r="A465" s="83">
        <v>614</v>
      </c>
      <c r="B465" s="83" t="s">
        <v>2465</v>
      </c>
      <c r="C465" s="83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75" customFormat="1" x14ac:dyDescent="0.3">
      <c r="A511" s="99">
        <v>663</v>
      </c>
      <c r="B511" s="99" t="s">
        <v>2543</v>
      </c>
      <c r="C511" s="99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75" customFormat="1" x14ac:dyDescent="0.3">
      <c r="A637" s="83">
        <v>797</v>
      </c>
      <c r="B637" s="83" t="s">
        <v>2463</v>
      </c>
      <c r="C637" s="83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62" customFormat="1" x14ac:dyDescent="0.3">
      <c r="A822" s="38">
        <v>991</v>
      </c>
      <c r="B822" s="38" t="s">
        <v>1878</v>
      </c>
      <c r="C822" s="38" t="s">
        <v>1276</v>
      </c>
    </row>
    <row r="823" spans="1:3" s="62" customFormat="1" x14ac:dyDescent="0.3">
      <c r="A823" s="38">
        <v>993</v>
      </c>
      <c r="B823" s="38" t="s">
        <v>1879</v>
      </c>
      <c r="C823" s="38" t="s">
        <v>1273</v>
      </c>
    </row>
    <row r="824" spans="1:3" s="62" customFormat="1" x14ac:dyDescent="0.3">
      <c r="A824" s="38">
        <v>994</v>
      </c>
      <c r="B824" s="38" t="s">
        <v>2252</v>
      </c>
      <c r="C824" s="38" t="s">
        <v>1273</v>
      </c>
    </row>
    <row r="825" spans="1:3" s="75" customFormat="1" x14ac:dyDescent="0.3">
      <c r="A825" s="38">
        <v>995</v>
      </c>
      <c r="B825" s="38" t="s">
        <v>1880</v>
      </c>
      <c r="C825" s="38" t="s">
        <v>1275</v>
      </c>
    </row>
    <row r="826" spans="1:3" s="75" customFormat="1" x14ac:dyDescent="0.3">
      <c r="A826" s="38">
        <v>996</v>
      </c>
      <c r="B826" s="38" t="s">
        <v>1881</v>
      </c>
      <c r="C826" s="38" t="s">
        <v>1273</v>
      </c>
    </row>
    <row r="827" spans="1:3" s="75" customFormat="1" x14ac:dyDescent="0.3">
      <c r="A827" s="38">
        <v>166</v>
      </c>
      <c r="B827" s="38" t="s">
        <v>2545</v>
      </c>
      <c r="C827" s="38" t="s">
        <v>1276</v>
      </c>
    </row>
    <row r="828" spans="1:3" s="75" customFormat="1" x14ac:dyDescent="0.3">
      <c r="A828" s="38">
        <v>361</v>
      </c>
      <c r="B828" s="38" t="s">
        <v>2559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6" priority="3"/>
  </conditionalFormatting>
  <conditionalFormatting sqref="A827">
    <cfRule type="duplicateValues" dxfId="55" priority="2"/>
  </conditionalFormatting>
  <conditionalFormatting sqref="A828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0" t="s">
        <v>2421</v>
      </c>
      <c r="B1" s="191"/>
      <c r="C1" s="191"/>
      <c r="D1" s="191"/>
    </row>
    <row r="2" spans="1:5" x14ac:dyDescent="0.3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6" x14ac:dyDescent="0.3">
      <c r="A3" s="51"/>
      <c r="B3" s="51"/>
      <c r="C3" s="51"/>
      <c r="D3" s="63"/>
      <c r="E3" s="65"/>
    </row>
    <row r="4" spans="1:5" ht="15.6" x14ac:dyDescent="0.3">
      <c r="A4" s="51"/>
      <c r="B4" s="51"/>
      <c r="C4" s="51"/>
      <c r="D4" s="63"/>
      <c r="E4" s="65"/>
    </row>
    <row r="5" spans="1:5" ht="15.6" x14ac:dyDescent="0.3">
      <c r="A5" s="51"/>
      <c r="B5" s="51"/>
      <c r="C5" s="51"/>
      <c r="D5" s="63"/>
    </row>
    <row r="6" spans="1:5" ht="15.6" x14ac:dyDescent="0.3">
      <c r="A6" s="51"/>
      <c r="B6" s="51"/>
      <c r="C6" s="51"/>
      <c r="D6" s="63"/>
    </row>
    <row r="7" spans="1:5" ht="15.6" x14ac:dyDescent="0.3">
      <c r="A7" s="51"/>
      <c r="B7" s="51"/>
      <c r="C7" s="51"/>
      <c r="D7" s="63"/>
    </row>
    <row r="8" spans="1:5" ht="15.6" x14ac:dyDescent="0.3">
      <c r="A8" s="51"/>
      <c r="B8" s="51"/>
      <c r="C8" s="51"/>
      <c r="D8" s="63"/>
    </row>
    <row r="9" spans="1:5" ht="15.6" x14ac:dyDescent="0.3">
      <c r="A9" s="51"/>
      <c r="B9" s="51"/>
      <c r="C9" s="51"/>
      <c r="D9" s="51"/>
    </row>
    <row r="10" spans="1:5" ht="15.6" x14ac:dyDescent="0.3">
      <c r="A10" s="51"/>
      <c r="B10" s="51"/>
      <c r="C10" s="51"/>
      <c r="D10" s="51"/>
    </row>
    <row r="11" spans="1:5" ht="15.6" x14ac:dyDescent="0.3">
      <c r="A11" s="51"/>
      <c r="B11" s="51"/>
      <c r="C11" s="51"/>
      <c r="D11" s="51"/>
    </row>
    <row r="12" spans="1:5" ht="15.6" x14ac:dyDescent="0.3">
      <c r="A12" s="48"/>
      <c r="B12" s="48"/>
      <c r="C12" s="52" t="s">
        <v>2425</v>
      </c>
      <c r="D12" s="51">
        <f>COUNTA(A3:A11)</f>
        <v>0</v>
      </c>
    </row>
    <row r="13" spans="1:5" ht="16.2" thickBot="1" x14ac:dyDescent="0.35">
      <c r="A13" s="48"/>
      <c r="B13" s="48"/>
      <c r="C13" s="53" t="s">
        <v>2426</v>
      </c>
      <c r="D13" s="51">
        <f>COUNTIFS($D$3:$D$12,"Disponible")</f>
        <v>0</v>
      </c>
    </row>
    <row r="14" spans="1:5" ht="16.2" thickBot="1" x14ac:dyDescent="0.35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" thickBot="1" x14ac:dyDescent="0.35">
      <c r="A15" s="48"/>
      <c r="B15" s="48"/>
      <c r="C15" s="54" t="s">
        <v>2428</v>
      </c>
      <c r="D15" s="55" t="e">
        <f>D13/D12</f>
        <v>#DIV/0!</v>
      </c>
    </row>
    <row r="16" spans="1:5" ht="15" thickBot="1" x14ac:dyDescent="0.35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3">
      <c r="A17" s="48"/>
      <c r="B17" s="48"/>
      <c r="C17" s="48"/>
      <c r="D17" s="48"/>
    </row>
    <row r="18" spans="1:4" ht="28.8" x14ac:dyDescent="0.3">
      <c r="A18" s="190" t="s">
        <v>2430</v>
      </c>
      <c r="B18" s="191"/>
      <c r="C18" s="191"/>
      <c r="D18" s="191"/>
    </row>
    <row r="19" spans="1:4" x14ac:dyDescent="0.3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6" x14ac:dyDescent="0.3">
      <c r="A20" s="51"/>
      <c r="B20" s="51"/>
      <c r="C20" s="63"/>
      <c r="D20" s="63"/>
    </row>
    <row r="21" spans="1:4" ht="15.6" x14ac:dyDescent="0.3">
      <c r="A21" s="51"/>
      <c r="B21" s="51"/>
      <c r="C21" s="63"/>
      <c r="D21" s="63"/>
    </row>
    <row r="22" spans="1:4" ht="15.6" x14ac:dyDescent="0.3">
      <c r="A22" s="51"/>
      <c r="B22" s="51"/>
      <c r="C22" s="63"/>
      <c r="D22" s="63"/>
    </row>
    <row r="23" spans="1:4" ht="15.6" x14ac:dyDescent="0.3">
      <c r="A23" s="51"/>
      <c r="B23" s="51"/>
      <c r="C23" s="63"/>
      <c r="D23" s="63"/>
    </row>
    <row r="24" spans="1:4" s="87" customFormat="1" ht="15.6" x14ac:dyDescent="0.3">
      <c r="A24" s="51"/>
      <c r="B24" s="51"/>
      <c r="C24" s="63"/>
      <c r="D24" s="63"/>
    </row>
    <row r="25" spans="1:4" s="87" customFormat="1" ht="15.6" x14ac:dyDescent="0.3">
      <c r="A25" s="51"/>
      <c r="B25" s="51"/>
      <c r="C25" s="63"/>
      <c r="D25" s="63"/>
    </row>
    <row r="26" spans="1:4" s="87" customFormat="1" ht="15.6" x14ac:dyDescent="0.3">
      <c r="A26" s="51"/>
      <c r="B26" s="51"/>
      <c r="C26" s="63"/>
      <c r="D26" s="63"/>
    </row>
    <row r="27" spans="1:4" s="87" customFormat="1" ht="15.6" x14ac:dyDescent="0.3">
      <c r="A27" s="51"/>
      <c r="B27" s="51"/>
      <c r="C27" s="63"/>
      <c r="D27" s="63"/>
    </row>
    <row r="28" spans="1:4" ht="15.6" x14ac:dyDescent="0.3">
      <c r="A28" s="51"/>
      <c r="B28" s="51"/>
      <c r="C28" s="63"/>
      <c r="D28" s="63"/>
    </row>
    <row r="29" spans="1:4" s="64" customFormat="1" ht="15.6" x14ac:dyDescent="0.3">
      <c r="A29" s="51"/>
      <c r="B29" s="51"/>
      <c r="C29" s="63"/>
      <c r="D29" s="63"/>
    </row>
    <row r="30" spans="1:4" s="64" customFormat="1" ht="15.6" x14ac:dyDescent="0.3">
      <c r="A30" s="51"/>
      <c r="B30" s="51"/>
      <c r="C30" s="63"/>
      <c r="D30" s="63"/>
    </row>
    <row r="31" spans="1:4" s="64" customFormat="1" ht="15.6" x14ac:dyDescent="0.3">
      <c r="A31" s="51"/>
      <c r="B31" s="51"/>
      <c r="C31" s="63"/>
      <c r="D31" s="63"/>
    </row>
    <row r="32" spans="1:4" s="87" customFormat="1" ht="15.6" x14ac:dyDescent="0.3">
      <c r="A32" s="51"/>
      <c r="B32" s="51"/>
      <c r="C32" s="63"/>
      <c r="D32" s="63"/>
    </row>
    <row r="33" spans="1:4" s="64" customFormat="1" ht="15.6" x14ac:dyDescent="0.3">
      <c r="A33" s="51"/>
      <c r="B33" s="51"/>
      <c r="C33" s="51"/>
      <c r="D33" s="63"/>
    </row>
    <row r="34" spans="1:4" ht="16.2" thickBot="1" x14ac:dyDescent="0.35">
      <c r="A34" s="58"/>
      <c r="B34" s="58"/>
      <c r="C34" s="59" t="s">
        <v>2433</v>
      </c>
      <c r="D34" s="51">
        <f>COUNTA(A20:A32)</f>
        <v>0</v>
      </c>
    </row>
    <row r="35" spans="1:4" ht="16.2" thickBot="1" x14ac:dyDescent="0.35">
      <c r="A35" s="60"/>
      <c r="B35" s="60"/>
      <c r="C35" s="61" t="s">
        <v>2434</v>
      </c>
      <c r="D35" s="51">
        <f>COUNTIFS($D$20:$D$33,"Disponible")</f>
        <v>0</v>
      </c>
    </row>
    <row r="36" spans="1:4" ht="16.2" thickBot="1" x14ac:dyDescent="0.35">
      <c r="A36" s="48"/>
      <c r="B36" s="48"/>
      <c r="C36" s="61" t="s">
        <v>2427</v>
      </c>
      <c r="D36" s="51">
        <f>COUNTIFS($D$20:$D$28,"No Disponible")</f>
        <v>0</v>
      </c>
    </row>
    <row r="37" spans="1:4" ht="15" thickBot="1" x14ac:dyDescent="0.35">
      <c r="A37" s="48"/>
      <c r="B37" s="48"/>
      <c r="C37" s="61" t="s">
        <v>2435</v>
      </c>
      <c r="D37" s="55" t="e">
        <f>D35/D34</f>
        <v>#DIV/0!</v>
      </c>
    </row>
    <row r="38" spans="1:4" ht="15" thickBot="1" x14ac:dyDescent="0.35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2021-06-19T03:13:01Z</dcterms:modified>
</cp:coreProperties>
</file>