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8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REPORTE!$A$4:$Q$91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6" l="1"/>
  <c r="A35" i="16"/>
  <c r="B36" i="16"/>
  <c r="F31" i="1"/>
  <c r="G31" i="1"/>
  <c r="H31" i="1"/>
  <c r="I31" i="1"/>
  <c r="J31" i="1"/>
  <c r="K31" i="1"/>
  <c r="F87" i="1"/>
  <c r="G87" i="1"/>
  <c r="H87" i="1"/>
  <c r="I87" i="1"/>
  <c r="J87" i="1"/>
  <c r="K87" i="1"/>
  <c r="F62" i="1"/>
  <c r="G62" i="1"/>
  <c r="H62" i="1"/>
  <c r="I62" i="1"/>
  <c r="J62" i="1"/>
  <c r="K62" i="1"/>
  <c r="F75" i="1"/>
  <c r="G75" i="1"/>
  <c r="H75" i="1"/>
  <c r="I75" i="1"/>
  <c r="J75" i="1"/>
  <c r="K75" i="1"/>
  <c r="F65" i="1"/>
  <c r="G65" i="1"/>
  <c r="H65" i="1"/>
  <c r="I65" i="1"/>
  <c r="J65" i="1"/>
  <c r="K65" i="1"/>
  <c r="F76" i="1"/>
  <c r="G76" i="1"/>
  <c r="H76" i="1"/>
  <c r="I76" i="1"/>
  <c r="J76" i="1"/>
  <c r="K76" i="1"/>
  <c r="F77" i="1"/>
  <c r="G77" i="1"/>
  <c r="H77" i="1"/>
  <c r="I77" i="1"/>
  <c r="J77" i="1"/>
  <c r="K77" i="1"/>
  <c r="F91" i="1"/>
  <c r="G91" i="1"/>
  <c r="H91" i="1"/>
  <c r="I91" i="1"/>
  <c r="J91" i="1"/>
  <c r="K91" i="1"/>
  <c r="F49" i="1"/>
  <c r="G49" i="1"/>
  <c r="H49" i="1"/>
  <c r="I49" i="1"/>
  <c r="J49" i="1"/>
  <c r="K49" i="1"/>
  <c r="A31" i="1"/>
  <c r="A87" i="1"/>
  <c r="A62" i="1"/>
  <c r="A75" i="1"/>
  <c r="A65" i="1"/>
  <c r="A76" i="1"/>
  <c r="A77" i="1"/>
  <c r="A91" i="1"/>
  <c r="A49" i="1"/>
  <c r="B46" i="16"/>
  <c r="B53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6" i="16" l="1"/>
  <c r="F95" i="1" l="1"/>
  <c r="G95" i="1"/>
  <c r="H95" i="1"/>
  <c r="I95" i="1"/>
  <c r="J95" i="1"/>
  <c r="K95" i="1"/>
  <c r="F70" i="1"/>
  <c r="G70" i="1"/>
  <c r="H70" i="1"/>
  <c r="I70" i="1"/>
  <c r="J70" i="1"/>
  <c r="K70" i="1"/>
  <c r="F99" i="1"/>
  <c r="G99" i="1"/>
  <c r="H99" i="1"/>
  <c r="I99" i="1"/>
  <c r="J99" i="1"/>
  <c r="K99" i="1"/>
  <c r="F98" i="1"/>
  <c r="G98" i="1"/>
  <c r="H98" i="1"/>
  <c r="I98" i="1"/>
  <c r="J98" i="1"/>
  <c r="K98" i="1"/>
  <c r="F85" i="1"/>
  <c r="G85" i="1"/>
  <c r="H85" i="1"/>
  <c r="I85" i="1"/>
  <c r="J85" i="1"/>
  <c r="K85" i="1"/>
  <c r="F100" i="1"/>
  <c r="G100" i="1"/>
  <c r="H100" i="1"/>
  <c r="I100" i="1"/>
  <c r="J100" i="1"/>
  <c r="K100" i="1"/>
  <c r="F97" i="1"/>
  <c r="G97" i="1"/>
  <c r="H97" i="1"/>
  <c r="I97" i="1"/>
  <c r="J97" i="1"/>
  <c r="K97" i="1"/>
  <c r="F60" i="1"/>
  <c r="G60" i="1"/>
  <c r="H60" i="1"/>
  <c r="I60" i="1"/>
  <c r="J60" i="1"/>
  <c r="K60" i="1"/>
  <c r="F59" i="1"/>
  <c r="G59" i="1"/>
  <c r="H59" i="1"/>
  <c r="I59" i="1"/>
  <c r="J59" i="1"/>
  <c r="K59" i="1"/>
  <c r="F57" i="1"/>
  <c r="G57" i="1"/>
  <c r="H57" i="1"/>
  <c r="I57" i="1"/>
  <c r="J57" i="1"/>
  <c r="K57" i="1"/>
  <c r="F101" i="1"/>
  <c r="G101" i="1"/>
  <c r="H101" i="1"/>
  <c r="I101" i="1"/>
  <c r="J101" i="1"/>
  <c r="K101" i="1"/>
  <c r="F89" i="1"/>
  <c r="G89" i="1"/>
  <c r="H89" i="1"/>
  <c r="I89" i="1"/>
  <c r="J89" i="1"/>
  <c r="K89" i="1"/>
  <c r="A95" i="1"/>
  <c r="A70" i="1"/>
  <c r="A99" i="1"/>
  <c r="A98" i="1"/>
  <c r="A85" i="1"/>
  <c r="A100" i="1"/>
  <c r="A97" i="1"/>
  <c r="A60" i="1"/>
  <c r="A59" i="1"/>
  <c r="A57" i="1"/>
  <c r="A101" i="1"/>
  <c r="A89" i="1"/>
  <c r="F30" i="1" l="1"/>
  <c r="G30" i="1"/>
  <c r="H30" i="1"/>
  <c r="I30" i="1"/>
  <c r="J30" i="1"/>
  <c r="K30" i="1"/>
  <c r="F63" i="1"/>
  <c r="G63" i="1"/>
  <c r="H63" i="1"/>
  <c r="I63" i="1"/>
  <c r="J63" i="1"/>
  <c r="K63" i="1"/>
  <c r="F93" i="1"/>
  <c r="G93" i="1"/>
  <c r="H93" i="1"/>
  <c r="I93" i="1"/>
  <c r="J93" i="1"/>
  <c r="K93" i="1"/>
  <c r="F56" i="1"/>
  <c r="G56" i="1"/>
  <c r="H56" i="1"/>
  <c r="I56" i="1"/>
  <c r="J56" i="1"/>
  <c r="K56" i="1"/>
  <c r="F45" i="1"/>
  <c r="G45" i="1"/>
  <c r="H45" i="1"/>
  <c r="I45" i="1"/>
  <c r="J45" i="1"/>
  <c r="K45" i="1"/>
  <c r="F44" i="1"/>
  <c r="G44" i="1"/>
  <c r="H44" i="1"/>
  <c r="I44" i="1"/>
  <c r="J44" i="1"/>
  <c r="K44" i="1"/>
  <c r="F72" i="1"/>
  <c r="G72" i="1"/>
  <c r="H72" i="1"/>
  <c r="I72" i="1"/>
  <c r="J72" i="1"/>
  <c r="K72" i="1"/>
  <c r="F8" i="1"/>
  <c r="G8" i="1"/>
  <c r="H8" i="1"/>
  <c r="I8" i="1"/>
  <c r="J8" i="1"/>
  <c r="K8" i="1"/>
  <c r="F92" i="1"/>
  <c r="G92" i="1"/>
  <c r="H92" i="1"/>
  <c r="I92" i="1"/>
  <c r="J92" i="1"/>
  <c r="K92" i="1"/>
  <c r="F50" i="1"/>
  <c r="G50" i="1"/>
  <c r="H50" i="1"/>
  <c r="I50" i="1"/>
  <c r="J50" i="1"/>
  <c r="K50" i="1"/>
  <c r="F10" i="1"/>
  <c r="G10" i="1"/>
  <c r="H10" i="1"/>
  <c r="I10" i="1"/>
  <c r="J10" i="1"/>
  <c r="K10" i="1"/>
  <c r="F11" i="1"/>
  <c r="G11" i="1"/>
  <c r="H11" i="1"/>
  <c r="I11" i="1"/>
  <c r="J11" i="1"/>
  <c r="K11" i="1"/>
  <c r="F32" i="1"/>
  <c r="G32" i="1"/>
  <c r="H32" i="1"/>
  <c r="I32" i="1"/>
  <c r="J32" i="1"/>
  <c r="K32" i="1"/>
  <c r="F37" i="1"/>
  <c r="G37" i="1"/>
  <c r="H37" i="1"/>
  <c r="I37" i="1"/>
  <c r="J37" i="1"/>
  <c r="K37" i="1"/>
  <c r="F46" i="1"/>
  <c r="G46" i="1"/>
  <c r="H46" i="1"/>
  <c r="I46" i="1"/>
  <c r="J46" i="1"/>
  <c r="K46" i="1"/>
  <c r="F38" i="1"/>
  <c r="G38" i="1"/>
  <c r="H38" i="1"/>
  <c r="I38" i="1"/>
  <c r="J38" i="1"/>
  <c r="K38" i="1"/>
  <c r="F48" i="1"/>
  <c r="G48" i="1"/>
  <c r="H48" i="1"/>
  <c r="I48" i="1"/>
  <c r="J48" i="1"/>
  <c r="K48" i="1"/>
  <c r="F52" i="1"/>
  <c r="G52" i="1"/>
  <c r="H52" i="1"/>
  <c r="I52" i="1"/>
  <c r="J52" i="1"/>
  <c r="K52" i="1"/>
  <c r="F18" i="1"/>
  <c r="G18" i="1"/>
  <c r="H18" i="1"/>
  <c r="I18" i="1"/>
  <c r="J18" i="1"/>
  <c r="K18" i="1"/>
  <c r="F12" i="1"/>
  <c r="G12" i="1"/>
  <c r="H12" i="1"/>
  <c r="I12" i="1"/>
  <c r="J12" i="1"/>
  <c r="K12" i="1"/>
  <c r="A30" i="1"/>
  <c r="A63" i="1"/>
  <c r="A93" i="1"/>
  <c r="A56" i="1"/>
  <c r="A45" i="1"/>
  <c r="A44" i="1"/>
  <c r="A72" i="1"/>
  <c r="A8" i="1"/>
  <c r="A92" i="1"/>
  <c r="A50" i="1"/>
  <c r="A10" i="1"/>
  <c r="A11" i="1"/>
  <c r="A32" i="1"/>
  <c r="A37" i="1"/>
  <c r="A46" i="1"/>
  <c r="A38" i="1"/>
  <c r="A48" i="1"/>
  <c r="A52" i="1"/>
  <c r="A18" i="1"/>
  <c r="A12" i="1"/>
  <c r="G96" i="1" l="1"/>
  <c r="H96" i="1"/>
  <c r="I96" i="1"/>
  <c r="J96" i="1"/>
  <c r="K96" i="1"/>
  <c r="G83" i="1"/>
  <c r="H83" i="1"/>
  <c r="I83" i="1"/>
  <c r="J83" i="1"/>
  <c r="K83" i="1"/>
  <c r="G64" i="1"/>
  <c r="H64" i="1"/>
  <c r="I64" i="1"/>
  <c r="J64" i="1"/>
  <c r="K64" i="1"/>
  <c r="G9" i="1"/>
  <c r="H9" i="1"/>
  <c r="I9" i="1"/>
  <c r="J9" i="1"/>
  <c r="K9" i="1"/>
  <c r="F96" i="1"/>
  <c r="F83" i="1"/>
  <c r="F64" i="1"/>
  <c r="F9" i="1"/>
  <c r="A96" i="1"/>
  <c r="A83" i="1"/>
  <c r="A64" i="1"/>
  <c r="A9" i="1"/>
  <c r="A81" i="1" l="1"/>
  <c r="A80" i="1"/>
  <c r="A24" i="1"/>
  <c r="F81" i="1"/>
  <c r="G81" i="1"/>
  <c r="H81" i="1"/>
  <c r="I81" i="1"/>
  <c r="J81" i="1"/>
  <c r="K81" i="1"/>
  <c r="F80" i="1"/>
  <c r="G80" i="1"/>
  <c r="H80" i="1"/>
  <c r="I80" i="1"/>
  <c r="J80" i="1"/>
  <c r="K80" i="1"/>
  <c r="F24" i="1"/>
  <c r="G24" i="1"/>
  <c r="H24" i="1"/>
  <c r="I24" i="1"/>
  <c r="J24" i="1"/>
  <c r="K24" i="1"/>
  <c r="A43" i="1" l="1"/>
  <c r="A25" i="1"/>
  <c r="A35" i="1"/>
  <c r="A51" i="1"/>
  <c r="A27" i="1"/>
  <c r="F43" i="1"/>
  <c r="G43" i="1"/>
  <c r="H43" i="1"/>
  <c r="I43" i="1"/>
  <c r="J43" i="1"/>
  <c r="K43" i="1"/>
  <c r="F25" i="1"/>
  <c r="G25" i="1"/>
  <c r="H25" i="1"/>
  <c r="I25" i="1"/>
  <c r="J25" i="1"/>
  <c r="K25" i="1"/>
  <c r="F35" i="1"/>
  <c r="G35" i="1"/>
  <c r="H35" i="1"/>
  <c r="I35" i="1"/>
  <c r="J35" i="1"/>
  <c r="K35" i="1"/>
  <c r="F51" i="1"/>
  <c r="G51" i="1"/>
  <c r="H51" i="1"/>
  <c r="I51" i="1"/>
  <c r="J51" i="1"/>
  <c r="K51" i="1"/>
  <c r="F27" i="1"/>
  <c r="G27" i="1"/>
  <c r="H27" i="1"/>
  <c r="I27" i="1"/>
  <c r="J27" i="1"/>
  <c r="K27" i="1"/>
  <c r="A22" i="1" l="1"/>
  <c r="F22" i="1"/>
  <c r="G22" i="1"/>
  <c r="H22" i="1"/>
  <c r="I22" i="1"/>
  <c r="J22" i="1"/>
  <c r="K22" i="1"/>
  <c r="F78" i="1" l="1"/>
  <c r="G78" i="1"/>
  <c r="H78" i="1"/>
  <c r="I78" i="1"/>
  <c r="J78" i="1"/>
  <c r="K78" i="1"/>
  <c r="F28" i="1"/>
  <c r="G28" i="1"/>
  <c r="H28" i="1"/>
  <c r="I28" i="1"/>
  <c r="J28" i="1"/>
  <c r="K28" i="1"/>
  <c r="F53" i="1"/>
  <c r="G53" i="1"/>
  <c r="H53" i="1"/>
  <c r="I53" i="1"/>
  <c r="J53" i="1"/>
  <c r="K53" i="1"/>
  <c r="F21" i="1"/>
  <c r="G21" i="1"/>
  <c r="H21" i="1"/>
  <c r="I21" i="1"/>
  <c r="J21" i="1"/>
  <c r="K21" i="1"/>
  <c r="F79" i="1"/>
  <c r="G79" i="1"/>
  <c r="H79" i="1"/>
  <c r="I79" i="1"/>
  <c r="J79" i="1"/>
  <c r="K79" i="1"/>
  <c r="F26" i="1"/>
  <c r="G26" i="1"/>
  <c r="H26" i="1"/>
  <c r="I26" i="1"/>
  <c r="J26" i="1"/>
  <c r="K26" i="1"/>
  <c r="F23" i="1"/>
  <c r="G23" i="1"/>
  <c r="H23" i="1"/>
  <c r="I23" i="1"/>
  <c r="J23" i="1"/>
  <c r="K23" i="1"/>
  <c r="A78" i="1"/>
  <c r="A28" i="1"/>
  <c r="A53" i="1"/>
  <c r="A21" i="1"/>
  <c r="A79" i="1"/>
  <c r="A26" i="1"/>
  <c r="A23" i="1"/>
  <c r="F58" i="1" l="1"/>
  <c r="G58" i="1"/>
  <c r="H58" i="1"/>
  <c r="I58" i="1"/>
  <c r="J58" i="1"/>
  <c r="K58" i="1"/>
  <c r="F47" i="1"/>
  <c r="G47" i="1"/>
  <c r="H47" i="1"/>
  <c r="I47" i="1"/>
  <c r="J47" i="1"/>
  <c r="K47" i="1"/>
  <c r="F41" i="1"/>
  <c r="G41" i="1"/>
  <c r="H41" i="1"/>
  <c r="I41" i="1"/>
  <c r="J41" i="1"/>
  <c r="K41" i="1"/>
  <c r="F66" i="1"/>
  <c r="G66" i="1"/>
  <c r="H66" i="1"/>
  <c r="I66" i="1"/>
  <c r="J66" i="1"/>
  <c r="K66" i="1"/>
  <c r="F74" i="1"/>
  <c r="G74" i="1"/>
  <c r="H74" i="1"/>
  <c r="I74" i="1"/>
  <c r="J74" i="1"/>
  <c r="K74" i="1"/>
  <c r="F14" i="1"/>
  <c r="G14" i="1"/>
  <c r="H14" i="1"/>
  <c r="I14" i="1"/>
  <c r="J14" i="1"/>
  <c r="K14" i="1"/>
  <c r="F36" i="1"/>
  <c r="G36" i="1"/>
  <c r="H36" i="1"/>
  <c r="I36" i="1"/>
  <c r="J36" i="1"/>
  <c r="K36" i="1"/>
  <c r="A58" i="1"/>
  <c r="A47" i="1"/>
  <c r="A41" i="1"/>
  <c r="A66" i="1"/>
  <c r="A74" i="1"/>
  <c r="A14" i="1"/>
  <c r="A36" i="1"/>
  <c r="F42" i="1" l="1"/>
  <c r="G42" i="1"/>
  <c r="H42" i="1"/>
  <c r="I42" i="1"/>
  <c r="J42" i="1"/>
  <c r="K42" i="1"/>
  <c r="F61" i="1"/>
  <c r="G61" i="1"/>
  <c r="H61" i="1"/>
  <c r="I61" i="1"/>
  <c r="J61" i="1"/>
  <c r="K61" i="1"/>
  <c r="F67" i="1"/>
  <c r="G67" i="1"/>
  <c r="H67" i="1"/>
  <c r="I67" i="1"/>
  <c r="J67" i="1"/>
  <c r="K67" i="1"/>
  <c r="F34" i="1"/>
  <c r="G34" i="1"/>
  <c r="H34" i="1"/>
  <c r="I34" i="1"/>
  <c r="J34" i="1"/>
  <c r="K34" i="1"/>
  <c r="F55" i="1"/>
  <c r="G55" i="1"/>
  <c r="H55" i="1"/>
  <c r="I55" i="1"/>
  <c r="J55" i="1"/>
  <c r="K55" i="1"/>
  <c r="A42" i="1"/>
  <c r="A61" i="1"/>
  <c r="A67" i="1"/>
  <c r="A34" i="1"/>
  <c r="A55" i="1"/>
  <c r="F94" i="1" l="1"/>
  <c r="G94" i="1"/>
  <c r="H94" i="1"/>
  <c r="I94" i="1"/>
  <c r="J94" i="1"/>
  <c r="K94" i="1"/>
  <c r="A94" i="1"/>
  <c r="F71" i="1"/>
  <c r="G71" i="1"/>
  <c r="H71" i="1"/>
  <c r="I71" i="1"/>
  <c r="J71" i="1"/>
  <c r="K71" i="1"/>
  <c r="F19" i="1"/>
  <c r="G19" i="1"/>
  <c r="H19" i="1"/>
  <c r="I19" i="1"/>
  <c r="J19" i="1"/>
  <c r="K19" i="1"/>
  <c r="F17" i="1"/>
  <c r="G17" i="1"/>
  <c r="H17" i="1"/>
  <c r="I17" i="1"/>
  <c r="J17" i="1"/>
  <c r="K17" i="1"/>
  <c r="F69" i="1"/>
  <c r="G69" i="1"/>
  <c r="H69" i="1"/>
  <c r="I69" i="1"/>
  <c r="J69" i="1"/>
  <c r="K69" i="1"/>
  <c r="F20" i="1"/>
  <c r="G20" i="1"/>
  <c r="H20" i="1"/>
  <c r="I20" i="1"/>
  <c r="J20" i="1"/>
  <c r="K20" i="1"/>
  <c r="F13" i="1"/>
  <c r="G13" i="1"/>
  <c r="H13" i="1"/>
  <c r="I13" i="1"/>
  <c r="J13" i="1"/>
  <c r="K13" i="1"/>
  <c r="A71" i="1"/>
  <c r="A19" i="1"/>
  <c r="A17" i="1"/>
  <c r="A69" i="1"/>
  <c r="A20" i="1"/>
  <c r="A13" i="1"/>
  <c r="F39" i="1" l="1"/>
  <c r="G39" i="1"/>
  <c r="H39" i="1"/>
  <c r="I39" i="1"/>
  <c r="J39" i="1"/>
  <c r="K39" i="1"/>
  <c r="A39" i="1"/>
  <c r="A29" i="1"/>
  <c r="A5" i="1"/>
  <c r="A33" i="1"/>
  <c r="F29" i="1"/>
  <c r="G29" i="1"/>
  <c r="H29" i="1"/>
  <c r="I29" i="1"/>
  <c r="J29" i="1"/>
  <c r="K29" i="1"/>
  <c r="F5" i="1"/>
  <c r="G5" i="1"/>
  <c r="H5" i="1"/>
  <c r="I5" i="1"/>
  <c r="J5" i="1"/>
  <c r="K5" i="1"/>
  <c r="F33" i="1"/>
  <c r="G33" i="1"/>
  <c r="H33" i="1"/>
  <c r="I33" i="1"/>
  <c r="J33" i="1"/>
  <c r="K33" i="1"/>
  <c r="A90" i="1" l="1"/>
  <c r="F90" i="1"/>
  <c r="G90" i="1"/>
  <c r="H90" i="1"/>
  <c r="I90" i="1"/>
  <c r="J90" i="1"/>
  <c r="K90" i="1"/>
  <c r="F7" i="1" l="1"/>
  <c r="G7" i="1"/>
  <c r="H7" i="1"/>
  <c r="I7" i="1"/>
  <c r="J7" i="1"/>
  <c r="K7" i="1"/>
  <c r="A7" i="1"/>
  <c r="F54" i="1" l="1"/>
  <c r="G54" i="1"/>
  <c r="H54" i="1"/>
  <c r="I54" i="1"/>
  <c r="J54" i="1"/>
  <c r="K54" i="1"/>
  <c r="F88" i="1"/>
  <c r="G88" i="1"/>
  <c r="H88" i="1"/>
  <c r="I88" i="1"/>
  <c r="J88" i="1"/>
  <c r="K88" i="1"/>
  <c r="F40" i="1"/>
  <c r="G40" i="1"/>
  <c r="H40" i="1"/>
  <c r="I40" i="1"/>
  <c r="J40" i="1"/>
  <c r="K40" i="1"/>
  <c r="A54" i="1"/>
  <c r="A88" i="1"/>
  <c r="A40" i="1"/>
  <c r="F68" i="1" l="1"/>
  <c r="G68" i="1"/>
  <c r="H68" i="1"/>
  <c r="I68" i="1"/>
  <c r="J68" i="1"/>
  <c r="K68" i="1"/>
  <c r="F73" i="1"/>
  <c r="G73" i="1"/>
  <c r="H73" i="1"/>
  <c r="I73" i="1"/>
  <c r="J73" i="1"/>
  <c r="K73" i="1"/>
  <c r="A68" i="1"/>
  <c r="A73" i="1"/>
  <c r="F6" i="1" l="1"/>
  <c r="G6" i="1"/>
  <c r="H6" i="1"/>
  <c r="I6" i="1"/>
  <c r="J6" i="1"/>
  <c r="K6" i="1"/>
  <c r="A6" i="1"/>
  <c r="F16" i="1" l="1"/>
  <c r="G16" i="1"/>
  <c r="H16" i="1"/>
  <c r="I16" i="1"/>
  <c r="J16" i="1"/>
  <c r="K16" i="1"/>
  <c r="A16" i="1"/>
  <c r="J1" i="16" l="1"/>
  <c r="H1" i="16"/>
  <c r="F84" i="1"/>
  <c r="G84" i="1"/>
  <c r="H84" i="1"/>
  <c r="I84" i="1"/>
  <c r="J84" i="1"/>
  <c r="K84" i="1"/>
  <c r="F15" i="1"/>
  <c r="G15" i="1"/>
  <c r="H15" i="1"/>
  <c r="I15" i="1"/>
  <c r="J15" i="1"/>
  <c r="K15" i="1"/>
  <c r="F86" i="1"/>
  <c r="G86" i="1"/>
  <c r="H86" i="1"/>
  <c r="I86" i="1"/>
  <c r="J86" i="1"/>
  <c r="K86" i="1"/>
  <c r="A84" i="1"/>
  <c r="A15" i="1"/>
  <c r="A86" i="1"/>
  <c r="I7" i="16" l="1"/>
  <c r="I2" i="16"/>
  <c r="I4" i="16"/>
  <c r="I6" i="16"/>
  <c r="I1" i="16" l="1"/>
  <c r="I5" i="16" s="1"/>
  <c r="I3" i="16"/>
  <c r="G7" i="16"/>
  <c r="A82" i="1" l="1"/>
  <c r="F82" i="1"/>
  <c r="G82" i="1"/>
  <c r="H82" i="1"/>
  <c r="I82" i="1"/>
  <c r="J82" i="1"/>
  <c r="K82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<sst xmlns="http://schemas.openxmlformats.org/spreadsheetml/2006/main" count="13621" uniqueCount="2684">
  <si>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</si>
  <si>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</si>
  <si>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</si>
  <si>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</si>
  <si>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</si>
  <si>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</si>
  <si>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</si>
  <si>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</si>
  <si>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</si>
  <si>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</si>
  <si>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</si>
  <si>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</si>
  <si>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</si>
  <si>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</si>
  <si>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</si>
  <si>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</si>
  <si>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</si>
  <si>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</si>
  <si>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</si>
  <si>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</si>
  <si>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</si>
  <si>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</si>
  <si>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</si>
  <si>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</si>
  <si>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</si>
  <si>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</si>
  <si>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</si>
  <si>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</si>
  <si>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</si>
  <si>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</si>
  <si>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</si>
  <si>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</si>
  <si>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</si>
  <si>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</si>
  <si>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</si>
  <si>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</si>
  <si>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</si>
  <si>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</si>
  <si>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</si>
  <si>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</si>
  <si>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</si>
  <si>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</si>
  <si>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</si>
  <si>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</si>
  <si>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</si>
  <si>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</si>
  <si>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</si>
  <si>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</si>
  <si>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</si>
  <si>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</si>
  <si>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</si>
  <si>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</si>
  <si>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</si>
  <si>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</si>
  <si>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</si>
  <si>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</si>
  <si>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</si>
  <si>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</si>
  <si>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</si>
  <si>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</si>
  <si>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</si>
  <si>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</si>
  <si>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</si>
  <si>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</si>
  <si>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</si>
  <si>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</si>
  <si>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</si>
  <si>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</si>
  <si>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</si>
  <si>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</si>
  <si>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</si>
  <si>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</si>
  <si>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</si>
  <si>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</si>
  <si>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</si>
  <si>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</si>
  <si>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</si>
  <si>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</si>
  <si>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</si>
  <si>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</si>
  <si>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</si>
  <si>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</si>
  <si>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</si>
  <si>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</si>
  <si>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</si>
  <si>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</si>
  <si>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</si>
  <si>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</si>
  <si>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</si>
  <si>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</si>
  <si>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</si>
  <si>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</si>
  <si>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</si>
  <si>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</si>
  <si>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</si>
  <si>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</si>
  <si>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</si>
  <si>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</si>
  <si>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</si>
  <si>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</si>
  <si>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</si>
  <si>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</si>
  <si>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</si>
  <si>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</si>
  <si>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</si>
  <si>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</si>
  <si>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</si>
  <si>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</si>
  <si>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</si>
  <si>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</si>
  <si>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</si>
  <si>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</si>
  <si>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</si>
  <si>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</si>
  <si>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</si>
  <si>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</si>
  <si>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</si>
  <si>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</si>
  <si>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</si>
  <si>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</si>
  <si>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</si>
  <si>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</si>
  <si>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</si>
  <si>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</si>
  <si>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</si>
  <si>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</si>
  <si>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</si>
  <si>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</si>
  <si>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</si>
  <si>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</si>
  <si>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</si>
  <si>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</si>
  <si>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</si>
  <si>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</si>
  <si>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</si>
  <si>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</si>
  <si>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</si>
  <si>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</si>
  <si>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</si>
  <si>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</si>
  <si>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</si>
  <si>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</si>
  <si>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</si>
  <si>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</si>
  <si>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</si>
  <si>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</si>
  <si>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</si>
  <si>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</si>
  <si>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</si>
  <si>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</si>
  <si>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</si>
  <si>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</si>
  <si>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</si>
  <si>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</si>
  <si>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</si>
  <si>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</si>
  <si>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</si>
  <si>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</si>
  <si>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</si>
  <si>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</si>
  <si>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</si>
  <si>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</si>
  <si>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</si>
  <si>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</si>
  <si>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</si>
  <si>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</si>
  <si>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</si>
  <si>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</si>
  <si>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</si>
  <si>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</si>
  <si>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</si>
  <si>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</si>
  <si>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</si>
  <si>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</si>
  <si>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</si>
  <si>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</si>
  <si>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</si>
  <si>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</si>
  <si>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</si>
  <si>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</si>
  <si>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</si>
  <si>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</si>
  <si>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</si>
  <si>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</si>
  <si>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</si>
  <si>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</si>
  <si>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</si>
  <si>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</si>
  <si>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</si>
  <si>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</si>
  <si>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</si>
  <si>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</si>
  <si>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</si>
  <si>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</si>
  <si>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</si>
  <si>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</si>
  <si>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</si>
  <si>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</si>
  <si>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</si>
  <si>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</si>
  <si>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</si>
  <si>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</si>
  <si>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</si>
  <si>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</si>
  <si>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</si>
  <si>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</si>
  <si>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</si>
  <si>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</si>
  <si>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</si>
  <si>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</si>
  <si>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</si>
  <si>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</si>
  <si>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</si>
  <si>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</si>
  <si>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</si>
  <si>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</si>
  <si>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</si>
  <si>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</si>
  <si>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</si>
  <si>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</si>
  <si>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</si>
  <si>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</si>
  <si>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</si>
  <si>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</si>
  <si>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</si>
  <si>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</si>
  <si>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</si>
  <si>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</si>
  <si>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</si>
  <si>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</si>
  <si>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</si>
  <si>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</si>
  <si>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</si>
  <si>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</si>
  <si>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</si>
  <si>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</si>
  <si>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</si>
  <si>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</si>
  <si>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</si>
  <si>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</si>
  <si>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</si>
  <si>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</si>
  <si>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</si>
  <si>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</si>
  <si>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</si>
  <si>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</si>
  <si>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</si>
  <si>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</si>
  <si>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</si>
  <si>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</si>
  <si>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</si>
  <si>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</si>
  <si>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</si>
  <si>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</si>
  <si>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</si>
  <si>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</si>
  <si>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</si>
  <si>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</si>
  <si>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</si>
  <si>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</si>
  <si>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</si>
  <si>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</si>
  <si>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</si>
  <si>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</si>
  <si>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</si>
  <si>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</si>
  <si>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</si>
  <si>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</si>
  <si>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</si>
  <si>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</si>
  <si>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</si>
  <si>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</si>
  <si>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</si>
  <si>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</si>
  <si>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</si>
  <si>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</si>
  <si>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</si>
  <si>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</si>
  <si>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</si>
  <si>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</si>
  <si>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</si>
  <si>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</si>
  <si>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</si>
  <si>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</si>
  <si>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</si>
  <si>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</si>
  <si>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</si>
  <si>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</si>
  <si>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</si>
  <si>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</si>
  <si>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</si>
  <si>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</si>
  <si>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</si>
  <si>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</si>
  <si>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</si>
  <si>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</si>
  <si>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</si>
  <si>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</si>
  <si>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</si>
  <si>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</si>
  <si>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</si>
  <si>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</si>
  <si>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</si>
  <si>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</si>
  <si>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</si>
  <si>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</si>
  <si>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</si>
  <si>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</si>
  <si>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</si>
  <si>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</si>
  <si>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</si>
  <si>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</si>
  <si>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</si>
  <si>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</si>
  <si>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</si>
  <si>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</si>
  <si>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</si>
  <si>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</si>
  <si>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</si>
  <si>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</si>
  <si>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</si>
  <si>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</si>
  <si>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</si>
  <si>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</si>
  <si>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</si>
  <si>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</si>
  <si>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</si>
  <si>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</si>
  <si>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</si>
  <si>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</si>
  <si>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</si>
  <si>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</si>
  <si>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</si>
  <si>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</si>
  <si>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</si>
  <si>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</si>
  <si>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</si>
  <si>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</si>
  <si>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</si>
  <si>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</si>
  <si>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</si>
  <si>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</si>
  <si>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</si>
  <si>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</si>
  <si>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</si>
  <si>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</si>
  <si>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</si>
  <si>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</si>
  <si>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</si>
  <si>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</si>
  <si>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</si>
  <si>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</si>
  <si>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</si>
  <si>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</si>
  <si>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</si>
  <si>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</si>
  <si>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</si>
  <si>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</si>
  <si>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</si>
  <si>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</si>
  <si>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</si>
  <si>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</si>
  <si>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</si>
  <si>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</si>
  <si>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</si>
  <si>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</si>
  <si>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</si>
  <si>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</si>
  <si>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</si>
  <si>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</si>
  <si>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</si>
  <si>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</si>
  <si>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</si>
  <si>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</si>
  <si>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</si>
  <si>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</si>
  <si>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</si>
  <si>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</si>
  <si>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</si>
  <si>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</si>
  <si>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</si>
  <si>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</si>
  <si>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</si>
  <si>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</si>
  <si>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</si>
  <si>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</si>
  <si>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</si>
  <si>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</si>
  <si>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</si>
  <si>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</si>
  <si>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</si>
  <si>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</si>
  <si>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</si>
  <si>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</si>
  <si>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</si>
  <si>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</si>
  <si>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</si>
  <si>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</si>
  <si>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</si>
  <si>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</si>
  <si>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</si>
  <si>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</si>
  <si>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</si>
  <si>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</si>
  <si>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</si>
  <si>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</si>
  <si>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</si>
  <si>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</si>
  <si>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</si>
  <si>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</si>
  <si>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</si>
  <si>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</si>
  <si>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</si>
  <si>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</si>
  <si>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</si>
  <si>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</si>
  <si>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</si>
  <si>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</si>
  <si>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</si>
  <si>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</si>
  <si>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</si>
  <si>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</si>
  <si>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</si>
  <si>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</si>
  <si>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</si>
  <si>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</si>
  <si>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</si>
  <si>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</si>
  <si>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</si>
  <si>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</si>
  <si>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</si>
  <si>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</si>
  <si>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</si>
  <si>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</si>
  <si>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</si>
  <si>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</si>
  <si>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</si>
  <si>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</si>
  <si>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</si>
  <si>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</si>
  <si>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</si>
  <si>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</si>
  <si>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</si>
  <si>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</si>
  <si>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</si>
  <si>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</si>
  <si>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</si>
  <si>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</si>
  <si>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</si>
  <si>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</si>
  <si>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</si>
  <si>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</si>
  <si>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</si>
  <si>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</si>
  <si>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</si>
  <si>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</si>
  <si>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</si>
  <si>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</si>
  <si>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</si>
  <si>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</si>
  <si>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</si>
  <si>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</si>
  <si>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</si>
  <si>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</si>
  <si>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</si>
  <si>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</si>
  <si>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</si>
  <si>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</si>
  <si>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</si>
  <si>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</si>
  <si>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</si>
  <si>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</si>
  <si>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</si>
  <si>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</si>
  <si>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</si>
  <si>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</si>
  <si>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</si>
  <si>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</si>
  <si>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</si>
  <si>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</si>
  <si>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</si>
  <si>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</si>
  <si>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</si>
  <si>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</si>
  <si>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</si>
  <si>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</si>
  <si>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</si>
  <si>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</si>
  <si>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</si>
  <si>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</si>
  <si>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</si>
  <si>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</si>
  <si>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</si>
  <si>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</si>
  <si>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</si>
  <si>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</si>
  <si>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</si>
  <si>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</si>
  <si>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</si>
  <si>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</si>
  <si>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</si>
  <si>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</si>
  <si>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</si>
  <si>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</si>
  <si>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</si>
  <si>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</si>
  <si>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</si>
  <si>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</si>
  <si>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</si>
  <si>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</si>
  <si>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</si>
  <si>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</si>
  <si>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</si>
  <si>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</si>
  <si>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</si>
  <si>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</si>
  <si>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</si>
  <si>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</si>
  <si>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</si>
  <si>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</si>
  <si>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</si>
  <si>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</si>
  <si>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</si>
  <si>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</si>
  <si>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</si>
  <si>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</si>
  <si>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</si>
  <si>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</si>
  <si>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</si>
  <si>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</si>
  <si>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</si>
  <si>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</si>
  <si>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</si>
  <si>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</si>
  <si>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</si>
  <si>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</si>
  <si>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</si>
  <si>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</si>
  <si>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</si>
  <si>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</si>
  <si>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</si>
  <si>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</si>
  <si>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</si>
  <si>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</si>
  <si>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</si>
  <si>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</si>
  <si>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</si>
  <si>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</si>
  <si>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</si>
  <si>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</si>
  <si>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</si>
  <si>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</si>
  <si>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</si>
  <si>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</si>
  <si>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</si>
  <si>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</si>
  <si>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</si>
  <si>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</si>
  <si>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</si>
  <si>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</si>
  <si>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</si>
  <si>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</si>
  <si>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</si>
  <si>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</si>
  <si>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</si>
  <si>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</si>
  <si>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</si>
  <si>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</si>
  <si>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</si>
  <si>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</si>
  <si>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</si>
  <si>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</si>
  <si>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</si>
  <si>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</si>
  <si>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</si>
  <si>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</si>
  <si>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</si>
  <si>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</si>
  <si>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</si>
  <si>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</si>
  <si>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</si>
  <si>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</si>
  <si>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</si>
  <si>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</si>
  <si>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</si>
  <si>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</si>
  <si>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</si>
  <si>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</si>
  <si>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</si>
  <si>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</si>
  <si>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</si>
  <si>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</si>
  <si>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</si>
  <si>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</si>
  <si>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</si>
  <si>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</si>
  <si>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</si>
  <si>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</si>
  <si>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</si>
  <si>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</si>
  <si>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</si>
  <si>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</si>
  <si>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</si>
  <si>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</si>
  <si>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</si>
  <si>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</si>
  <si>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</si>
  <si>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</si>
  <si>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</si>
  <si>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</si>
  <si>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</si>
  <si>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</si>
  <si>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</si>
  <si>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</si>
  <si>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</si>
  <si>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</si>
  <si>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</si>
  <si>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</si>
  <si>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</si>
  <si>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</si>
  <si>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</si>
  <si>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</si>
  <si>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</si>
  <si>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</si>
  <si>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</si>
  <si>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</si>
  <si>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</si>
  <si>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</si>
  <si>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</si>
  <si>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</si>
  <si>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</si>
  <si>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</si>
  <si>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</si>
  <si>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</si>
  <si>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</si>
  <si>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</si>
  <si>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</si>
  <si>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</si>
  <si>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</si>
  <si>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</si>
  <si>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</si>
  <si>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</si>
  <si>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</si>
  <si>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</si>
  <si>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</si>
  <si>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</si>
  <si>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</si>
  <si>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</si>
  <si>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</si>
  <si>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</si>
  <si>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</si>
  <si>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</si>
  <si>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</si>
  <si>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</si>
  <si>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</si>
  <si>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</si>
  <si>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</si>
  <si>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</si>
  <si>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</si>
  <si>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</si>
  <si>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</si>
  <si>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</si>
  <si>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</si>
  <si>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</si>
  <si>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</si>
  <si>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</si>
  <si>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</si>
  <si>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</si>
  <si>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</si>
  <si>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</si>
  <si>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</si>
  <si>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</si>
  <si>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</si>
  <si>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</si>
  <si>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</si>
  <si>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</si>
  <si>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</si>
  <si>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</si>
  <si>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</si>
  <si>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</si>
  <si>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</si>
  <si>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</si>
  <si>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</si>
  <si>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</si>
  <si>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</si>
  <si>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</si>
  <si>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</si>
  <si>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</si>
  <si>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</si>
  <si>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</si>
  <si>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</si>
  <si>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</si>
  <si>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</si>
  <si>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</si>
  <si>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</si>
  <si>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</si>
  <si>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</si>
  <si>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</si>
  <si>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</si>
  <si>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</si>
  <si>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</si>
  <si>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</si>
  <si>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</si>
  <si>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</si>
  <si>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</si>
  <si>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</si>
  <si>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</si>
  <si>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</si>
  <si>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</si>
  <si>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</si>
  <si>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</si>
  <si>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</si>
  <si>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</si>
  <si>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</si>
  <si>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</si>
  <si>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</si>
  <si>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</si>
  <si>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</si>
  <si>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</si>
  <si>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</si>
  <si>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</si>
  <si>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</si>
  <si>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</si>
  <si>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</si>
  <si>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</si>
  <si>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</si>
  <si>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</si>
  <si>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</si>
  <si>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</si>
  <si>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</si>
  <si>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</si>
  <si>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</si>
  <si>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</si>
  <si>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</si>
  <si>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</si>
  <si>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</si>
  <si>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</si>
  <si>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</si>
  <si>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</si>
  <si>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</si>
  <si>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</si>
  <si>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</si>
  <si>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</si>
  <si>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</si>
  <si>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</si>
  <si>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</si>
  <si>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</si>
  <si>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</si>
  <si>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</si>
  <si>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</si>
  <si>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</si>
  <si>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</si>
  <si>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</si>
  <si>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</si>
  <si>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</si>
  <si>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</si>
  <si>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</si>
  <si>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</si>
  <si>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</si>
  <si>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</si>
  <si>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</si>
  <si>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</si>
  <si>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</si>
  <si>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</si>
  <si>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</si>
  <si>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</si>
  <si>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</si>
  <si>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</si>
  <si>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</si>
  <si>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</si>
  <si>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</si>
  <si>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</si>
  <si>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</si>
  <si>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</si>
  <si>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</si>
  <si>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</si>
  <si>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</si>
  <si>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</si>
  <si>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</si>
  <si>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</si>
  <si>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</si>
  <si>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</si>
  <si>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</si>
  <si>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</si>
  <si>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</si>
  <si>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</si>
  <si>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</si>
  <si>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</si>
  <si>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</si>
  <si>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</si>
  <si>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</si>
  <si>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</si>
  <si>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</si>
  <si>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</si>
  <si>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</si>
  <si>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</si>
  <si>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</si>
  <si>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</si>
  <si>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</si>
  <si>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</si>
  <si>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</si>
  <si>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</si>
  <si>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</si>
  <si>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</si>
  <si>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</si>
  <si>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</si>
  <si>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</si>
  <si>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</si>
  <si>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</si>
  <si>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</si>
  <si>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</si>
  <si>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</si>
  <si>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</si>
  <si>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</si>
  <si>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</si>
  <si>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</si>
  <si>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</si>
  <si>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</si>
  <si>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</si>
  <si>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</si>
  <si>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</si>
  <si>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</si>
  <si>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</si>
  <si>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</si>
  <si>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</si>
  <si>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</si>
  <si>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</si>
  <si>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</si>
  <si>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</si>
  <si>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</si>
  <si>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</si>
  <si>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</si>
  <si>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</si>
  <si>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</si>
  <si>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</si>
  <si>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</si>
  <si>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</si>
  <si>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</si>
  <si>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</si>
  <si>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</si>
  <si>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</si>
  <si>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</si>
  <si>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</si>
  <si>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</si>
  <si>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</si>
  <si>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</si>
  <si>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</si>
  <si>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</si>
  <si>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</si>
  <si>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</si>
  <si>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</si>
  <si>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</si>
  <si>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</si>
  <si>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</si>
  <si>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</si>
  <si>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</si>
  <si>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</si>
  <si>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</si>
  <si>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</si>
  <si>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</si>
  <si>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</si>
  <si>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</si>
  <si>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</si>
  <si>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</si>
  <si>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</si>
  <si>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</si>
  <si>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</si>
  <si>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</si>
  <si>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</si>
  <si>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</si>
  <si>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</si>
  <si>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</si>
  <si>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</si>
  <si>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</si>
  <si>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</si>
  <si>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</si>
  <si>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</si>
  <si>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</si>
  <si>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</si>
  <si>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</si>
  <si>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</si>
  <si>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</si>
  <si>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</si>
  <si>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</si>
  <si>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</si>
  <si>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</si>
  <si>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</si>
  <si>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</si>
  <si>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</si>
  <si>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</si>
  <si>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</si>
  <si>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</si>
  <si>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</si>
  <si>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</si>
  <si>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</si>
  <si>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</si>
  <si>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</si>
  <si>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</si>
  <si>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</si>
  <si>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</si>
  <si>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</si>
  <si>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</si>
  <si>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</si>
  <si>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</si>
  <si>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</si>
  <si>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</si>
  <si>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</si>
  <si>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</si>
  <si>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</si>
  <si>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</si>
  <si>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</si>
  <si>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</si>
  <si>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</si>
  <si>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</si>
  <si>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</si>
  <si>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</si>
  <si>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</si>
  <si>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</si>
  <si>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</si>
  <si>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</si>
  <si>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</si>
  <si>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</si>
  <si>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</si>
  <si>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</si>
  <si>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</si>
  <si>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</si>
  <si>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</si>
  <si>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</si>
  <si>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</si>
  <si>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</si>
  <si>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</si>
  <si>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</si>
  <si>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</si>
  <si>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</si>
  <si>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</si>
  <si>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</si>
  <si>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</si>
  <si>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</si>
  <si>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</si>
  <si>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</si>
  <si>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</si>
  <si>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</si>
  <si>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</si>
  <si>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</si>
  <si>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</si>
  <si>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</si>
  <si>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</si>
  <si>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</si>
  <si>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</si>
  <si>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</si>
  <si>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</si>
  <si>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</si>
  <si>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</si>
  <si>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</si>
  <si>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</si>
  <si>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</si>
  <si>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</si>
  <si>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</si>
  <si>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</si>
  <si>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</si>
  <si>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</si>
  <si>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</si>
  <si>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</si>
  <si>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</si>
  <si>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</si>
  <si>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</si>
  <si>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</si>
  <si>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</si>
  <si>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</si>
  <si>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</si>
  <si>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</si>
  <si>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</si>
  <si>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</si>
  <si>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</si>
  <si>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</si>
  <si>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</si>
  <si>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</si>
  <si>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</si>
  <si>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</si>
  <si>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</si>
  <si>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</si>
  <si>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</si>
  <si>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</si>
  <si>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</si>
  <si>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</si>
  <si>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</si>
  <si>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</si>
  <si>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</si>
  <si>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</si>
  <si>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</si>
  <si>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</si>
  <si>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</si>
  <si>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</si>
  <si>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</si>
  <si>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</si>
  <si>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</si>
  <si>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</si>
  <si>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</si>
  <si>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</si>
  <si>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</si>
  <si>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</si>
  <si>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</si>
  <si>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</si>
  <si>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</si>
  <si>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</si>
  <si>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</si>
  <si>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</si>
  <si>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</si>
  <si>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</si>
  <si>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</si>
  <si>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</si>
  <si>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</si>
  <si>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</si>
  <si>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</si>
  <si>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</si>
  <si>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</si>
  <si>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</si>
  <si>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</si>
  <si>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</si>
  <si>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</si>
  <si>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</si>
  <si>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</si>
  <si>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</si>
  <si>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</si>
  <si>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</si>
  <si>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</si>
  <si>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</si>
  <si>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</si>
  <si>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</si>
  <si>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</si>
  <si>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</si>
  <si>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</si>
  <si>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</si>
  <si>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</si>
  <si>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</si>
  <si>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</si>
  <si>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</si>
  <si>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</si>
  <si>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</si>
  <si>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</si>
  <si>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</si>
  <si>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</si>
  <si>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</si>
  <si>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</si>
  <si>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</si>
  <si>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</si>
  <si>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</si>
  <si>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</si>
  <si>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</si>
  <si>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</si>
  <si>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</si>
  <si>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</si>
  <si>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</si>
  <si>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</si>
  <si>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</si>
  <si>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</si>
  <si>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</si>
  <si>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</si>
  <si>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</si>
  <si>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</si>
  <si>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</si>
  <si>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</si>
  <si>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</si>
  <si>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</si>
  <si>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</si>
  <si>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</si>
  <si>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</si>
  <si>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</si>
  <si>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</si>
  <si>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</si>
  <si>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</si>
  <si>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</si>
  <si>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</si>
  <si>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</si>
  <si>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</si>
  <si>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</si>
  <si>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</si>
  <si>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</si>
  <si>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</si>
  <si>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</si>
  <si>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</si>
  <si>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</si>
  <si>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</si>
  <si>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</si>
  <si>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</si>
  <si>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</si>
  <si>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</si>
  <si>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</si>
  <si>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</si>
  <si>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</si>
  <si>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</si>
  <si>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</si>
  <si>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</si>
  <si>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</si>
  <si>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</si>
  <si>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</si>
  <si>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</si>
  <si>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</si>
  <si>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</si>
  <si>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</si>
  <si>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</si>
  <si>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</si>
  <si>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</si>
  <si>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</si>
  <si>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</si>
  <si>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</si>
  <si>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</si>
  <si>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</si>
  <si>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</si>
  <si>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</si>
  <si>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</si>
  <si>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</si>
  <si>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</si>
  <si>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</si>
  <si>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</si>
  <si>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</si>
  <si>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</si>
  <si>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</si>
  <si>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</si>
  <si>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</si>
  <si>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</si>
  <si>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</si>
  <si>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</si>
  <si>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</si>
  <si>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</si>
  <si>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</si>
  <si>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</si>
  <si>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</si>
  <si>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</si>
  <si>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</si>
  <si>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</si>
  <si>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</si>
  <si>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</si>
  <si>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</si>
  <si>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</si>
  <si>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</si>
  <si>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</si>
  <si>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</si>
  <si>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</si>
  <si>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</si>
  <si>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</si>
  <si>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</si>
  <si>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</si>
  <si>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</si>
  <si>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</si>
  <si>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</si>
  <si>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</si>
  <si>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</si>
  <si>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</si>
  <si>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</si>
  <si>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</si>
  <si>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</si>
  <si>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</si>
  <si>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</si>
  <si>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</si>
  <si>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</si>
  <si>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</si>
  <si>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</si>
  <si>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</si>
  <si>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</si>
  <si>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</si>
  <si>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</si>
  <si>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</si>
  <si>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</si>
  <si>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</si>
  <si>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</si>
  <si>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</si>
  <si>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</si>
  <si>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</si>
  <si>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</si>
  <si>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</si>
  <si>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</si>
  <si>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</si>
  <si>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</si>
  <si>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</si>
  <si>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</si>
  <si>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</si>
  <si>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</si>
  <si>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</si>
  <si>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</si>
  <si>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</si>
  <si>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</si>
  <si>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</si>
  <si>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</si>
  <si>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</si>
  <si>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</si>
  <si>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</si>
  <si>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</si>
  <si>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</si>
  <si>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</si>
  <si>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</si>
  <si>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</si>
  <si>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</si>
  <si>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</si>
  <si>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</si>
  <si>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</si>
  <si>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</si>
  <si>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</si>
  <si>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</si>
  <si>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</si>
  <si>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</si>
  <si>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</si>
  <si>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</si>
  <si>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</si>
  <si>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</si>
  <si>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</si>
  <si>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</si>
  <si>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</si>
  <si>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</si>
  <si>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</si>
  <si>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</si>
  <si>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</si>
  <si>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</si>
  <si>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</si>
  <si>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</si>
  <si>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</si>
  <si>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</si>
  <si>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</si>
  <si>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</si>
  <si>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</si>
  <si>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</si>
  <si>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</si>
  <si>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</si>
  <si>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</si>
  <si>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</si>
  <si>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</si>
  <si>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</si>
  <si>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</si>
  <si>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</si>
  <si>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</si>
  <si>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</si>
  <si>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</si>
  <si>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</si>
  <si>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</si>
  <si>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</si>
  <si>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</si>
  <si>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</si>
  <si>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</si>
  <si>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</si>
  <si>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</si>
  <si>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</si>
  <si>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</si>
  <si>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</si>
  <si>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</si>
  <si>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</si>
  <si>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</si>
  <si>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</si>
  <si>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</si>
  <si>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</si>
  <si>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</si>
  <si>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</si>
  <si>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</si>
  <si>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</si>
  <si>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</si>
  <si>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</si>
  <si>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</si>
  <si>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</si>
  <si>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</si>
  <si>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</si>
  <si>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</si>
  <si>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</si>
  <si>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</si>
  <si>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</si>
  <si>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</si>
  <si>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</si>
  <si>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</si>
  <si>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</si>
  <si>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</si>
  <si>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</si>
  <si>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</si>
  <si>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</si>
  <si>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</si>
  <si>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</si>
  <si>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</si>
  <si>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</si>
  <si>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</si>
  <si>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</si>
  <si>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</si>
  <si>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</si>
  <si>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</si>
  <si>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</si>
  <si>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</si>
  <si>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</si>
  <si>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</si>
  <si>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</si>
  <si>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</si>
  <si>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</si>
  <si>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</si>
  <si>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</si>
  <si>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</si>
  <si>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</si>
  <si>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</si>
  <si>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</si>
  <si>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</si>
  <si>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</si>
  <si>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</si>
  <si>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</si>
  <si>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</si>
  <si>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</si>
  <si>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</si>
  <si>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</si>
  <si>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</si>
  <si>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</si>
  <si>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</si>
  <si>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</si>
  <si>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</si>
  <si>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</si>
  <si>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</si>
  <si>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</si>
  <si>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</si>
  <si>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</si>
  <si>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</si>
  <si>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</si>
  <si>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</si>
  <si>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</si>
  <si>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</si>
  <si>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</si>
  <si>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</si>
  <si>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</si>
  <si>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</si>
  <si>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</si>
  <si>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</si>
  <si>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</si>
  <si>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</si>
  <si>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</si>
  <si>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</si>
  <si>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</si>
  <si>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</si>
  <si>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</si>
  <si>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</si>
  <si>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</si>
  <si>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</si>
  <si>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</si>
  <si>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</si>
  <si>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</si>
  <si>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</si>
  <si>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</si>
  <si>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</si>
  <si>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</si>
  <si>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</si>
  <si>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</si>
  <si>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</si>
  <si>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</si>
  <si>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</si>
  <si>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</si>
  <si>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</si>
  <si>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</si>
  <si>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</si>
  <si>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</si>
  <si>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</si>
  <si>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</si>
  <si>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</si>
  <si>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</si>
  <si>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</si>
  <si>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</si>
  <si>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</si>
  <si>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</si>
  <si>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</si>
  <si>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</si>
  <si>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</si>
  <si>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</si>
  <si>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</si>
  <si>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</si>
  <si>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</si>
  <si>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</si>
  <si>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</si>
  <si>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</si>
  <si>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</si>
  <si>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</si>
  <si>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</si>
  <si>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</si>
  <si>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</si>
  <si>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</si>
  <si>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</si>
  <si>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</si>
  <si>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</si>
  <si>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</si>
  <si>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</si>
  <si>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</si>
  <si>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</si>
  <si>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</si>
  <si>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</si>
  <si>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</si>
  <si>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</si>
  <si>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</si>
  <si>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</si>
  <si>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</si>
  <si>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</si>
  <si>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</si>
  <si>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</si>
  <si>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</si>
  <si>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</si>
  <si>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</si>
  <si>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</si>
  <si>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</si>
  <si>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</si>
  <si>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</si>
  <si>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</si>
  <si>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</si>
  <si>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</si>
  <si>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</si>
  <si>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</si>
  <si>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</si>
  <si>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</si>
  <si>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</si>
  <si>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</si>
  <si>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</si>
  <si>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</si>
  <si>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</si>
  <si>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</si>
  <si>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</si>
  <si>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</si>
  <si>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</si>
  <si>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</si>
  <si>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</si>
  <si>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</si>
  <si>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</si>
  <si>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</si>
  <si>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</si>
  <si>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</si>
  <si>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</si>
  <si>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</si>
  <si>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</si>
  <si>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</si>
  <si>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</si>
  <si>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</si>
  <si>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</si>
  <si>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</si>
  <si>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</si>
  <si>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</si>
  <si>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</si>
  <si>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</si>
  <si>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</si>
  <si>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</si>
  <si>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</si>
  <si>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</si>
  <si>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</si>
  <si>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</si>
  <si>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</si>
  <si>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</si>
  <si>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</si>
  <si>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</si>
  <si>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</si>
  <si>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</si>
  <si>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</si>
  <si>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</si>
  <si>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</si>
  <si>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</si>
  <si>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</si>
  <si>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</si>
  <si>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</si>
  <si>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</si>
  <si>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</si>
  <si>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</si>
  <si>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</si>
  <si>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</si>
  <si>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</si>
  <si>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</si>
  <si>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</si>
  <si>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</si>
  <si>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</si>
  <si>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</si>
  <si>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</si>
  <si>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</si>
  <si>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</si>
  <si>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</si>
  <si>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</si>
  <si>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</si>
  <si>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</si>
  <si>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</si>
  <si>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</si>
  <si>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</si>
  <si>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</si>
  <si>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</si>
  <si>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</si>
  <si>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</si>
  <si>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</si>
  <si>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</si>
  <si>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</si>
  <si>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</si>
  <si>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</si>
  <si>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</si>
  <si>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</si>
  <si>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</si>
  <si>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</si>
  <si>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</si>
  <si>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</si>
  <si>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</si>
  <si>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</si>
  <si>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</si>
  <si>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</si>
  <si>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</si>
  <si>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</si>
  <si>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</si>
  <si>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</si>
  <si>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</si>
  <si>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</si>
  <si>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</si>
  <si>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</si>
  <si>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</si>
  <si>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</si>
  <si>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</si>
  <si>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</si>
  <si>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</si>
  <si>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</si>
  <si>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</si>
  <si>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</si>
  <si>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</si>
  <si>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</si>
  <si>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</si>
  <si>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</si>
  <si>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</si>
  <si>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</si>
  <si>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</si>
  <si>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</si>
  <si>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</si>
  <si>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</si>
  <si>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</si>
  <si>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</si>
  <si>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</si>
  <si>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</si>
  <si>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</si>
  <si>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</si>
  <si>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</si>
  <si>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</si>
  <si>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</si>
  <si>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</si>
  <si>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</si>
  <si>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</si>
  <si>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</si>
  <si>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</si>
  <si>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</si>
  <si>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</si>
  <si>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</si>
  <si>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</si>
  <si>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</si>
  <si>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</si>
  <si>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</si>
  <si>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</si>
  <si>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</si>
  <si>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</si>
  <si>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</si>
  <si>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</si>
  <si>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</si>
  <si>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</si>
  <si>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</si>
  <si>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</si>
  <si>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</si>
  <si>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</si>
  <si>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</si>
  <si>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</si>
  <si>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</si>
  <si>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</si>
  <si>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</si>
  <si>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</si>
  <si>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</si>
  <si>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</si>
  <si>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</si>
  <si>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</si>
  <si>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</si>
  <si>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</si>
  <si>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</si>
  <si>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</si>
  <si>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</si>
  <si>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</si>
  <si>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</si>
  <si>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</si>
  <si>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</si>
  <si>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</si>
  <si>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</si>
  <si>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</si>
  <si>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</si>
  <si>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</si>
  <si>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</si>
  <si>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</si>
  <si>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</si>
  <si>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</si>
  <si>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</si>
  <si>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</si>
  <si>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</si>
  <si>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</si>
  <si>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</si>
  <si>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</si>
  <si>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</si>
  <si>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</si>
  <si>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</si>
  <si>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</si>
  <si>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</si>
  <si>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</si>
  <si>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</si>
  <si>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</si>
  <si>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</si>
  <si>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</si>
  <si>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</si>
  <si>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</si>
  <si>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</si>
  <si>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</si>
  <si>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</si>
  <si>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</si>
  <si>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</si>
  <si>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</si>
  <si>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</si>
  <si>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</si>
  <si>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</si>
  <si>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</si>
  <si>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</si>
  <si>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</si>
  <si>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</si>
  <si>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</si>
  <si>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</si>
  <si>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</si>
  <si>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</si>
  <si>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</si>
  <si>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</si>
  <si>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</si>
  <si>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</si>
  <si>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</si>
  <si>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</si>
  <si>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</si>
  <si>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</si>
  <si>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</si>
  <si>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</si>
  <si>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</si>
  <si>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</si>
  <si>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</si>
  <si>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</si>
  <si>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</si>
  <si>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</si>
  <si>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</si>
  <si>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</si>
  <si>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</si>
  <si>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</si>
  <si>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</si>
  <si>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</si>
  <si>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</si>
  <si>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</si>
  <si>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</si>
  <si>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</si>
  <si>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</si>
  <si>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</si>
  <si>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</si>
  <si>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</si>
  <si>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</si>
  <si>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</si>
  <si>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</si>
  <si>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</si>
  <si>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</si>
  <si>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</si>
  <si>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</si>
  <si>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</si>
  <si>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</si>
  <si>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</si>
  <si>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</si>
  <si>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</si>
  <si>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</si>
  <si>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</si>
  <si>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</si>
  <si>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</si>
  <si>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</si>
  <si>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</si>
  <si>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</si>
  <si>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</si>
  <si>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</si>
  <si>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</si>
  <si>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</si>
  <si>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</si>
  <si>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</si>
  <si>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</si>
  <si>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</si>
  <si>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</si>
  <si>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</si>
  <si>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</si>
  <si>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</si>
  <si>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</si>
  <si>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</si>
  <si>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</si>
  <si>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</si>
  <si>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</si>
  <si>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</si>
  <si>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</si>
  <si>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</si>
  <si>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</si>
  <si>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</si>
  <si>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</si>
  <si>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</si>
  <si>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</si>
  <si>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</si>
  <si>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</si>
  <si>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</si>
  <si>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</si>
  <si>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</si>
  <si>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</si>
  <si>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</si>
  <si>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</si>
  <si>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</si>
  <si>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</si>
  <si>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</si>
  <si>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</si>
  <si>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</si>
  <si>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</si>
  <si>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</si>
  <si>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</si>
  <si>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</si>
  <si>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</si>
  <si>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</si>
  <si>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</si>
  <si>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</si>
  <si>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</si>
  <si>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</si>
  <si>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</si>
  <si>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</si>
  <si>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</si>
  <si>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</si>
  <si>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</si>
  <si>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</si>
  <si>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</si>
  <si>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</si>
  <si>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</si>
  <si>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</si>
  <si>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</si>
  <si>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</si>
  <si>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</si>
  <si>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</si>
  <si>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</si>
  <si>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</si>
  <si>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</si>
  <si>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</si>
  <si>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</si>
  <si>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</si>
  <si>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</si>
  <si>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</si>
  <si>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</si>
  <si>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</si>
  <si>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</si>
  <si>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</si>
  <si>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</si>
  <si>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</si>
  <si>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</si>
  <si>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</si>
  <si>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</si>
  <si>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</si>
  <si>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</si>
  <si>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</si>
  <si>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</si>
  <si>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</si>
  <si>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</si>
  <si>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</si>
  <si>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</si>
  <si>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</si>
  <si>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</si>
  <si>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</si>
  <si>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</si>
  <si>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</si>
  <si>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</si>
  <si>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</si>
  <si>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</si>
  <si>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</si>
  <si>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</si>
  <si>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</si>
  <si>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</si>
  <si>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</si>
  <si>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</si>
  <si>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</si>
  <si>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</si>
  <si>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</si>
  <si>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</si>
  <si>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</si>
  <si>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</si>
  <si>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</si>
  <si>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</si>
  <si>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</si>
  <si>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</si>
  <si>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</si>
  <si>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</si>
  <si>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</si>
  <si>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</si>
  <si>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</si>
  <si>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</si>
  <si>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</si>
  <si>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</si>
  <si>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</si>
  <si>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</si>
  <si>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</si>
  <si>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</si>
  <si>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</si>
  <si>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</si>
  <si>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</si>
  <si>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</si>
  <si>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</si>
  <si>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</si>
  <si>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</si>
  <si>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</si>
  <si>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</si>
  <si>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</si>
  <si>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</si>
  <si>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</si>
  <si>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</si>
  <si>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</si>
  <si>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</si>
  <si>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</si>
  <si>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</si>
  <si>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</si>
  <si>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</si>
  <si>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</si>
  <si>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</si>
  <si>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</si>
  <si>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</si>
  <si>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</si>
  <si>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</si>
  <si>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</si>
  <si>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</si>
  <si>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</si>
  <si>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</si>
  <si>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</si>
  <si>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</si>
  <si>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</si>
  <si>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</si>
  <si>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</si>
  <si>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</si>
  <si>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</si>
  <si>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</si>
  <si>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</si>
  <si>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</si>
  <si>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</si>
  <si>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</si>
  <si>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</si>
  <si>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</si>
  <si>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</si>
  <si>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</si>
  <si>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</si>
  <si>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</si>
  <si>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</si>
  <si>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</si>
  <si>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</si>
  <si>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</si>
  <si>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</si>
  <si>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</si>
  <si>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</si>
  <si>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</si>
  <si>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</si>
  <si>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</si>
  <si>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</si>
  <si>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</si>
  <si>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</si>
  <si>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</si>
  <si>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</si>
  <si>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</si>
  <si>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</si>
  <si>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</si>
  <si>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</si>
  <si>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</si>
  <si>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</si>
  <si>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</si>
  <si>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</si>
  <si>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</si>
  <si>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</si>
  <si>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</si>
  <si>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</si>
  <si>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</si>
  <si>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</si>
  <si>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</si>
  <si>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</si>
  <si>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</si>
  <si>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</si>
  <si>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</si>
  <si>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</si>
  <si>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</si>
  <si>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</si>
  <si>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</si>
  <si>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</si>
  <si>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</si>
  <si>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</si>
  <si>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</si>
  <si>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</si>
  <si>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</si>
  <si>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</si>
  <si>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</si>
  <si>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</si>
  <si>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</si>
  <si>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</si>
  <si>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</si>
  <si>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</si>
  <si>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</si>
  <si>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</si>
  <si>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</si>
  <si>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</si>
  <si>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</si>
  <si>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</si>
  <si>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</si>
  <si>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</si>
  <si>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</si>
  <si>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</si>
  <si>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</si>
  <si>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</si>
  <si>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</si>
  <si>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</si>
  <si>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</si>
  <si>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</si>
  <si>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</si>
  <si>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</si>
  <si>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</si>
  <si>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</si>
  <si>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</si>
  <si>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</si>
  <si>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</si>
  <si>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</si>
  <si>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</si>
  <si>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</si>
  <si>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</si>
  <si>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</si>
  <si>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</si>
  <si>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</si>
  <si>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</si>
  <si>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</si>
  <si>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</si>
  <si>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</si>
  <si>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</si>
  <si>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</si>
  <si>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</si>
  <si>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</si>
  <si>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</si>
  <si>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</si>
  <si>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</si>
  <si>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</si>
  <si>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</si>
  <si>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</si>
  <si>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</si>
  <si>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</si>
  <si>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</si>
  <si>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</si>
  <si>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</si>
  <si>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</si>
  <si>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</si>
  <si>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</si>
  <si>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</si>
  <si>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</si>
  <si>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</si>
  <si>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</si>
  <si>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</si>
  <si>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</si>
  <si>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</si>
  <si>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</si>
  <si>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</si>
  <si>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</si>
  <si>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</si>
  <si>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</si>
  <si>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</si>
  <si>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</si>
  <si>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</si>
  <si>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</si>
  <si>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</si>
  <si>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</si>
  <si>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</si>
  <si>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</si>
  <si>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</si>
  <si>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</si>
  <si>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</si>
  <si>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</si>
  <si>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</si>
  <si>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</si>
  <si>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</si>
  <si>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</si>
  <si>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</si>
  <si>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</si>
  <si>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</si>
  <si>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</si>
  <si>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</si>
  <si>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</si>
  <si>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</si>
  <si>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</si>
  <si>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</si>
  <si>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</si>
  <si>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</si>
  <si>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</si>
  <si>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</si>
  <si>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</si>
  <si>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</si>
  <si>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</si>
  <si>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</si>
  <si>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</si>
  <si>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</si>
  <si>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</si>
  <si>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</si>
  <si>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</si>
  <si>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</si>
  <si>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</si>
  <si>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</si>
  <si>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</si>
  <si>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</si>
  <si>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</si>
  <si>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</si>
  <si>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</si>
  <si>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</si>
  <si>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</si>
  <si>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</si>
  <si>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</si>
  <si>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</si>
  <si>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</si>
  <si>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</si>
  <si>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</si>
  <si>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</si>
  <si>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</si>
  <si>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</si>
  <si>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</si>
  <si>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</si>
  <si>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</si>
  <si>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</si>
  <si>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</si>
  <si>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</si>
  <si>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</si>
  <si>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</si>
  <si>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</si>
  <si>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</si>
  <si>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</si>
  <si>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</si>
  <si>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</si>
  <si>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</si>
  <si>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</si>
  <si>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</si>
  <si>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</si>
  <si>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</si>
  <si>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</si>
  <si>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</si>
  <si>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</si>
  <si>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</si>
  <si>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</si>
  <si>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</si>
  <si>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</si>
  <si>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</si>
  <si>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</si>
  <si>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</si>
  <si>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</si>
  <si>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</si>
  <si>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</si>
  <si>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</si>
  <si>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</si>
  <si>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</si>
  <si>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</si>
  <si>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</si>
  <si>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</si>
  <si>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</si>
  <si>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</si>
  <si>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</si>
  <si>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</si>
  <si>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</si>
  <si>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</si>
  <si>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</si>
  <si>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</si>
  <si>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</si>
  <si>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</si>
  <si>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</si>
  <si>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</si>
  <si>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</si>
  <si>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</si>
  <si>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</si>
  <si>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</si>
  <si>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</si>
  <si>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</si>
  <si>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</si>
  <si>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</si>
  <si>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</si>
  <si>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</si>
  <si>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</si>
  <si>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</si>
  <si>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</si>
  <si>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</si>
  <si>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</si>
  <si>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</si>
  <si>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</si>
  <si>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</si>
  <si>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</si>
  <si>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</si>
  <si>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</si>
  <si>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</si>
  <si>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</si>
  <si>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</si>
  <si>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</si>
  <si>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</si>
  <si>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</si>
  <si>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</si>
  <si>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</si>
  <si>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</si>
  <si>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</si>
  <si>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</si>
  <si>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</si>
  <si>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</si>
  <si>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</si>
  <si>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</si>
  <si>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</si>
  <si>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</si>
  <si>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</si>
  <si>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</si>
  <si>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</si>
  <si>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</si>
  <si>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</si>
  <si>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</si>
  <si>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</si>
  <si>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</si>
  <si>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</si>
  <si>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</si>
  <si>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</si>
  <si>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</si>
  <si>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</si>
  <si>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</si>
  <si>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</si>
  <si>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</si>
  <si>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</si>
  <si>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</si>
  <si>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</si>
  <si>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</si>
  <si>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</si>
  <si>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</si>
  <si>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</si>
  <si>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</si>
  <si>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</si>
  <si>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</si>
  <si>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</si>
  <si>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</si>
  <si>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</si>
  <si>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</si>
  <si>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</si>
  <si>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</si>
  <si>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</si>
  <si>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</si>
  <si>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</si>
  <si>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</si>
  <si>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</si>
  <si>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</si>
  <si>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</si>
  <si>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</si>
  <si>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</si>
  <si>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</si>
  <si>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</si>
  <si>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</si>
  <si>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</si>
  <si>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</si>
  <si>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</si>
  <si>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</si>
  <si>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</si>
  <si>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</si>
  <si>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</si>
  <si>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</si>
  <si>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</si>
  <si>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</si>
  <si>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</si>
  <si>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</si>
  <si>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</si>
  <si>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</si>
  <si>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</si>
  <si>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</si>
  <si>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</si>
  <si>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</si>
  <si>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</si>
  <si>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</si>
  <si>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</si>
  <si>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</si>
  <si>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</si>
  <si>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</si>
  <si>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</si>
  <si>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</si>
  <si>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</si>
  <si>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</si>
  <si>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</si>
  <si>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</si>
  <si>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</si>
  <si>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</si>
  <si>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</si>
  <si>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</si>
  <si>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</si>
  <si>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</si>
  <si>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</si>
  <si>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</si>
  <si>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</si>
  <si>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</si>
  <si>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</si>
  <si>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</si>
  <si>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</si>
  <si>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</si>
  <si>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</si>
  <si>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</si>
  <si>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</si>
  <si>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</si>
  <si>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</si>
  <si>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</si>
  <si>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</si>
  <si>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</si>
  <si>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</si>
  <si>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</si>
  <si>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</si>
  <si>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</si>
  <si>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</si>
  <si>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</si>
  <si>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</si>
  <si>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</si>
  <si>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</si>
  <si>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</si>
  <si>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</si>
  <si>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</si>
  <si>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</si>
  <si>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</si>
  <si>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</si>
  <si>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</si>
  <si>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</si>
  <si>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</si>
  <si>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</si>
  <si>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</si>
  <si>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</si>
  <si>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</si>
  <si>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</si>
  <si>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</si>
  <si>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</si>
  <si>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</si>
  <si>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</si>
  <si>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</si>
  <si>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</si>
  <si>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</si>
  <si>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</si>
  <si>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</si>
  <si>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</si>
  <si>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</si>
  <si>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</si>
  <si>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</si>
  <si>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</si>
  <si>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</si>
  <si>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</si>
  <si>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</si>
  <si>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</si>
  <si>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</si>
  <si>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</si>
  <si>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</si>
  <si>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</si>
  <si>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</si>
  <si>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</si>
  <si>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</si>
  <si>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</si>
  <si>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</si>
  <si>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</si>
  <si>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</si>
  <si>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</si>
  <si>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</si>
  <si>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</si>
  <si>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</si>
  <si>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</si>
  <si>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</si>
  <si>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</si>
  <si>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</si>
  <si>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</si>
  <si>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</si>
  <si>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</si>
  <si>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</si>
  <si>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</si>
  <si>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</si>
  <si>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</si>
  <si>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</si>
  <si>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</si>
  <si>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</si>
  <si>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</si>
  <si>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</si>
  <si>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</si>
  <si>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</si>
  <si>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</si>
  <si>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</si>
  <si>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</si>
  <si>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</si>
  <si>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</si>
  <si>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</si>
  <si>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</si>
  <si>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</si>
  <si>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</si>
  <si>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</si>
  <si>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</si>
  <si>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</si>
  <si>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</si>
  <si>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</si>
  <si>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</si>
  <si>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</si>
  <si>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</si>
  <si>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</si>
  <si>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</si>
  <si>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</si>
  <si>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</si>
  <si>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</si>
  <si>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</si>
  <si>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</si>
  <si>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</si>
  <si>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</si>
  <si>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</si>
  <si>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</si>
  <si>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</si>
  <si>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</si>
  <si>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</si>
  <si>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</si>
  <si>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</si>
  <si>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</si>
  <si>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</si>
  <si>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</si>
  <si>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</si>
  <si>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</si>
  <si>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</si>
  <si>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</si>
  <si>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</si>
  <si>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</si>
  <si>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</si>
  <si>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</si>
  <si>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</si>
  <si>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</si>
  <si>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</si>
  <si>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</si>
  <si>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</si>
  <si>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</si>
  <si>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</si>
  <si>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</si>
  <si>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</si>
  <si>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</si>
  <si>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</si>
  <si>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</si>
  <si>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</si>
  <si>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</si>
  <si>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</si>
  <si>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</si>
  <si>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</si>
  <si>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</si>
  <si>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</si>
  <si>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</si>
  <si>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</si>
  <si>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</si>
  <si>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</si>
  <si>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</si>
  <si>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</si>
  <si>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</si>
  <si>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</si>
  <si>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</si>
  <si>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</si>
  <si>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</si>
  <si>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</si>
  <si>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</si>
  <si>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</si>
  <si>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</si>
  <si>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</si>
  <si>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</si>
  <si>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</si>
  <si>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</si>
  <si>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</si>
  <si>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</si>
  <si>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</si>
  <si>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</si>
  <si>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</si>
  <si>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</si>
  <si>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</si>
  <si>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</si>
  <si>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</si>
  <si>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</si>
  <si>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</si>
  <si>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</si>
  <si>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</si>
  <si>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</si>
  <si>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</si>
  <si>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</si>
  <si>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</si>
  <si>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</si>
  <si>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</si>
  <si>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</si>
  <si>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</si>
  <si>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</si>
  <si>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</si>
  <si>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</si>
  <si>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</si>
  <si>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</si>
  <si>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</si>
  <si>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</si>
  <si>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</si>
  <si>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</si>
  <si>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</si>
  <si>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</si>
  <si>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</si>
  <si>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</si>
  <si>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</si>
  <si>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</si>
  <si>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</si>
  <si>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</si>
  <si>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</si>
  <si>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</si>
  <si>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</si>
  <si>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</si>
  <si>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</si>
  <si>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</si>
  <si>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</si>
  <si>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</si>
  <si>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</si>
  <si>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</si>
  <si>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</si>
  <si>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</si>
  <si>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</si>
  <si>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</si>
  <si>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</si>
  <si>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</si>
  <si>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</si>
  <si>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</si>
  <si>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</si>
  <si>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</si>
  <si>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</si>
  <si>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</si>
  <si>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</si>
  <si>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</si>
  <si>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</si>
  <si>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</si>
  <si>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</si>
  <si>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</si>
  <si>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</si>
  <si>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</si>
  <si>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</si>
  <si>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</si>
  <si>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</si>
  <si>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</si>
  <si>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</si>
  <si>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</si>
  <si>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</si>
  <si>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</si>
  <si>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</si>
  <si>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</si>
  <si>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</si>
  <si>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</si>
  <si>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</si>
  <si>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</si>
  <si>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</si>
  <si>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</si>
  <si>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</si>
  <si>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</si>
  <si>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</si>
  <si>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</si>
  <si>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</si>
  <si>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</si>
  <si>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</si>
  <si>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</si>
  <si>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</si>
  <si>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</si>
  <si>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</si>
  <si>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</si>
  <si>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</si>
  <si>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</si>
  <si>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</si>
  <si>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</si>
  <si>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</si>
  <si>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</si>
  <si>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</si>
  <si>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</si>
  <si>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</si>
  <si>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</si>
  <si>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</si>
  <si>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</si>
  <si>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</si>
  <si>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</si>
  <si>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</si>
  <si>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</si>
  <si>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</si>
  <si>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</si>
  <si>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</si>
  <si>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</si>
  <si>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</si>
  <si>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</si>
  <si>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</si>
  <si>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</si>
  <si>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</si>
  <si>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</si>
  <si>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</si>
  <si>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</si>
  <si>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</si>
  <si>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</si>
  <si>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</si>
  <si>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</si>
  <si>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</si>
  <si>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</si>
  <si>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</si>
  <si>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</si>
  <si>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</si>
  <si>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</si>
  <si>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</si>
  <si>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</si>
  <si>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</si>
  <si>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</si>
  <si>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</si>
  <si>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</si>
  <si>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</si>
  <si>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</si>
  <si>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</si>
  <si>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</si>
  <si>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</si>
  <si>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</si>
  <si>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</si>
  <si>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</si>
  <si>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</si>
  <si>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</si>
  <si>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</si>
  <si>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</si>
  <si>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</si>
  <si>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</si>
  <si>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</si>
  <si>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</si>
  <si>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</si>
  <si>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</si>
  <si>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</si>
  <si>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</si>
  <si>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</si>
  <si>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</si>
  <si>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</si>
  <si>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</si>
  <si>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</si>
  <si>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</si>
  <si>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</si>
  <si>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</si>
  <si>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</si>
  <si>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</si>
  <si>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</si>
  <si>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</si>
  <si>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</si>
  <si>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</si>
  <si>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</si>
  <si>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</si>
  <si>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</si>
  <si>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</si>
  <si>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</si>
  <si>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</si>
  <si>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</si>
  <si>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</si>
  <si>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</si>
  <si>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</si>
  <si>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</si>
  <si>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</si>
  <si>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</si>
  <si>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</si>
  <si>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</si>
  <si>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</si>
  <si>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</si>
  <si>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</si>
  <si>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</si>
  <si>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</si>
  <si>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</si>
  <si>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</si>
  <si>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</si>
  <si>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</si>
  <si>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</si>
  <si>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</si>
  <si>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</si>
  <si>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</si>
  <si>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</si>
  <si>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</si>
  <si>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</si>
  <si>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</si>
  <si>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</si>
  <si>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</si>
  <si>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</si>
  <si>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</si>
  <si>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</si>
  <si>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</si>
  <si>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</si>
  <si>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</si>
  <si>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</si>
  <si>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</si>
  <si>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</si>
  <si>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</si>
  <si>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</si>
  <si>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</si>
  <si>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</si>
  <si>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</si>
  <si>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</si>
  <si>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</si>
  <si>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</si>
  <si>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</si>
  <si>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</si>
  <si>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GAVETA DE DEPOSITO LLENA</t>
  </si>
  <si>
    <t>ReservaC Norte</t>
  </si>
  <si>
    <t xml:space="preserve">De Leon Morillo, Nelson </t>
  </si>
  <si>
    <t xml:space="preserve">Gonzalez Ceballos, Dionisio </t>
  </si>
  <si>
    <t>GAVETA DE DEPOSITO LLENO</t>
  </si>
  <si>
    <t>Closed</t>
  </si>
  <si>
    <t>In Progres</t>
  </si>
  <si>
    <t>18 Junio de 2021</t>
  </si>
  <si>
    <t>3335924365</t>
  </si>
  <si>
    <t>3335924355</t>
  </si>
  <si>
    <t>3335924354</t>
  </si>
  <si>
    <t>REINICIO FALLIDO POR LECTOR</t>
  </si>
  <si>
    <t>3335924352</t>
  </si>
  <si>
    <t>3335924729</t>
  </si>
  <si>
    <t>3335924724</t>
  </si>
  <si>
    <t>REINICIO FALLIDA POR LECTOR</t>
  </si>
  <si>
    <t>3335924678</t>
  </si>
  <si>
    <t>3335924676</t>
  </si>
  <si>
    <t>3335924672</t>
  </si>
  <si>
    <t>3335924664</t>
  </si>
  <si>
    <t>3335924661</t>
  </si>
  <si>
    <t>3335924660</t>
  </si>
  <si>
    <t>3335924658</t>
  </si>
  <si>
    <t>3335924647</t>
  </si>
  <si>
    <t>3335924584</t>
  </si>
  <si>
    <t>3335924581</t>
  </si>
  <si>
    <t>3335924576</t>
  </si>
  <si>
    <t>3335924573</t>
  </si>
  <si>
    <t>3335924541</t>
  </si>
  <si>
    <t>3335924526</t>
  </si>
  <si>
    <t>GAVETAS VACIAS + GAVETAS FALLAND...</t>
  </si>
  <si>
    <t>3335924513</t>
  </si>
  <si>
    <t>GAVETAS VACIAS + GAVETAS FALLANDO...</t>
  </si>
  <si>
    <t>3335924500</t>
  </si>
  <si>
    <t>3335924469</t>
  </si>
  <si>
    <t>3335924406</t>
  </si>
  <si>
    <t>18/06/2021 10:52</t>
  </si>
  <si>
    <t>18/06/2021 10:56</t>
  </si>
  <si>
    <t>18/06/2021 10:45</t>
  </si>
  <si>
    <t>18/06/2021 10:58</t>
  </si>
  <si>
    <t>18/06/2021 10:59</t>
  </si>
  <si>
    <t>18/06/2021 11:01</t>
  </si>
  <si>
    <t>18/06/2021 11:00</t>
  </si>
  <si>
    <t>18/06/2021 11:02</t>
  </si>
  <si>
    <t>18/06/2021 10:55</t>
  </si>
  <si>
    <t>18/06/2021 11:03</t>
  </si>
  <si>
    <t>18/06/2021 11:05</t>
  </si>
  <si>
    <t>18/06/2021 11:04</t>
  </si>
  <si>
    <t>18/06/2021 11:13</t>
  </si>
  <si>
    <t>3335924500 </t>
  </si>
  <si>
    <t>3335924513 </t>
  </si>
  <si>
    <t>3335924365 </t>
  </si>
  <si>
    <t>3335924369 </t>
  </si>
  <si>
    <t>3335924647 </t>
  </si>
  <si>
    <t>3335924658 </t>
  </si>
  <si>
    <t>3335924664 </t>
  </si>
  <si>
    <t>3335924678 </t>
  </si>
  <si>
    <t>3335924676 </t>
  </si>
  <si>
    <t>3335924526 </t>
  </si>
  <si>
    <t>3335924541 </t>
  </si>
  <si>
    <t>3335924672 </t>
  </si>
  <si>
    <t>2 Gavetas Vacías + 1 Fallando</t>
  </si>
  <si>
    <t>3335925103</t>
  </si>
  <si>
    <t>3335925042</t>
  </si>
  <si>
    <t>3335924984</t>
  </si>
  <si>
    <t>3335924967</t>
  </si>
  <si>
    <t>3335924956</t>
  </si>
  <si>
    <t>3335924934</t>
  </si>
  <si>
    <t>3335924931</t>
  </si>
  <si>
    <t>3335924929</t>
  </si>
  <si>
    <t>3335924926</t>
  </si>
  <si>
    <t>3335924924</t>
  </si>
  <si>
    <t>3335924862</t>
  </si>
  <si>
    <t>3335924850</t>
  </si>
  <si>
    <t>18/06/2021 14:44</t>
  </si>
  <si>
    <t>18/06/2021 14:48</t>
  </si>
  <si>
    <t>18/06/2021 14:46</t>
  </si>
  <si>
    <t>18/06/2021 14:45</t>
  </si>
  <si>
    <t>18/06/2021 14:47</t>
  </si>
  <si>
    <t>18/06/2021 14:34</t>
  </si>
  <si>
    <t>18/06/2021 14:49</t>
  </si>
  <si>
    <t>18/06/2021 14:53</t>
  </si>
  <si>
    <t>18/06/2021 14:54</t>
  </si>
  <si>
    <t>18/06/2021 14:52</t>
  </si>
  <si>
    <t>18/06/2021 13:48</t>
  </si>
  <si>
    <t>18/06/2021 13:44</t>
  </si>
  <si>
    <t>18/06/2021 14:55</t>
  </si>
  <si>
    <t>18/06/2021 14:56</t>
  </si>
  <si>
    <t>18/06/2021 14:57</t>
  </si>
  <si>
    <t>18/06/2021 14:59</t>
  </si>
  <si>
    <t>18/06/2021 14:58</t>
  </si>
  <si>
    <t>18/06/2021 14:41</t>
  </si>
  <si>
    <t>3335924929 </t>
  </si>
  <si>
    <t>3335924926 </t>
  </si>
  <si>
    <t>3335924924 </t>
  </si>
  <si>
    <t>3335924931 </t>
  </si>
  <si>
    <t>3335924984 </t>
  </si>
  <si>
    <t>3335925103 </t>
  </si>
  <si>
    <t>2  Fallando + 1 Vacia</t>
  </si>
  <si>
    <t>3335925273</t>
  </si>
  <si>
    <t>3335925269</t>
  </si>
  <si>
    <t>3335925250</t>
  </si>
  <si>
    <t>3335925248</t>
  </si>
  <si>
    <t>3335925245</t>
  </si>
  <si>
    <t>3335925232</t>
  </si>
  <si>
    <t>3335925224</t>
  </si>
  <si>
    <t>3335925211</t>
  </si>
  <si>
    <t>REINICIO FALLIDO POR INHIBIDO</t>
  </si>
  <si>
    <t>3335925206</t>
  </si>
  <si>
    <t>inhibido.</t>
  </si>
  <si>
    <t>Toribio Batista, Junior De Jesus</t>
  </si>
  <si>
    <t>18/06/2021 15:44</t>
  </si>
  <si>
    <t>18/06/2021 15:42</t>
  </si>
  <si>
    <t>INHIBIDO</t>
  </si>
  <si>
    <t>18/06/2021 15:45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</si>
</sst>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6" priority="99275"/>
  </conditionalFormatting>
  <conditionalFormatting sqref="B7">
    <cfRule type="duplicateValues" dxfId="55" priority="59"/>
    <cfRule type="duplicateValues" dxfId="54" priority="60"/>
    <cfRule type="duplicateValues" dxfId="53" priority="61"/>
  </conditionalFormatting>
  <conditionalFormatting sqref="B7">
    <cfRule type="duplicateValues" dxfId="52" priority="58"/>
  </conditionalFormatting>
  <conditionalFormatting sqref="B7">
    <cfRule type="duplicateValues" dxfId="51" priority="56"/>
    <cfRule type="duplicateValues" dxfId="50" priority="57"/>
  </conditionalFormatting>
  <conditionalFormatting sqref="B7">
    <cfRule type="duplicateValues" dxfId="49" priority="53"/>
    <cfRule type="duplicateValues" dxfId="48" priority="54"/>
    <cfRule type="duplicateValues" dxfId="47" priority="55"/>
  </conditionalFormatting>
  <conditionalFormatting sqref="B7">
    <cfRule type="duplicateValues" dxfId="46" priority="52"/>
  </conditionalFormatting>
  <conditionalFormatting sqref="B7">
    <cfRule type="duplicateValues" dxfId="45" priority="50"/>
    <cfRule type="duplicateValues" dxfId="44" priority="51"/>
  </conditionalFormatting>
  <conditionalFormatting sqref="B7">
    <cfRule type="duplicateValues" dxfId="43" priority="49"/>
  </conditionalFormatting>
  <conditionalFormatting sqref="B7">
    <cfRule type="duplicateValues" dxfId="42" priority="46"/>
    <cfRule type="duplicateValues" dxfId="41" priority="47"/>
    <cfRule type="duplicateValues" dxfId="40" priority="48"/>
  </conditionalFormatting>
  <conditionalFormatting sqref="B7">
    <cfRule type="duplicateValues" dxfId="39" priority="45"/>
  </conditionalFormatting>
  <conditionalFormatting sqref="B7">
    <cfRule type="duplicateValues" dxfId="38" priority="44"/>
  </conditionalFormatting>
  <conditionalFormatting sqref="B9">
    <cfRule type="duplicateValues" dxfId="37" priority="43"/>
  </conditionalFormatting>
  <conditionalFormatting sqref="B9">
    <cfRule type="duplicateValues" dxfId="36" priority="40"/>
    <cfRule type="duplicateValues" dxfId="35" priority="41"/>
    <cfRule type="duplicateValues" dxfId="34" priority="42"/>
  </conditionalFormatting>
  <conditionalFormatting sqref="B9">
    <cfRule type="duplicateValues" dxfId="33" priority="38"/>
    <cfRule type="duplicateValues" dxfId="32" priority="39"/>
  </conditionalFormatting>
  <conditionalFormatting sqref="B9">
    <cfRule type="duplicateValues" dxfId="31" priority="35"/>
    <cfRule type="duplicateValues" dxfId="30" priority="36"/>
    <cfRule type="duplicateValues" dxfId="29" priority="37"/>
  </conditionalFormatting>
  <conditionalFormatting sqref="B9">
    <cfRule type="duplicateValues" dxfId="28" priority="34"/>
  </conditionalFormatting>
  <conditionalFormatting sqref="B9">
    <cfRule type="duplicateValues" dxfId="27" priority="33"/>
  </conditionalFormatting>
  <conditionalFormatting sqref="B9">
    <cfRule type="duplicateValues" dxfId="26" priority="32"/>
  </conditionalFormatting>
  <conditionalFormatting sqref="B9">
    <cfRule type="duplicateValues" dxfId="25" priority="29"/>
    <cfRule type="duplicateValues" dxfId="24" priority="30"/>
    <cfRule type="duplicateValues" dxfId="23" priority="31"/>
  </conditionalFormatting>
  <conditionalFormatting sqref="B9">
    <cfRule type="duplicateValues" dxfId="22" priority="27"/>
    <cfRule type="duplicateValues" dxfId="21" priority="28"/>
  </conditionalFormatting>
  <conditionalFormatting sqref="C9">
    <cfRule type="duplicateValues" dxfId="20" priority="26"/>
  </conditionalFormatting>
  <conditionalFormatting sqref="E3">
    <cfRule type="duplicateValues" dxfId="19" priority="121638"/>
  </conditionalFormatting>
  <conditionalFormatting sqref="E3">
    <cfRule type="duplicateValues" dxfId="18" priority="121639"/>
    <cfRule type="duplicateValues" dxfId="17" priority="121640"/>
  </conditionalFormatting>
  <conditionalFormatting sqref="E3">
    <cfRule type="duplicateValues" dxfId="16" priority="121641"/>
    <cfRule type="duplicateValues" dxfId="15" priority="121642"/>
    <cfRule type="duplicateValues" dxfId="14" priority="121643"/>
    <cfRule type="duplicateValues" dxfId="13" priority="121644"/>
  </conditionalFormatting>
  <conditionalFormatting sqref="B3">
    <cfRule type="duplicateValues" dxfId="1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5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1"/>
  <sheetViews>
    <sheetView tabSelected="1" topLeftCell="I1" zoomScale="70" zoomScaleNormal="70" workbookViewId="0">
      <pane ySplit="4" topLeftCell="A5" activePane="bottomLeft" state="frozen"/>
      <selection pane="bottomLeft" activeCell="T66" sqref="T66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6.85546875" style="45" bestFit="1" customWidth="1"/>
    <col min="12" max="12" width="53.85546875" style="45" bestFit="1" customWidth="1"/>
    <col min="13" max="13" width="20.140625" style="87" bestFit="1" customWidth="1"/>
    <col min="14" max="14" width="18.85546875" style="87" bestFit="1" customWidth="1"/>
    <col min="15" max="15" width="36.42578125" style="87" bestFit="1" customWidth="1"/>
    <col min="16" max="16" width="17.8554687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2576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3">
        <v>3335923053</v>
      </c>
      <c r="C5" s="110">
        <v>44364.337650462963</v>
      </c>
      <c r="D5" s="110" t="s">
        <v>2180</v>
      </c>
      <c r="E5" s="138">
        <v>953</v>
      </c>
      <c r="F5" s="117" t="str">
        <f>VLOOKUP(E5,VIP!$A$2:$O13826,2,0)</f>
        <v>DRBR01I</v>
      </c>
      <c r="G5" s="117" t="str">
        <f>VLOOKUP(E5,'LISTADO ATM'!$A$2:$B$897,2,0)</f>
        <v xml:space="preserve">ATM Estafeta Dirección General de Pasaportes/Migración </v>
      </c>
      <c r="H5" s="117" t="str">
        <f>VLOOKUP(E5,VIP!$A$2:$O18689,7,FALSE)</f>
        <v>Si</v>
      </c>
      <c r="I5" s="117" t="str">
        <f>VLOOKUP(E5,VIP!$A$2:$O10654,8,FALSE)</f>
        <v>Si</v>
      </c>
      <c r="J5" s="117" t="str">
        <f>VLOOKUP(E5,VIP!$A$2:$O10604,8,FALSE)</f>
        <v>Si</v>
      </c>
      <c r="K5" s="117" t="str">
        <f>VLOOKUP(E5,VIP!$A$2:$O14178,6,0)</f>
        <v>No</v>
      </c>
      <c r="L5" s="151" t="s">
        <v>2219</v>
      </c>
      <c r="M5" s="153" t="s">
        <v>2550</v>
      </c>
      <c r="N5" s="109" t="s">
        <v>2574</v>
      </c>
      <c r="O5" s="117" t="s">
        <v>2455</v>
      </c>
      <c r="P5" s="117"/>
      <c r="Q5" s="153" t="s">
        <v>2607</v>
      </c>
    </row>
    <row r="6" spans="1:17" s="118" customFormat="1" ht="18" x14ac:dyDescent="0.25">
      <c r="A6" s="117" t="str">
        <f>VLOOKUP(E6,'LISTADO ATM'!$A$2:$C$898,3,0)</f>
        <v>DISTRITO NACIONAL</v>
      </c>
      <c r="B6" s="143">
        <v>3335922327</v>
      </c>
      <c r="C6" s="110">
        <v>44363.502789351849</v>
      </c>
      <c r="D6" s="110" t="s">
        <v>2180</v>
      </c>
      <c r="E6" s="138">
        <v>281</v>
      </c>
      <c r="F6" s="117" t="str">
        <f>VLOOKUP(E6,VIP!$A$2:$O13824,2,0)</f>
        <v>DRBR737</v>
      </c>
      <c r="G6" s="117" t="str">
        <f>VLOOKUP(E6,'LISTADO ATM'!$A$2:$B$897,2,0)</f>
        <v xml:space="preserve">ATM S/M Pola Independencia </v>
      </c>
      <c r="H6" s="117" t="str">
        <f>VLOOKUP(E6,VIP!$A$2:$O18687,7,FALSE)</f>
        <v>Si</v>
      </c>
      <c r="I6" s="117" t="str">
        <f>VLOOKUP(E6,VIP!$A$2:$O10652,8,FALSE)</f>
        <v>Si</v>
      </c>
      <c r="J6" s="117" t="str">
        <f>VLOOKUP(E6,VIP!$A$2:$O10602,8,FALSE)</f>
        <v>Si</v>
      </c>
      <c r="K6" s="117" t="str">
        <f>VLOOKUP(E6,VIP!$A$2:$O14176,6,0)</f>
        <v>NO</v>
      </c>
      <c r="L6" s="151" t="s">
        <v>2219</v>
      </c>
      <c r="M6" s="153" t="s">
        <v>2550</v>
      </c>
      <c r="N6" s="109" t="s">
        <v>2558</v>
      </c>
      <c r="O6" s="117" t="s">
        <v>2455</v>
      </c>
      <c r="P6" s="117"/>
      <c r="Q6" s="153" t="s">
        <v>2605</v>
      </c>
    </row>
    <row r="7" spans="1:17" s="118" customFormat="1" ht="18" x14ac:dyDescent="0.25">
      <c r="A7" s="117" t="str">
        <f>VLOOKUP(E7,'LISTADO ATM'!$A$2:$C$898,3,0)</f>
        <v>DISTRITO NACIONAL</v>
      </c>
      <c r="B7" s="143">
        <v>3335922966</v>
      </c>
      <c r="C7" s="110">
        <v>44363.821585648147</v>
      </c>
      <c r="D7" s="110" t="s">
        <v>2180</v>
      </c>
      <c r="E7" s="138">
        <v>516</v>
      </c>
      <c r="F7" s="117" t="str">
        <f>VLOOKUP(E7,VIP!$A$2:$O13825,2,0)</f>
        <v>DRBR516</v>
      </c>
      <c r="G7" s="117" t="str">
        <f>VLOOKUP(E7,'LISTADO ATM'!$A$2:$B$897,2,0)</f>
        <v xml:space="preserve">ATM Oficina Gascue </v>
      </c>
      <c r="H7" s="117" t="str">
        <f>VLOOKUP(E7,VIP!$A$2:$O18688,7,FALSE)</f>
        <v>Si</v>
      </c>
      <c r="I7" s="117" t="str">
        <f>VLOOKUP(E7,VIP!$A$2:$O10653,8,FALSE)</f>
        <v>Si</v>
      </c>
      <c r="J7" s="117" t="str">
        <f>VLOOKUP(E7,VIP!$A$2:$O10603,8,FALSE)</f>
        <v>Si</v>
      </c>
      <c r="K7" s="117" t="str">
        <f>VLOOKUP(E7,VIP!$A$2:$O14177,6,0)</f>
        <v>SI</v>
      </c>
      <c r="L7" s="151" t="s">
        <v>2219</v>
      </c>
      <c r="M7" s="153" t="s">
        <v>2550</v>
      </c>
      <c r="N7" s="109" t="s">
        <v>2558</v>
      </c>
      <c r="O7" s="117" t="s">
        <v>2455</v>
      </c>
      <c r="P7" s="117"/>
      <c r="Q7" s="153" t="s">
        <v>2606</v>
      </c>
    </row>
    <row r="8" spans="1:17" s="118" customFormat="1" ht="18" x14ac:dyDescent="0.25">
      <c r="A8" s="117" t="str">
        <f>VLOOKUP(E8,'LISTADO ATM'!$A$2:$C$898,3,0)</f>
        <v>SUR</v>
      </c>
      <c r="B8" s="143" t="s">
        <v>2590</v>
      </c>
      <c r="C8" s="110">
        <v>44365.424826388888</v>
      </c>
      <c r="D8" s="110" t="s">
        <v>2180</v>
      </c>
      <c r="E8" s="138">
        <v>50</v>
      </c>
      <c r="F8" s="117" t="str">
        <f>VLOOKUP(E8,VIP!$A$2:$O13850,2,0)</f>
        <v>DRBR050</v>
      </c>
      <c r="G8" s="117" t="str">
        <f>VLOOKUP(E8,'LISTADO ATM'!$A$2:$B$897,2,0)</f>
        <v xml:space="preserve">ATM Oficina Padre Las Casas (Azua) </v>
      </c>
      <c r="H8" s="117" t="str">
        <f>VLOOKUP(E8,VIP!$A$2:$O18713,7,FALSE)</f>
        <v>Si</v>
      </c>
      <c r="I8" s="117" t="str">
        <f>VLOOKUP(E8,VIP!$A$2:$O10678,8,FALSE)</f>
        <v>Si</v>
      </c>
      <c r="J8" s="117" t="str">
        <f>VLOOKUP(E8,VIP!$A$2:$O10628,8,FALSE)</f>
        <v>Si</v>
      </c>
      <c r="K8" s="117" t="str">
        <f>VLOOKUP(E8,VIP!$A$2:$O14202,6,0)</f>
        <v>NO</v>
      </c>
      <c r="L8" s="151" t="s">
        <v>2219</v>
      </c>
      <c r="M8" s="153" t="s">
        <v>2550</v>
      </c>
      <c r="N8" s="109" t="s">
        <v>2453</v>
      </c>
      <c r="O8" s="117" t="s">
        <v>2455</v>
      </c>
      <c r="P8" s="117"/>
      <c r="Q8" s="153" t="s">
        <v>2608</v>
      </c>
    </row>
    <row r="9" spans="1:17" s="118" customFormat="1" ht="18" x14ac:dyDescent="0.25">
      <c r="A9" s="117" t="e">
        <f>VLOOKUP(L9,'LISTADO ATM'!$A$2:$C$898,3,0)</f>
        <v>#N/A</v>
      </c>
      <c r="B9" s="143" t="s">
        <v>2581</v>
      </c>
      <c r="C9" s="110">
        <v>44365.308599537035</v>
      </c>
      <c r="D9" s="110" t="s">
        <v>2180</v>
      </c>
      <c r="E9" s="138">
        <v>390</v>
      </c>
      <c r="F9" s="117" t="str">
        <f>VLOOKUP(E9,VIP!$A$2:$O13844,2,0)</f>
        <v>DRBR390</v>
      </c>
      <c r="G9" s="117" t="str">
        <f>VLOOKUP(E9,'LISTADO ATM'!$A$2:$B$897,2,0)</f>
        <v xml:space="preserve">ATM Oficina Boca Chica II </v>
      </c>
      <c r="H9" s="117" t="str">
        <f>VLOOKUP(E9,VIP!$A$2:$O18707,7,FALSE)</f>
        <v>Si</v>
      </c>
      <c r="I9" s="117" t="str">
        <f>VLOOKUP(E9,VIP!$A$2:$O10672,8,FALSE)</f>
        <v>Si</v>
      </c>
      <c r="J9" s="117" t="str">
        <f>VLOOKUP(E9,VIP!$A$2:$O10622,8,FALSE)</f>
        <v>Si</v>
      </c>
      <c r="K9" s="117" t="str">
        <f>VLOOKUP(E9,VIP!$A$2:$O14196,6,0)</f>
        <v>NO</v>
      </c>
      <c r="L9" s="151" t="s">
        <v>2219</v>
      </c>
      <c r="M9" s="153" t="s">
        <v>2550</v>
      </c>
      <c r="N9" s="109" t="s">
        <v>2558</v>
      </c>
      <c r="O9" s="117" t="s">
        <v>2455</v>
      </c>
      <c r="P9" s="117"/>
      <c r="Q9" s="153" t="s">
        <v>2608</v>
      </c>
    </row>
    <row r="10" spans="1:17" s="118" customFormat="1" ht="18" x14ac:dyDescent="0.25">
      <c r="A10" s="117" t="str">
        <f>VLOOKUP(E10,'LISTADO ATM'!$A$2:$C$898,3,0)</f>
        <v>SUR</v>
      </c>
      <c r="B10" s="143" t="s">
        <v>2593</v>
      </c>
      <c r="C10" s="110">
        <v>44365.399363425924</v>
      </c>
      <c r="D10" s="110" t="s">
        <v>2180</v>
      </c>
      <c r="E10" s="138">
        <v>829</v>
      </c>
      <c r="F10" s="117" t="str">
        <f>VLOOKUP(E10,VIP!$A$2:$O13856,2,0)</f>
        <v>DRBR829</v>
      </c>
      <c r="G10" s="117" t="str">
        <f>VLOOKUP(E10,'LISTADO ATM'!$A$2:$B$897,2,0)</f>
        <v xml:space="preserve">ATM UNP Multicentro Sirena Baní </v>
      </c>
      <c r="H10" s="117" t="str">
        <f>VLOOKUP(E10,VIP!$A$2:$O18719,7,FALSE)</f>
        <v>Si</v>
      </c>
      <c r="I10" s="117" t="str">
        <f>VLOOKUP(E10,VIP!$A$2:$O10684,8,FALSE)</f>
        <v>Si</v>
      </c>
      <c r="J10" s="117" t="str">
        <f>VLOOKUP(E10,VIP!$A$2:$O10634,8,FALSE)</f>
        <v>Si</v>
      </c>
      <c r="K10" s="117" t="str">
        <f>VLOOKUP(E10,VIP!$A$2:$O14208,6,0)</f>
        <v>NO</v>
      </c>
      <c r="L10" s="151" t="s">
        <v>2219</v>
      </c>
      <c r="M10" s="153" t="s">
        <v>2550</v>
      </c>
      <c r="N10" s="109" t="s">
        <v>2558</v>
      </c>
      <c r="O10" s="117" t="s">
        <v>2455</v>
      </c>
      <c r="P10" s="117"/>
      <c r="Q10" s="153" t="s">
        <v>2608</v>
      </c>
    </row>
    <row r="11" spans="1:17" ht="18" x14ac:dyDescent="0.25">
      <c r="A11" s="117" t="str">
        <f>VLOOKUP(E11,'LISTADO ATM'!$A$2:$C$898,3,0)</f>
        <v>NORTE</v>
      </c>
      <c r="B11" s="143" t="s">
        <v>2594</v>
      </c>
      <c r="C11" s="110">
        <v>44365.398877314816</v>
      </c>
      <c r="D11" s="110" t="s">
        <v>2181</v>
      </c>
      <c r="E11" s="138">
        <v>388</v>
      </c>
      <c r="F11" s="117" t="str">
        <f>VLOOKUP(E11,VIP!$A$2:$O13857,2,0)</f>
        <v>DRBR388</v>
      </c>
      <c r="G11" s="117" t="str">
        <f>VLOOKUP(E11,'LISTADO ATM'!$A$2:$B$897,2,0)</f>
        <v xml:space="preserve">ATM Multicentro La Sirena Puerto Plata </v>
      </c>
      <c r="H11" s="117" t="str">
        <f>VLOOKUP(E11,VIP!$A$2:$O18720,7,FALSE)</f>
        <v>Si</v>
      </c>
      <c r="I11" s="117" t="str">
        <f>VLOOKUP(E11,VIP!$A$2:$O10685,8,FALSE)</f>
        <v>Si</v>
      </c>
      <c r="J11" s="117" t="str">
        <f>VLOOKUP(E11,VIP!$A$2:$O10635,8,FALSE)</f>
        <v>Si</v>
      </c>
      <c r="K11" s="117" t="str">
        <f>VLOOKUP(E11,VIP!$A$2:$O14209,6,0)</f>
        <v>NO</v>
      </c>
      <c r="L11" s="151" t="s">
        <v>2219</v>
      </c>
      <c r="M11" s="153" t="s">
        <v>2550</v>
      </c>
      <c r="N11" s="109" t="s">
        <v>2453</v>
      </c>
      <c r="O11" s="117" t="s">
        <v>2567</v>
      </c>
      <c r="P11" s="117"/>
      <c r="Q11" s="153" t="s">
        <v>2609</v>
      </c>
    </row>
    <row r="12" spans="1:17" ht="18" x14ac:dyDescent="0.25">
      <c r="A12" s="117" t="str">
        <f>VLOOKUP(E12,'LISTADO ATM'!$A$2:$C$898,3,0)</f>
        <v>ESTE</v>
      </c>
      <c r="B12" s="143" t="s">
        <v>2604</v>
      </c>
      <c r="C12" s="110">
        <v>44365.348923611113</v>
      </c>
      <c r="D12" s="110" t="s">
        <v>2180</v>
      </c>
      <c r="E12" s="138">
        <v>630</v>
      </c>
      <c r="F12" s="117" t="str">
        <f>VLOOKUP(E12,VIP!$A$2:$O13867,2,0)</f>
        <v>DRBR112</v>
      </c>
      <c r="G12" s="117" t="str">
        <f>VLOOKUP(E12,'LISTADO ATM'!$A$2:$B$897,2,0)</f>
        <v xml:space="preserve">ATM Oficina Plaza Zaglul (SPM) </v>
      </c>
      <c r="H12" s="117" t="str">
        <f>VLOOKUP(E12,VIP!$A$2:$O18730,7,FALSE)</f>
        <v>Si</v>
      </c>
      <c r="I12" s="117" t="str">
        <f>VLOOKUP(E12,VIP!$A$2:$O10695,8,FALSE)</f>
        <v>Si</v>
      </c>
      <c r="J12" s="117" t="str">
        <f>VLOOKUP(E12,VIP!$A$2:$O10645,8,FALSE)</f>
        <v>Si</v>
      </c>
      <c r="K12" s="117" t="str">
        <f>VLOOKUP(E12,VIP!$A$2:$O14219,6,0)</f>
        <v>NO</v>
      </c>
      <c r="L12" s="151" t="s">
        <v>2219</v>
      </c>
      <c r="M12" s="153" t="s">
        <v>2550</v>
      </c>
      <c r="N12" s="109" t="s">
        <v>2558</v>
      </c>
      <c r="O12" s="117" t="s">
        <v>2455</v>
      </c>
      <c r="P12" s="117"/>
      <c r="Q12" s="153" t="s">
        <v>2609</v>
      </c>
    </row>
    <row r="13" spans="1:17" ht="18" x14ac:dyDescent="0.25">
      <c r="A13" s="117" t="str">
        <f>VLOOKUP(E13,'LISTADO ATM'!$A$2:$C$898,3,0)</f>
        <v>ESTE</v>
      </c>
      <c r="B13" s="143">
        <v>3335923780</v>
      </c>
      <c r="C13" s="110">
        <v>44364.551145833335</v>
      </c>
      <c r="D13" s="110" t="s">
        <v>2180</v>
      </c>
      <c r="E13" s="138">
        <v>293</v>
      </c>
      <c r="F13" s="117" t="str">
        <f>VLOOKUP(E13,VIP!$A$2:$O13841,2,0)</f>
        <v>DRBR293</v>
      </c>
      <c r="G13" s="117" t="str">
        <f>VLOOKUP(E13,'LISTADO ATM'!$A$2:$B$897,2,0)</f>
        <v xml:space="preserve">ATM S/M Nueva Visión (San Pedro) </v>
      </c>
      <c r="H13" s="117" t="str">
        <f>VLOOKUP(E13,VIP!$A$2:$O18704,7,FALSE)</f>
        <v>Si</v>
      </c>
      <c r="I13" s="117" t="str">
        <f>VLOOKUP(E13,VIP!$A$2:$O10669,8,FALSE)</f>
        <v>Si</v>
      </c>
      <c r="J13" s="117" t="str">
        <f>VLOOKUP(E13,VIP!$A$2:$O10619,8,FALSE)</f>
        <v>Si</v>
      </c>
      <c r="K13" s="117" t="str">
        <f>VLOOKUP(E13,VIP!$A$2:$O14193,6,0)</f>
        <v>NO</v>
      </c>
      <c r="L13" s="151" t="s">
        <v>2219</v>
      </c>
      <c r="M13" s="153" t="s">
        <v>2550</v>
      </c>
      <c r="N13" s="109" t="s">
        <v>2558</v>
      </c>
      <c r="O13" s="117" t="s">
        <v>2455</v>
      </c>
      <c r="P13" s="117"/>
      <c r="Q13" s="153" t="s">
        <v>2611</v>
      </c>
    </row>
    <row r="14" spans="1:17" ht="18" x14ac:dyDescent="0.25">
      <c r="A14" s="117" t="str">
        <f>VLOOKUP(E14,'LISTADO ATM'!$A$2:$C$898,3,0)</f>
        <v>DISTRITO NACIONAL</v>
      </c>
      <c r="B14" s="143">
        <v>3335924175</v>
      </c>
      <c r="C14" s="110">
        <v>44364.695</v>
      </c>
      <c r="D14" s="110" t="s">
        <v>2180</v>
      </c>
      <c r="E14" s="138">
        <v>685</v>
      </c>
      <c r="F14" s="117" t="str">
        <f>VLOOKUP(E14,VIP!$A$2:$O13844,2,0)</f>
        <v>DRBR685</v>
      </c>
      <c r="G14" s="117" t="str">
        <f>VLOOKUP(E14,'LISTADO ATM'!$A$2:$B$897,2,0)</f>
        <v>ATM Autoservicio UASD</v>
      </c>
      <c r="H14" s="117" t="str">
        <f>VLOOKUP(E14,VIP!$A$2:$O18707,7,FALSE)</f>
        <v>NO</v>
      </c>
      <c r="I14" s="117" t="str">
        <f>VLOOKUP(E14,VIP!$A$2:$O10672,8,FALSE)</f>
        <v>SI</v>
      </c>
      <c r="J14" s="117" t="str">
        <f>VLOOKUP(E14,VIP!$A$2:$O10622,8,FALSE)</f>
        <v>SI</v>
      </c>
      <c r="K14" s="117" t="str">
        <f>VLOOKUP(E14,VIP!$A$2:$O14196,6,0)</f>
        <v>NO</v>
      </c>
      <c r="L14" s="151" t="s">
        <v>2219</v>
      </c>
      <c r="M14" s="153" t="s">
        <v>2550</v>
      </c>
      <c r="N14" s="109" t="s">
        <v>2453</v>
      </c>
      <c r="O14" s="117" t="s">
        <v>2455</v>
      </c>
      <c r="P14" s="117"/>
      <c r="Q14" s="153" t="s">
        <v>2648</v>
      </c>
    </row>
    <row r="15" spans="1:17" ht="18" x14ac:dyDescent="0.25">
      <c r="A15" s="117" t="str">
        <f>VLOOKUP(E15,'LISTADO ATM'!$A$2:$C$898,3,0)</f>
        <v>SUR</v>
      </c>
      <c r="B15" s="143">
        <v>3335920734</v>
      </c>
      <c r="C15" s="110">
        <v>44362.490798611114</v>
      </c>
      <c r="D15" s="110" t="s">
        <v>2180</v>
      </c>
      <c r="E15" s="138">
        <v>733</v>
      </c>
      <c r="F15" s="117" t="str">
        <f>VLOOKUP(E15,VIP!$A$2:$O13802,2,0)</f>
        <v>DRBR484</v>
      </c>
      <c r="G15" s="117" t="str">
        <f>VLOOKUP(E15,'LISTADO ATM'!$A$2:$B$897,2,0)</f>
        <v xml:space="preserve">ATM Zona Franca Perdenales </v>
      </c>
      <c r="H15" s="117" t="str">
        <f>VLOOKUP(E15,VIP!$A$2:$O18665,7,FALSE)</f>
        <v>Si</v>
      </c>
      <c r="I15" s="117" t="str">
        <f>VLOOKUP(E15,VIP!$A$2:$O10630,8,FALSE)</f>
        <v>Si</v>
      </c>
      <c r="J15" s="117" t="str">
        <f>VLOOKUP(E15,VIP!$A$2:$O10580,8,FALSE)</f>
        <v>Si</v>
      </c>
      <c r="K15" s="117" t="str">
        <f>VLOOKUP(E15,VIP!$A$2:$O14154,6,0)</f>
        <v>NO</v>
      </c>
      <c r="L15" s="151" t="s">
        <v>2219</v>
      </c>
      <c r="M15" s="153" t="s">
        <v>2550</v>
      </c>
      <c r="N15" s="109" t="s">
        <v>2575</v>
      </c>
      <c r="O15" s="117" t="s">
        <v>2455</v>
      </c>
      <c r="P15" s="117"/>
      <c r="Q15" s="153" t="s">
        <v>2643</v>
      </c>
    </row>
    <row r="16" spans="1:17" ht="18" x14ac:dyDescent="0.25">
      <c r="A16" s="117" t="str">
        <f>VLOOKUP(E16,'LISTADO ATM'!$A$2:$C$898,3,0)</f>
        <v>DISTRITO NACIONAL</v>
      </c>
      <c r="B16" s="143">
        <v>3335921519</v>
      </c>
      <c r="C16" s="110">
        <v>44362.881157407406</v>
      </c>
      <c r="D16" s="110" t="s">
        <v>2180</v>
      </c>
      <c r="E16" s="138">
        <v>231</v>
      </c>
      <c r="F16" s="117" t="str">
        <f>VLOOKUP(E16,VIP!$A$2:$O13831,2,0)</f>
        <v>DRBR231</v>
      </c>
      <c r="G16" s="117" t="str">
        <f>VLOOKUP(E16,'LISTADO ATM'!$A$2:$B$897,2,0)</f>
        <v xml:space="preserve">ATM Oficina Zona Oriental </v>
      </c>
      <c r="H16" s="117" t="str">
        <f>VLOOKUP(E16,VIP!$A$2:$O18694,7,FALSE)</f>
        <v>Si</v>
      </c>
      <c r="I16" s="117" t="str">
        <f>VLOOKUP(E16,VIP!$A$2:$O10659,8,FALSE)</f>
        <v>Si</v>
      </c>
      <c r="J16" s="117" t="str">
        <f>VLOOKUP(E16,VIP!$A$2:$O10609,8,FALSE)</f>
        <v>Si</v>
      </c>
      <c r="K16" s="117" t="str">
        <f>VLOOKUP(E16,VIP!$A$2:$O14183,6,0)</f>
        <v>SI</v>
      </c>
      <c r="L16" s="151" t="s">
        <v>2219</v>
      </c>
      <c r="M16" s="153" t="s">
        <v>2550</v>
      </c>
      <c r="N16" s="109" t="s">
        <v>2558</v>
      </c>
      <c r="O16" s="117" t="s">
        <v>2455</v>
      </c>
      <c r="P16" s="117"/>
      <c r="Q16" s="153" t="s">
        <v>2646</v>
      </c>
    </row>
    <row r="17" spans="1:17" ht="18" x14ac:dyDescent="0.25">
      <c r="A17" s="117" t="str">
        <f>VLOOKUP(E17,'LISTADO ATM'!$A$2:$C$898,3,0)</f>
        <v>DISTRITO NACIONAL</v>
      </c>
      <c r="B17" s="143">
        <v>3335923843</v>
      </c>
      <c r="C17" s="110">
        <v>44364.576655092591</v>
      </c>
      <c r="D17" s="110" t="s">
        <v>2180</v>
      </c>
      <c r="E17" s="138">
        <v>34</v>
      </c>
      <c r="F17" s="117" t="str">
        <f>VLOOKUP(E17,VIP!$A$2:$O13837,2,0)</f>
        <v>DRBR034</v>
      </c>
      <c r="G17" s="117" t="str">
        <f>VLOOKUP(E17,'LISTADO ATM'!$A$2:$B$897,2,0)</f>
        <v xml:space="preserve">ATM Plaza de la Salud </v>
      </c>
      <c r="H17" s="117" t="str">
        <f>VLOOKUP(E17,VIP!$A$2:$O18700,7,FALSE)</f>
        <v>Si</v>
      </c>
      <c r="I17" s="117" t="str">
        <f>VLOOKUP(E17,VIP!$A$2:$O10665,8,FALSE)</f>
        <v>Si</v>
      </c>
      <c r="J17" s="117" t="str">
        <f>VLOOKUP(E17,VIP!$A$2:$O10615,8,FALSE)</f>
        <v>Si</v>
      </c>
      <c r="K17" s="117" t="str">
        <f>VLOOKUP(E17,VIP!$A$2:$O14189,6,0)</f>
        <v>NO</v>
      </c>
      <c r="L17" s="151" t="s">
        <v>2219</v>
      </c>
      <c r="M17" s="153" t="s">
        <v>2550</v>
      </c>
      <c r="N17" s="109" t="s">
        <v>2558</v>
      </c>
      <c r="O17" s="117" t="s">
        <v>2455</v>
      </c>
      <c r="P17" s="117"/>
      <c r="Q17" s="153" t="s">
        <v>2645</v>
      </c>
    </row>
    <row r="18" spans="1:17" ht="18" x14ac:dyDescent="0.25">
      <c r="A18" s="117" t="str">
        <f>VLOOKUP(E18,'LISTADO ATM'!$A$2:$C$898,3,0)</f>
        <v>NORTE</v>
      </c>
      <c r="B18" s="143" t="s">
        <v>2603</v>
      </c>
      <c r="C18" s="110">
        <v>44365.36445601852</v>
      </c>
      <c r="D18" s="110" t="s">
        <v>2181</v>
      </c>
      <c r="E18" s="138">
        <v>396</v>
      </c>
      <c r="F18" s="117" t="str">
        <f>VLOOKUP(E18,VIP!$A$2:$O13866,2,0)</f>
        <v>DRBR396</v>
      </c>
      <c r="G18" s="117" t="str">
        <f>VLOOKUP(E18,'LISTADO ATM'!$A$2:$B$897,2,0)</f>
        <v xml:space="preserve">ATM Oficina Plaza Ulloa (La Fuente) </v>
      </c>
      <c r="H18" s="117" t="str">
        <f>VLOOKUP(E18,VIP!$A$2:$O18729,7,FALSE)</f>
        <v>Si</v>
      </c>
      <c r="I18" s="117" t="str">
        <f>VLOOKUP(E18,VIP!$A$2:$O10694,8,FALSE)</f>
        <v>Si</v>
      </c>
      <c r="J18" s="117" t="str">
        <f>VLOOKUP(E18,VIP!$A$2:$O10644,8,FALSE)</f>
        <v>Si</v>
      </c>
      <c r="K18" s="117" t="str">
        <f>VLOOKUP(E18,VIP!$A$2:$O14218,6,0)</f>
        <v>NO</v>
      </c>
      <c r="L18" s="151" t="s">
        <v>2219</v>
      </c>
      <c r="M18" s="153" t="s">
        <v>2550</v>
      </c>
      <c r="N18" s="109" t="s">
        <v>2453</v>
      </c>
      <c r="O18" s="117" t="s">
        <v>2567</v>
      </c>
      <c r="P18" s="117"/>
      <c r="Q18" s="153" t="s">
        <v>2645</v>
      </c>
    </row>
    <row r="19" spans="1:17" ht="18" x14ac:dyDescent="0.25">
      <c r="A19" s="117" t="str">
        <f>VLOOKUP(E19,'LISTADO ATM'!$A$2:$C$898,3,0)</f>
        <v>DISTRITO NACIONAL</v>
      </c>
      <c r="B19" s="143">
        <v>3335923850</v>
      </c>
      <c r="C19" s="110">
        <v>44364.580231481479</v>
      </c>
      <c r="D19" s="110" t="s">
        <v>2180</v>
      </c>
      <c r="E19" s="138">
        <v>473</v>
      </c>
      <c r="F19" s="117" t="str">
        <f>VLOOKUP(E19,VIP!$A$2:$O13836,2,0)</f>
        <v>DRBR473</v>
      </c>
      <c r="G19" s="117" t="str">
        <f>VLOOKUP(E19,'LISTADO ATM'!$A$2:$B$897,2,0)</f>
        <v xml:space="preserve">ATM Oficina Carrefour II </v>
      </c>
      <c r="H19" s="117" t="str">
        <f>VLOOKUP(E19,VIP!$A$2:$O18699,7,FALSE)</f>
        <v>Si</v>
      </c>
      <c r="I19" s="117" t="str">
        <f>VLOOKUP(E19,VIP!$A$2:$O10664,8,FALSE)</f>
        <v>Si</v>
      </c>
      <c r="J19" s="117" t="str">
        <f>VLOOKUP(E19,VIP!$A$2:$O10614,8,FALSE)</f>
        <v>Si</v>
      </c>
      <c r="K19" s="117" t="str">
        <f>VLOOKUP(E19,VIP!$A$2:$O14188,6,0)</f>
        <v>NO</v>
      </c>
      <c r="L19" s="151" t="s">
        <v>2219</v>
      </c>
      <c r="M19" s="153" t="s">
        <v>2550</v>
      </c>
      <c r="N19" s="109" t="s">
        <v>2558</v>
      </c>
      <c r="O19" s="117" t="s">
        <v>2455</v>
      </c>
      <c r="P19" s="117"/>
      <c r="Q19" s="153" t="s">
        <v>2647</v>
      </c>
    </row>
    <row r="20" spans="1:17" ht="18" x14ac:dyDescent="0.25">
      <c r="A20" s="117" t="str">
        <f>VLOOKUP(E20,'LISTADO ATM'!$A$2:$C$898,3,0)</f>
        <v>DISTRITO NACIONAL</v>
      </c>
      <c r="B20" s="143">
        <v>3335923816</v>
      </c>
      <c r="C20" s="110">
        <v>44364.565416666665</v>
      </c>
      <c r="D20" s="110" t="s">
        <v>2180</v>
      </c>
      <c r="E20" s="138">
        <v>952</v>
      </c>
      <c r="F20" s="117" t="str">
        <f>VLOOKUP(E20,VIP!$A$2:$O13840,2,0)</f>
        <v>DRBR16L</v>
      </c>
      <c r="G20" s="117" t="str">
        <f>VLOOKUP(E20,'LISTADO ATM'!$A$2:$B$897,2,0)</f>
        <v xml:space="preserve">ATM Alvarez Rivas </v>
      </c>
      <c r="H20" s="117" t="str">
        <f>VLOOKUP(E20,VIP!$A$2:$O18703,7,FALSE)</f>
        <v>Si</v>
      </c>
      <c r="I20" s="117" t="str">
        <f>VLOOKUP(E20,VIP!$A$2:$O10668,8,FALSE)</f>
        <v>Si</v>
      </c>
      <c r="J20" s="117" t="str">
        <f>VLOOKUP(E20,VIP!$A$2:$O10618,8,FALSE)</f>
        <v>Si</v>
      </c>
      <c r="K20" s="117" t="str">
        <f>VLOOKUP(E20,VIP!$A$2:$O14192,6,0)</f>
        <v>NO</v>
      </c>
      <c r="L20" s="151" t="s">
        <v>2219</v>
      </c>
      <c r="M20" s="153" t="s">
        <v>2550</v>
      </c>
      <c r="N20" s="109" t="s">
        <v>2558</v>
      </c>
      <c r="O20" s="117" t="s">
        <v>2455</v>
      </c>
      <c r="P20" s="117"/>
      <c r="Q20" s="153" t="s">
        <v>2644</v>
      </c>
    </row>
    <row r="21" spans="1:17" ht="18" x14ac:dyDescent="0.25">
      <c r="A21" s="117" t="str">
        <f>VLOOKUP(E21,'LISTADO ATM'!$A$2:$C$898,3,0)</f>
        <v>NORTE</v>
      </c>
      <c r="B21" s="143">
        <v>3335924310</v>
      </c>
      <c r="C21" s="110">
        <v>44364.818437499998</v>
      </c>
      <c r="D21" s="110" t="s">
        <v>2181</v>
      </c>
      <c r="E21" s="138">
        <v>606</v>
      </c>
      <c r="F21" s="117" t="str">
        <f>VLOOKUP(E21,VIP!$A$2:$O13825,2,0)</f>
        <v>DRBR704</v>
      </c>
      <c r="G21" s="117" t="str">
        <f>VLOOKUP(E21,'LISTADO ATM'!$A$2:$B$897,2,0)</f>
        <v xml:space="preserve">ATM UNP Manolo Tavarez Justo </v>
      </c>
      <c r="H21" s="117" t="str">
        <f>VLOOKUP(E21,VIP!$A$2:$O18688,7,FALSE)</f>
        <v>Si</v>
      </c>
      <c r="I21" s="117" t="str">
        <f>VLOOKUP(E21,VIP!$A$2:$O10653,8,FALSE)</f>
        <v>Si</v>
      </c>
      <c r="J21" s="117" t="str">
        <f>VLOOKUP(E21,VIP!$A$2:$O10603,8,FALSE)</f>
        <v>Si</v>
      </c>
      <c r="K21" s="117" t="str">
        <f>VLOOKUP(E21,VIP!$A$2:$O14177,6,0)</f>
        <v>NO</v>
      </c>
      <c r="L21" s="151" t="s">
        <v>2568</v>
      </c>
      <c r="M21" s="153" t="s">
        <v>2550</v>
      </c>
      <c r="N21" s="109" t="s">
        <v>2453</v>
      </c>
      <c r="O21" s="117" t="s">
        <v>2567</v>
      </c>
      <c r="P21" s="117"/>
      <c r="Q21" s="153" t="s">
        <v>2646</v>
      </c>
    </row>
    <row r="22" spans="1:17" ht="18" x14ac:dyDescent="0.25">
      <c r="A22" s="117" t="str">
        <f>VLOOKUP(E22,'LISTADO ATM'!$A$2:$C$898,3,0)</f>
        <v>SUR</v>
      </c>
      <c r="B22" s="143">
        <v>3335924332</v>
      </c>
      <c r="C22" s="110">
        <v>44365.005474537036</v>
      </c>
      <c r="D22" s="110" t="s">
        <v>2180</v>
      </c>
      <c r="E22" s="138">
        <v>48</v>
      </c>
      <c r="F22" s="117" t="str">
        <f>VLOOKUP(E22,VIP!$A$2:$O13821,2,0)</f>
        <v>DRBR048</v>
      </c>
      <c r="G22" s="117" t="str">
        <f>VLOOKUP(E22,'LISTADO ATM'!$A$2:$B$897,2,0)</f>
        <v xml:space="preserve">ATM Autoservicio Neiba I </v>
      </c>
      <c r="H22" s="117" t="str">
        <f>VLOOKUP(E22,VIP!$A$2:$O18684,7,FALSE)</f>
        <v>Si</v>
      </c>
      <c r="I22" s="117" t="str">
        <f>VLOOKUP(E22,VIP!$A$2:$O10649,8,FALSE)</f>
        <v>Si</v>
      </c>
      <c r="J22" s="117" t="str">
        <f>VLOOKUP(E22,VIP!$A$2:$O10599,8,FALSE)</f>
        <v>Si</v>
      </c>
      <c r="K22" s="117" t="str">
        <f>VLOOKUP(E22,VIP!$A$2:$O14173,6,0)</f>
        <v>SI</v>
      </c>
      <c r="L22" s="151" t="s">
        <v>2568</v>
      </c>
      <c r="M22" s="153" t="s">
        <v>2550</v>
      </c>
      <c r="N22" s="109" t="s">
        <v>2453</v>
      </c>
      <c r="O22" s="117" t="s">
        <v>2455</v>
      </c>
      <c r="P22" s="117"/>
      <c r="Q22" s="153" t="s">
        <v>2645</v>
      </c>
    </row>
    <row r="23" spans="1:17" ht="18" x14ac:dyDescent="0.25">
      <c r="A23" s="117" t="str">
        <f>VLOOKUP(E23,'LISTADO ATM'!$A$2:$C$898,3,0)</f>
        <v>DISTRITO NACIONAL</v>
      </c>
      <c r="B23" s="143">
        <v>3335924307</v>
      </c>
      <c r="C23" s="110">
        <v>44364.815243055556</v>
      </c>
      <c r="D23" s="110" t="s">
        <v>2180</v>
      </c>
      <c r="E23" s="138">
        <v>70</v>
      </c>
      <c r="F23" s="117" t="str">
        <f>VLOOKUP(E23,VIP!$A$2:$O13828,2,0)</f>
        <v>DRBR070</v>
      </c>
      <c r="G23" s="117" t="str">
        <f>VLOOKUP(E23,'LISTADO ATM'!$A$2:$B$897,2,0)</f>
        <v xml:space="preserve">ATM Autoservicio Plaza Lama Zona Oriental </v>
      </c>
      <c r="H23" s="117" t="str">
        <f>VLOOKUP(E23,VIP!$A$2:$O18691,7,FALSE)</f>
        <v>Si</v>
      </c>
      <c r="I23" s="117" t="str">
        <f>VLOOKUP(E23,VIP!$A$2:$O10656,8,FALSE)</f>
        <v>Si</v>
      </c>
      <c r="J23" s="117" t="str">
        <f>VLOOKUP(E23,VIP!$A$2:$O10606,8,FALSE)</f>
        <v>Si</v>
      </c>
      <c r="K23" s="117" t="str">
        <f>VLOOKUP(E23,VIP!$A$2:$O14180,6,0)</f>
        <v>NO</v>
      </c>
      <c r="L23" s="151" t="s">
        <v>2568</v>
      </c>
      <c r="M23" s="153" t="s">
        <v>2550</v>
      </c>
      <c r="N23" s="109" t="s">
        <v>2453</v>
      </c>
      <c r="O23" s="117" t="s">
        <v>2455</v>
      </c>
      <c r="P23" s="117"/>
      <c r="Q23" s="153" t="s">
        <v>2647</v>
      </c>
    </row>
    <row r="24" spans="1:17" ht="18" x14ac:dyDescent="0.25">
      <c r="A24" s="117" t="str">
        <f>VLOOKUP(E24,'LISTADO ATM'!$A$2:$C$898,3,0)</f>
        <v>DISTRITO NACIONAL</v>
      </c>
      <c r="B24" s="143">
        <v>3335924343</v>
      </c>
      <c r="C24" s="110">
        <v>44365.239953703705</v>
      </c>
      <c r="D24" s="110" t="s">
        <v>2180</v>
      </c>
      <c r="E24" s="138">
        <v>259</v>
      </c>
      <c r="F24" s="117" t="str">
        <f>VLOOKUP(E24,VIP!$A$2:$O13826,2,0)</f>
        <v>DRBR259</v>
      </c>
      <c r="G24" s="117" t="str">
        <f>VLOOKUP(E24,'LISTADO ATM'!$A$2:$B$897,2,0)</f>
        <v>ATM Senado de la Republica</v>
      </c>
      <c r="H24" s="117" t="str">
        <f>VLOOKUP(E24,VIP!$A$2:$O18689,7,FALSE)</f>
        <v>Si</v>
      </c>
      <c r="I24" s="117" t="str">
        <f>VLOOKUP(E24,VIP!$A$2:$O10654,8,FALSE)</f>
        <v>Si</v>
      </c>
      <c r="J24" s="117" t="str">
        <f>VLOOKUP(E24,VIP!$A$2:$O10604,8,FALSE)</f>
        <v>Si</v>
      </c>
      <c r="K24" s="117" t="str">
        <f>VLOOKUP(E24,VIP!$A$2:$O14178,6,0)</f>
        <v>NO</v>
      </c>
      <c r="L24" s="151" t="s">
        <v>2245</v>
      </c>
      <c r="M24" s="153" t="s">
        <v>2550</v>
      </c>
      <c r="N24" s="109" t="s">
        <v>2453</v>
      </c>
      <c r="O24" s="117" t="s">
        <v>2455</v>
      </c>
      <c r="P24" s="117"/>
      <c r="Q24" s="153" t="s">
        <v>2613</v>
      </c>
    </row>
    <row r="25" spans="1:17" ht="18" x14ac:dyDescent="0.25">
      <c r="A25" s="117" t="str">
        <f>VLOOKUP(E25,'LISTADO ATM'!$A$2:$C$898,3,0)</f>
        <v>SUR</v>
      </c>
      <c r="B25" s="143">
        <v>3335924337</v>
      </c>
      <c r="C25" s="110">
        <v>44365.048958333333</v>
      </c>
      <c r="D25" s="110" t="s">
        <v>2180</v>
      </c>
      <c r="E25" s="138">
        <v>885</v>
      </c>
      <c r="F25" s="117" t="str">
        <f>VLOOKUP(E25,VIP!$A$2:$O13824,2,0)</f>
        <v>DRBR885</v>
      </c>
      <c r="G25" s="117" t="str">
        <f>VLOOKUP(E25,'LISTADO ATM'!$A$2:$B$897,2,0)</f>
        <v xml:space="preserve">ATM UNP Rancho Arriba </v>
      </c>
      <c r="H25" s="117" t="str">
        <f>VLOOKUP(E25,VIP!$A$2:$O18687,7,FALSE)</f>
        <v>Si</v>
      </c>
      <c r="I25" s="117" t="str">
        <f>VLOOKUP(E25,VIP!$A$2:$O10652,8,FALSE)</f>
        <v>Si</v>
      </c>
      <c r="J25" s="117" t="str">
        <f>VLOOKUP(E25,VIP!$A$2:$O10602,8,FALSE)</f>
        <v>Si</v>
      </c>
      <c r="K25" s="117" t="str">
        <f>VLOOKUP(E25,VIP!$A$2:$O14176,6,0)</f>
        <v>NO</v>
      </c>
      <c r="L25" s="151" t="s">
        <v>2245</v>
      </c>
      <c r="M25" s="153" t="s">
        <v>2550</v>
      </c>
      <c r="N25" s="109" t="s">
        <v>2453</v>
      </c>
      <c r="O25" s="117" t="s">
        <v>2455</v>
      </c>
      <c r="P25" s="117"/>
      <c r="Q25" s="153" t="s">
        <v>2609</v>
      </c>
    </row>
    <row r="26" spans="1:17" ht="18" x14ac:dyDescent="0.25">
      <c r="A26" s="117" t="str">
        <f>VLOOKUP(E26,'LISTADO ATM'!$A$2:$C$898,3,0)</f>
        <v>DISTRITO NACIONAL</v>
      </c>
      <c r="B26" s="143">
        <v>3335924308</v>
      </c>
      <c r="C26" s="110">
        <v>44364.816817129627</v>
      </c>
      <c r="D26" s="110" t="s">
        <v>2180</v>
      </c>
      <c r="E26" s="138">
        <v>39</v>
      </c>
      <c r="F26" s="117" t="str">
        <f>VLOOKUP(E26,VIP!$A$2:$O13827,2,0)</f>
        <v>DRBR039</v>
      </c>
      <c r="G26" s="117" t="str">
        <f>VLOOKUP(E26,'LISTADO ATM'!$A$2:$B$897,2,0)</f>
        <v xml:space="preserve">ATM Oficina Ovando </v>
      </c>
      <c r="H26" s="117" t="str">
        <f>VLOOKUP(E26,VIP!$A$2:$O18690,7,FALSE)</f>
        <v>Si</v>
      </c>
      <c r="I26" s="117" t="str">
        <f>VLOOKUP(E26,VIP!$A$2:$O10655,8,FALSE)</f>
        <v>No</v>
      </c>
      <c r="J26" s="117" t="str">
        <f>VLOOKUP(E26,VIP!$A$2:$O10605,8,FALSE)</f>
        <v>No</v>
      </c>
      <c r="K26" s="117" t="str">
        <f>VLOOKUP(E26,VIP!$A$2:$O14179,6,0)</f>
        <v>NO</v>
      </c>
      <c r="L26" s="151" t="s">
        <v>2245</v>
      </c>
      <c r="M26" s="153" t="s">
        <v>2550</v>
      </c>
      <c r="N26" s="109" t="s">
        <v>2453</v>
      </c>
      <c r="O26" s="117" t="s">
        <v>2455</v>
      </c>
      <c r="P26" s="117"/>
      <c r="Q26" s="153" t="s">
        <v>2611</v>
      </c>
    </row>
    <row r="27" spans="1:17" ht="18" x14ac:dyDescent="0.25">
      <c r="A27" s="117" t="str">
        <f>VLOOKUP(E27,'LISTADO ATM'!$A$2:$C$898,3,0)</f>
        <v>DISTRITO NACIONAL</v>
      </c>
      <c r="B27" s="143">
        <v>3335924334</v>
      </c>
      <c r="C27" s="110">
        <v>44365.021828703706</v>
      </c>
      <c r="D27" s="110" t="s">
        <v>2180</v>
      </c>
      <c r="E27" s="138">
        <v>719</v>
      </c>
      <c r="F27" s="117" t="str">
        <f>VLOOKUP(E27,VIP!$A$2:$O13827,2,0)</f>
        <v>DRBR419</v>
      </c>
      <c r="G27" s="117" t="str">
        <f>VLOOKUP(E27,'LISTADO ATM'!$A$2:$B$897,2,0)</f>
        <v xml:space="preserve">ATM Ayuntamiento Municipal San Luís </v>
      </c>
      <c r="H27" s="117" t="str">
        <f>VLOOKUP(E27,VIP!$A$2:$O18690,7,FALSE)</f>
        <v>Si</v>
      </c>
      <c r="I27" s="117" t="str">
        <f>VLOOKUP(E27,VIP!$A$2:$O10655,8,FALSE)</f>
        <v>Si</v>
      </c>
      <c r="J27" s="117" t="str">
        <f>VLOOKUP(E27,VIP!$A$2:$O10605,8,FALSE)</f>
        <v>Si</v>
      </c>
      <c r="K27" s="117" t="str">
        <f>VLOOKUP(E27,VIP!$A$2:$O14179,6,0)</f>
        <v>NO</v>
      </c>
      <c r="L27" s="151" t="s">
        <v>2245</v>
      </c>
      <c r="M27" s="153" t="s">
        <v>2550</v>
      </c>
      <c r="N27" s="109" t="s">
        <v>2453</v>
      </c>
      <c r="O27" s="117" t="s">
        <v>2455</v>
      </c>
      <c r="P27" s="117"/>
      <c r="Q27" s="153" t="s">
        <v>2610</v>
      </c>
    </row>
    <row r="28" spans="1:17" ht="18" x14ac:dyDescent="0.25">
      <c r="A28" s="117" t="str">
        <f>VLOOKUP(E28,'LISTADO ATM'!$A$2:$C$898,3,0)</f>
        <v>DISTRITO NACIONAL</v>
      </c>
      <c r="B28" s="143">
        <v>3335924328</v>
      </c>
      <c r="C28" s="110">
        <v>44364.910509259258</v>
      </c>
      <c r="D28" s="110" t="s">
        <v>2180</v>
      </c>
      <c r="E28" s="138">
        <v>745</v>
      </c>
      <c r="F28" s="117" t="str">
        <f>VLOOKUP(E28,VIP!$A$2:$O13823,2,0)</f>
        <v>DRBR027</v>
      </c>
      <c r="G28" s="117" t="str">
        <f>VLOOKUP(E28,'LISTADO ATM'!$A$2:$B$897,2,0)</f>
        <v xml:space="preserve">ATM Oficina Ave. Duarte </v>
      </c>
      <c r="H28" s="117" t="str">
        <f>VLOOKUP(E28,VIP!$A$2:$O18686,7,FALSE)</f>
        <v>No</v>
      </c>
      <c r="I28" s="117" t="str">
        <f>VLOOKUP(E28,VIP!$A$2:$O10651,8,FALSE)</f>
        <v>No</v>
      </c>
      <c r="J28" s="117" t="str">
        <f>VLOOKUP(E28,VIP!$A$2:$O10601,8,FALSE)</f>
        <v>No</v>
      </c>
      <c r="K28" s="117" t="str">
        <f>VLOOKUP(E28,VIP!$A$2:$O14175,6,0)</f>
        <v>NO</v>
      </c>
      <c r="L28" s="151" t="s">
        <v>2245</v>
      </c>
      <c r="M28" s="153" t="s">
        <v>2550</v>
      </c>
      <c r="N28" s="109" t="s">
        <v>2453</v>
      </c>
      <c r="O28" s="117" t="s">
        <v>2455</v>
      </c>
      <c r="P28" s="117"/>
      <c r="Q28" s="153" t="s">
        <v>2612</v>
      </c>
    </row>
    <row r="29" spans="1:17" ht="18" x14ac:dyDescent="0.25">
      <c r="A29" s="117" t="str">
        <f>VLOOKUP(E29,'LISTADO ATM'!$A$2:$C$898,3,0)</f>
        <v>DISTRITO NACIONAL</v>
      </c>
      <c r="B29" s="143">
        <v>3335923141</v>
      </c>
      <c r="C29" s="110">
        <v>44364.359675925924</v>
      </c>
      <c r="D29" s="110" t="s">
        <v>2180</v>
      </c>
      <c r="E29" s="138">
        <v>235</v>
      </c>
      <c r="F29" s="117" t="str">
        <f>VLOOKUP(E29,VIP!$A$2:$O13817,2,0)</f>
        <v>DRBR235</v>
      </c>
      <c r="G29" s="117" t="str">
        <f>VLOOKUP(E29,'LISTADO ATM'!$A$2:$B$897,2,0)</f>
        <v xml:space="preserve">ATM Oficina Multicentro La Sirena San Isidro </v>
      </c>
      <c r="H29" s="117" t="str">
        <f>VLOOKUP(E29,VIP!$A$2:$O18680,7,FALSE)</f>
        <v>Si</v>
      </c>
      <c r="I29" s="117" t="str">
        <f>VLOOKUP(E29,VIP!$A$2:$O10645,8,FALSE)</f>
        <v>Si</v>
      </c>
      <c r="J29" s="117" t="str">
        <f>VLOOKUP(E29,VIP!$A$2:$O10595,8,FALSE)</f>
        <v>Si</v>
      </c>
      <c r="K29" s="117" t="str">
        <f>VLOOKUP(E29,VIP!$A$2:$O14169,6,0)</f>
        <v>SI</v>
      </c>
      <c r="L29" s="151" t="s">
        <v>2245</v>
      </c>
      <c r="M29" s="153" t="s">
        <v>2550</v>
      </c>
      <c r="N29" s="109" t="s">
        <v>2558</v>
      </c>
      <c r="O29" s="117" t="s">
        <v>2455</v>
      </c>
      <c r="P29" s="117"/>
      <c r="Q29" s="153" t="s">
        <v>2649</v>
      </c>
    </row>
    <row r="30" spans="1:17" ht="18" x14ac:dyDescent="0.25">
      <c r="A30" s="117" t="str">
        <f>VLOOKUP(E30,'LISTADO ATM'!$A$2:$C$898,3,0)</f>
        <v>DISTRITO NACIONAL</v>
      </c>
      <c r="B30" s="143" t="s">
        <v>2582</v>
      </c>
      <c r="C30" s="110">
        <v>44365.441516203704</v>
      </c>
      <c r="D30" s="110" t="s">
        <v>2180</v>
      </c>
      <c r="E30" s="138">
        <v>718</v>
      </c>
      <c r="F30" s="117" t="str">
        <f>VLOOKUP(E30,VIP!$A$2:$O13841,2,0)</f>
        <v>DRBR24Y</v>
      </c>
      <c r="G30" s="117" t="str">
        <f>VLOOKUP(E30,'LISTADO ATM'!$A$2:$B$897,2,0)</f>
        <v xml:space="preserve">ATM Feria Ganadera </v>
      </c>
      <c r="H30" s="117" t="str">
        <f>VLOOKUP(E30,VIP!$A$2:$O18704,7,FALSE)</f>
        <v>Si</v>
      </c>
      <c r="I30" s="117" t="str">
        <f>VLOOKUP(E30,VIP!$A$2:$O10669,8,FALSE)</f>
        <v>Si</v>
      </c>
      <c r="J30" s="117" t="str">
        <f>VLOOKUP(E30,VIP!$A$2:$O10619,8,FALSE)</f>
        <v>Si</v>
      </c>
      <c r="K30" s="117" t="str">
        <f>VLOOKUP(E30,VIP!$A$2:$O14193,6,0)</f>
        <v>NO</v>
      </c>
      <c r="L30" s="151" t="s">
        <v>2245</v>
      </c>
      <c r="M30" s="153" t="s">
        <v>2550</v>
      </c>
      <c r="N30" s="109" t="s">
        <v>2453</v>
      </c>
      <c r="O30" s="117" t="s">
        <v>2455</v>
      </c>
      <c r="P30" s="117"/>
      <c r="Q30" s="153" t="s">
        <v>2649</v>
      </c>
    </row>
    <row r="31" spans="1:17" ht="18" x14ac:dyDescent="0.25">
      <c r="A31" s="117" t="str">
        <f>VLOOKUP(E31,'LISTADO ATM'!$A$2:$C$898,3,0)</f>
        <v>DISTRITO NACIONAL</v>
      </c>
      <c r="B31" s="143" t="s">
        <v>2668</v>
      </c>
      <c r="C31" s="110">
        <v>44365.652141203704</v>
      </c>
      <c r="D31" s="110" t="s">
        <v>2180</v>
      </c>
      <c r="E31" s="138">
        <v>498</v>
      </c>
      <c r="F31" s="117" t="str">
        <f>VLOOKUP(E31,VIP!$A$2:$O13875,2,0)</f>
        <v>DRBR498</v>
      </c>
      <c r="G31" s="117" t="str">
        <f>VLOOKUP(E31,'LISTADO ATM'!$A$2:$B$897,2,0)</f>
        <v xml:space="preserve">ATM Estación Sunix 27 de Febrero </v>
      </c>
      <c r="H31" s="117" t="str">
        <f>VLOOKUP(E31,VIP!$A$2:$O18738,7,FALSE)</f>
        <v>Si</v>
      </c>
      <c r="I31" s="117" t="str">
        <f>VLOOKUP(E31,VIP!$A$2:$O10703,8,FALSE)</f>
        <v>Si</v>
      </c>
      <c r="J31" s="117" t="str">
        <f>VLOOKUP(E31,VIP!$A$2:$O10653,8,FALSE)</f>
        <v>Si</v>
      </c>
      <c r="K31" s="117" t="str">
        <f>VLOOKUP(E31,VIP!$A$2:$O14227,6,0)</f>
        <v>NO</v>
      </c>
      <c r="L31" s="151" t="s">
        <v>2245</v>
      </c>
      <c r="M31" s="153" t="s">
        <v>2550</v>
      </c>
      <c r="N31" s="109" t="s">
        <v>2453</v>
      </c>
      <c r="O31" s="117" t="s">
        <v>2455</v>
      </c>
      <c r="P31" s="117"/>
      <c r="Q31" s="153" t="s">
        <v>2680</v>
      </c>
    </row>
    <row r="32" spans="1:17" ht="18" x14ac:dyDescent="0.25">
      <c r="A32" s="117" t="str">
        <f>VLOOKUP(E32,'LISTADO ATM'!$A$2:$C$898,3,0)</f>
        <v>NORTE</v>
      </c>
      <c r="B32" s="143" t="s">
        <v>2595</v>
      </c>
      <c r="C32" s="110">
        <v>44365.398344907408</v>
      </c>
      <c r="D32" s="110" t="s">
        <v>2470</v>
      </c>
      <c r="E32" s="138">
        <v>144</v>
      </c>
      <c r="F32" s="117" t="str">
        <f>VLOOKUP(E32,VIP!$A$2:$O13858,2,0)</f>
        <v>DRBR144</v>
      </c>
      <c r="G32" s="117" t="str">
        <f>VLOOKUP(E32,'LISTADO ATM'!$A$2:$B$897,2,0)</f>
        <v xml:space="preserve">ATM Oficina Villa Altagracia </v>
      </c>
      <c r="H32" s="117" t="str">
        <f>VLOOKUP(E32,VIP!$A$2:$O18721,7,FALSE)</f>
        <v>Si</v>
      </c>
      <c r="I32" s="117" t="str">
        <f>VLOOKUP(E32,VIP!$A$2:$O10686,8,FALSE)</f>
        <v>Si</v>
      </c>
      <c r="J32" s="117" t="str">
        <f>VLOOKUP(E32,VIP!$A$2:$O10636,8,FALSE)</f>
        <v>Si</v>
      </c>
      <c r="K32" s="117" t="str">
        <f>VLOOKUP(E32,VIP!$A$2:$O14210,6,0)</f>
        <v>SI</v>
      </c>
      <c r="L32" s="151" t="s">
        <v>2566</v>
      </c>
      <c r="M32" s="153" t="s">
        <v>2550</v>
      </c>
      <c r="N32" s="109" t="s">
        <v>2453</v>
      </c>
      <c r="O32" s="117" t="s">
        <v>2471</v>
      </c>
      <c r="P32" s="117"/>
      <c r="Q32" s="153" t="s">
        <v>2611</v>
      </c>
    </row>
    <row r="33" spans="1:21" ht="18" x14ac:dyDescent="0.25">
      <c r="A33" s="117" t="str">
        <f>VLOOKUP(E33,'LISTADO ATM'!$A$2:$C$898,3,0)</f>
        <v>ESTE</v>
      </c>
      <c r="B33" s="143">
        <v>3335923005</v>
      </c>
      <c r="C33" s="110">
        <v>44364.312777777777</v>
      </c>
      <c r="D33" s="110" t="s">
        <v>2449</v>
      </c>
      <c r="E33" s="138">
        <v>211</v>
      </c>
      <c r="F33" s="117" t="str">
        <f>VLOOKUP(E33,VIP!$A$2:$O13829,2,0)</f>
        <v>DRBR211</v>
      </c>
      <c r="G33" s="117" t="str">
        <f>VLOOKUP(E33,'LISTADO ATM'!$A$2:$B$897,2,0)</f>
        <v xml:space="preserve">ATM Oficina La Romana I </v>
      </c>
      <c r="H33" s="117" t="str">
        <f>VLOOKUP(E33,VIP!$A$2:$O18692,7,FALSE)</f>
        <v>Si</v>
      </c>
      <c r="I33" s="117" t="str">
        <f>VLOOKUP(E33,VIP!$A$2:$O10657,8,FALSE)</f>
        <v>Si</v>
      </c>
      <c r="J33" s="117" t="str">
        <f>VLOOKUP(E33,VIP!$A$2:$O10607,8,FALSE)</f>
        <v>Si</v>
      </c>
      <c r="K33" s="117" t="str">
        <f>VLOOKUP(E33,VIP!$A$2:$O14181,6,0)</f>
        <v>NO</v>
      </c>
      <c r="L33" s="151" t="s">
        <v>2566</v>
      </c>
      <c r="M33" s="153" t="s">
        <v>2550</v>
      </c>
      <c r="N33" s="109" t="s">
        <v>2453</v>
      </c>
      <c r="O33" s="117" t="s">
        <v>2454</v>
      </c>
      <c r="P33" s="117"/>
      <c r="Q33" s="153" t="s">
        <v>2612</v>
      </c>
    </row>
    <row r="34" spans="1:21" ht="18" x14ac:dyDescent="0.25">
      <c r="A34" s="117" t="str">
        <f>VLOOKUP(E34,'LISTADO ATM'!$A$2:$C$898,3,0)</f>
        <v>DISTRITO NACIONAL</v>
      </c>
      <c r="B34" s="143">
        <v>3335923992</v>
      </c>
      <c r="C34" s="110">
        <v>44364.641863425924</v>
      </c>
      <c r="D34" s="110" t="s">
        <v>2470</v>
      </c>
      <c r="E34" s="138">
        <v>957</v>
      </c>
      <c r="F34" s="117" t="str">
        <f>VLOOKUP(E34,VIP!$A$2:$O13842,2,0)</f>
        <v>DRBR23F</v>
      </c>
      <c r="G34" s="117" t="str">
        <f>VLOOKUP(E34,'LISTADO ATM'!$A$2:$B$897,2,0)</f>
        <v xml:space="preserve">ATM Oficina Venezuela </v>
      </c>
      <c r="H34" s="117" t="str">
        <f>VLOOKUP(E34,VIP!$A$2:$O18705,7,FALSE)</f>
        <v>Si</v>
      </c>
      <c r="I34" s="117" t="str">
        <f>VLOOKUP(E34,VIP!$A$2:$O10670,8,FALSE)</f>
        <v>Si</v>
      </c>
      <c r="J34" s="117" t="str">
        <f>VLOOKUP(E34,VIP!$A$2:$O10620,8,FALSE)</f>
        <v>Si</v>
      </c>
      <c r="K34" s="117" t="str">
        <f>VLOOKUP(E34,VIP!$A$2:$O14194,6,0)</f>
        <v>SI</v>
      </c>
      <c r="L34" s="151" t="s">
        <v>2566</v>
      </c>
      <c r="M34" s="153" t="s">
        <v>2550</v>
      </c>
      <c r="N34" s="109" t="s">
        <v>2453</v>
      </c>
      <c r="O34" s="117" t="s">
        <v>2471</v>
      </c>
      <c r="P34" s="117"/>
      <c r="Q34" s="153" t="s">
        <v>2614</v>
      </c>
    </row>
    <row r="35" spans="1:21" ht="18" x14ac:dyDescent="0.25">
      <c r="A35" s="117" t="str">
        <f>VLOOKUP(E35,'LISTADO ATM'!$A$2:$C$898,3,0)</f>
        <v>DISTRITO NACIONAL</v>
      </c>
      <c r="B35" s="143">
        <v>3335924336</v>
      </c>
      <c r="C35" s="110">
        <v>44365.033634259256</v>
      </c>
      <c r="D35" s="110" t="s">
        <v>2449</v>
      </c>
      <c r="E35" s="138">
        <v>589</v>
      </c>
      <c r="F35" s="117" t="str">
        <f>VLOOKUP(E35,VIP!$A$2:$O13825,2,0)</f>
        <v>DRBR23E</v>
      </c>
      <c r="G35" s="117" t="str">
        <f>VLOOKUP(E35,'LISTADO ATM'!$A$2:$B$897,2,0)</f>
        <v xml:space="preserve">ATM S/M Bravo San Vicente de Paul </v>
      </c>
      <c r="H35" s="117" t="str">
        <f>VLOOKUP(E35,VIP!$A$2:$O18688,7,FALSE)</f>
        <v>Si</v>
      </c>
      <c r="I35" s="117" t="str">
        <f>VLOOKUP(E35,VIP!$A$2:$O10653,8,FALSE)</f>
        <v>No</v>
      </c>
      <c r="J35" s="117" t="str">
        <f>VLOOKUP(E35,VIP!$A$2:$O10603,8,FALSE)</f>
        <v>No</v>
      </c>
      <c r="K35" s="117" t="str">
        <f>VLOOKUP(E35,VIP!$A$2:$O14177,6,0)</f>
        <v>NO</v>
      </c>
      <c r="L35" s="151" t="s">
        <v>2566</v>
      </c>
      <c r="M35" s="153" t="s">
        <v>2550</v>
      </c>
      <c r="N35" s="109" t="s">
        <v>2453</v>
      </c>
      <c r="O35" s="117" t="s">
        <v>2454</v>
      </c>
      <c r="P35" s="117"/>
      <c r="Q35" s="153" t="s">
        <v>2647</v>
      </c>
    </row>
    <row r="36" spans="1:21" ht="18" x14ac:dyDescent="0.25">
      <c r="A36" s="117" t="str">
        <f>VLOOKUP(E36,'LISTADO ATM'!$A$2:$C$898,3,0)</f>
        <v>DISTRITO NACIONAL</v>
      </c>
      <c r="B36" s="143">
        <v>3335924127</v>
      </c>
      <c r="C36" s="110">
        <v>44364.682708333334</v>
      </c>
      <c r="D36" s="110" t="s">
        <v>2449</v>
      </c>
      <c r="E36" s="138">
        <v>738</v>
      </c>
      <c r="F36" s="117" t="str">
        <f>VLOOKUP(E36,VIP!$A$2:$O13845,2,0)</f>
        <v>DRBR24S</v>
      </c>
      <c r="G36" s="117" t="str">
        <f>VLOOKUP(E36,'LISTADO ATM'!$A$2:$B$897,2,0)</f>
        <v xml:space="preserve">ATM Zona Franca Los Alcarrizos </v>
      </c>
      <c r="H36" s="117" t="str">
        <f>VLOOKUP(E36,VIP!$A$2:$O18708,7,FALSE)</f>
        <v>Si</v>
      </c>
      <c r="I36" s="117" t="str">
        <f>VLOOKUP(E36,VIP!$A$2:$O10673,8,FALSE)</f>
        <v>Si</v>
      </c>
      <c r="J36" s="117" t="str">
        <f>VLOOKUP(E36,VIP!$A$2:$O10623,8,FALSE)</f>
        <v>Si</v>
      </c>
      <c r="K36" s="117" t="str">
        <f>VLOOKUP(E36,VIP!$A$2:$O14197,6,0)</f>
        <v>NO</v>
      </c>
      <c r="L36" s="151" t="s">
        <v>2566</v>
      </c>
      <c r="M36" s="153" t="s">
        <v>2550</v>
      </c>
      <c r="N36" s="109" t="s">
        <v>2453</v>
      </c>
      <c r="O36" s="117" t="s">
        <v>2454</v>
      </c>
      <c r="P36" s="117"/>
      <c r="Q36" s="153" t="s">
        <v>2650</v>
      </c>
    </row>
    <row r="37" spans="1:21" ht="18" x14ac:dyDescent="0.25">
      <c r="A37" s="117" t="str">
        <f>VLOOKUP(E37,'LISTADO ATM'!$A$2:$C$898,3,0)</f>
        <v>SUR</v>
      </c>
      <c r="B37" s="143" t="s">
        <v>2596</v>
      </c>
      <c r="C37" s="110">
        <v>44365.397094907406</v>
      </c>
      <c r="D37" s="110" t="s">
        <v>2470</v>
      </c>
      <c r="E37" s="138">
        <v>699</v>
      </c>
      <c r="F37" s="117" t="str">
        <f>VLOOKUP(E37,VIP!$A$2:$O13859,2,0)</f>
        <v>DRBR699</v>
      </c>
      <c r="G37" s="117" t="str">
        <f>VLOOKUP(E37,'LISTADO ATM'!$A$2:$B$897,2,0)</f>
        <v>ATM S/M Bravo Bani</v>
      </c>
      <c r="H37" s="117" t="str">
        <f>VLOOKUP(E37,VIP!$A$2:$O18722,7,FALSE)</f>
        <v>NO</v>
      </c>
      <c r="I37" s="117" t="str">
        <f>VLOOKUP(E37,VIP!$A$2:$O10687,8,FALSE)</f>
        <v>SI</v>
      </c>
      <c r="J37" s="117" t="str">
        <f>VLOOKUP(E37,VIP!$A$2:$O10637,8,FALSE)</f>
        <v>SI</v>
      </c>
      <c r="K37" s="117" t="str">
        <f>VLOOKUP(E37,VIP!$A$2:$O14211,6,0)</f>
        <v>NO</v>
      </c>
      <c r="L37" s="151" t="s">
        <v>2566</v>
      </c>
      <c r="M37" s="153" t="s">
        <v>2550</v>
      </c>
      <c r="N37" s="109" t="s">
        <v>2453</v>
      </c>
      <c r="O37" s="117" t="s">
        <v>2471</v>
      </c>
      <c r="P37" s="117"/>
      <c r="Q37" s="153" t="s">
        <v>2651</v>
      </c>
    </row>
    <row r="38" spans="1:21" ht="18" x14ac:dyDescent="0.25">
      <c r="A38" s="117" t="str">
        <f>VLOOKUP(E38,'LISTADO ATM'!$A$2:$C$898,3,0)</f>
        <v>DISTRITO NACIONAL</v>
      </c>
      <c r="B38" s="143" t="s">
        <v>2598</v>
      </c>
      <c r="C38" s="110">
        <v>44365.381261574075</v>
      </c>
      <c r="D38" s="110" t="s">
        <v>2449</v>
      </c>
      <c r="E38" s="138">
        <v>486</v>
      </c>
      <c r="F38" s="117" t="str">
        <f>VLOOKUP(E38,VIP!$A$2:$O13861,2,0)</f>
        <v>DRBR486</v>
      </c>
      <c r="G38" s="117" t="str">
        <f>VLOOKUP(E38,'LISTADO ATM'!$A$2:$B$897,2,0)</f>
        <v xml:space="preserve">ATM Olé La Caleta </v>
      </c>
      <c r="H38" s="117" t="str">
        <f>VLOOKUP(E38,VIP!$A$2:$O18724,7,FALSE)</f>
        <v>Si</v>
      </c>
      <c r="I38" s="117" t="str">
        <f>VLOOKUP(E38,VIP!$A$2:$O10689,8,FALSE)</f>
        <v>Si</v>
      </c>
      <c r="J38" s="117" t="str">
        <f>VLOOKUP(E38,VIP!$A$2:$O10639,8,FALSE)</f>
        <v>Si</v>
      </c>
      <c r="K38" s="117" t="str">
        <f>VLOOKUP(E38,VIP!$A$2:$O14213,6,0)</f>
        <v>NO</v>
      </c>
      <c r="L38" s="151" t="s">
        <v>2599</v>
      </c>
      <c r="M38" s="153" t="s">
        <v>2550</v>
      </c>
      <c r="N38" s="109" t="s">
        <v>2453</v>
      </c>
      <c r="O38" s="117" t="s">
        <v>2454</v>
      </c>
      <c r="P38" s="117"/>
      <c r="Q38" s="153" t="s">
        <v>2652</v>
      </c>
    </row>
    <row r="39" spans="1:21" ht="18" x14ac:dyDescent="0.25">
      <c r="A39" s="117" t="str">
        <f>VLOOKUP(E39,'LISTADO ATM'!$A$2:$C$898,3,0)</f>
        <v>DISTRITO NACIONAL</v>
      </c>
      <c r="B39" s="143">
        <v>3335923368</v>
      </c>
      <c r="C39" s="110">
        <v>44364.433715277781</v>
      </c>
      <c r="D39" s="110" t="s">
        <v>2449</v>
      </c>
      <c r="E39" s="138">
        <v>327</v>
      </c>
      <c r="F39" s="117" t="str">
        <f>VLOOKUP(E39,VIP!$A$2:$O13821,2,0)</f>
        <v>DRBR327</v>
      </c>
      <c r="G39" s="117" t="str">
        <f>VLOOKUP(E39,'LISTADO ATM'!$A$2:$B$897,2,0)</f>
        <v xml:space="preserve">ATM UNP CCN (Nacional 27 de Febrero) </v>
      </c>
      <c r="H39" s="117" t="str">
        <f>VLOOKUP(E39,VIP!$A$2:$O18684,7,FALSE)</f>
        <v>Si</v>
      </c>
      <c r="I39" s="117" t="str">
        <f>VLOOKUP(E39,VIP!$A$2:$O10649,8,FALSE)</f>
        <v>Si</v>
      </c>
      <c r="J39" s="117" t="str">
        <f>VLOOKUP(E39,VIP!$A$2:$O10599,8,FALSE)</f>
        <v>Si</v>
      </c>
      <c r="K39" s="117" t="str">
        <f>VLOOKUP(E39,VIP!$A$2:$O14173,6,0)</f>
        <v>NO</v>
      </c>
      <c r="L39" s="151" t="s">
        <v>2442</v>
      </c>
      <c r="M39" s="153" t="s">
        <v>2550</v>
      </c>
      <c r="N39" s="109" t="s">
        <v>2453</v>
      </c>
      <c r="O39" s="117" t="s">
        <v>2454</v>
      </c>
      <c r="P39" s="117"/>
      <c r="Q39" s="153" t="s">
        <v>2616</v>
      </c>
    </row>
    <row r="40" spans="1:21" ht="18" x14ac:dyDescent="0.25">
      <c r="A40" s="117" t="str">
        <f>VLOOKUP(E40,'LISTADO ATM'!$A$2:$C$898,3,0)</f>
        <v>SUR</v>
      </c>
      <c r="B40" s="143">
        <v>3335922824</v>
      </c>
      <c r="C40" s="110">
        <v>44363.687951388885</v>
      </c>
      <c r="D40" s="110" t="s">
        <v>2449</v>
      </c>
      <c r="E40" s="138">
        <v>311</v>
      </c>
      <c r="F40" s="117" t="str">
        <f>VLOOKUP(E40,VIP!$A$2:$O13830,2,0)</f>
        <v>DRBR381</v>
      </c>
      <c r="G40" s="117" t="str">
        <f>VLOOKUP(E40,'LISTADO ATM'!$A$2:$B$897,2,0)</f>
        <v>ATM Plaza Eroski</v>
      </c>
      <c r="H40" s="117" t="str">
        <f>VLOOKUP(E40,VIP!$A$2:$O18693,7,FALSE)</f>
        <v>Si</v>
      </c>
      <c r="I40" s="117" t="str">
        <f>VLOOKUP(E40,VIP!$A$2:$O10658,8,FALSE)</f>
        <v>Si</v>
      </c>
      <c r="J40" s="117" t="str">
        <f>VLOOKUP(E40,VIP!$A$2:$O10608,8,FALSE)</f>
        <v>Si</v>
      </c>
      <c r="K40" s="117" t="str">
        <f>VLOOKUP(E40,VIP!$A$2:$O14182,6,0)</f>
        <v>NO</v>
      </c>
      <c r="L40" s="151" t="s">
        <v>2442</v>
      </c>
      <c r="M40" s="153" t="s">
        <v>2550</v>
      </c>
      <c r="N40" s="109" t="s">
        <v>2453</v>
      </c>
      <c r="O40" s="117" t="s">
        <v>2454</v>
      </c>
      <c r="P40" s="117"/>
      <c r="Q40" s="153" t="s">
        <v>2615</v>
      </c>
    </row>
    <row r="41" spans="1:21" ht="18" x14ac:dyDescent="0.25">
      <c r="A41" s="117" t="str">
        <f>VLOOKUP(E41,'LISTADO ATM'!$A$2:$C$898,3,0)</f>
        <v>DISTRITO NACIONAL</v>
      </c>
      <c r="B41" s="143">
        <v>3335924264</v>
      </c>
      <c r="C41" s="110">
        <v>44364.744571759256</v>
      </c>
      <c r="D41" s="110" t="s">
        <v>2449</v>
      </c>
      <c r="E41" s="138">
        <v>365</v>
      </c>
      <c r="F41" s="117" t="str">
        <f>VLOOKUP(E41,VIP!$A$2:$O13840,2,0)</f>
        <v>DRBR365</v>
      </c>
      <c r="G41" s="117" t="str">
        <f>VLOOKUP(E41,'LISTADO ATM'!$A$2:$B$897,2,0)</f>
        <v>ATM CEMDOE</v>
      </c>
      <c r="H41" s="117" t="str">
        <f>VLOOKUP(E41,VIP!$A$2:$O18703,7,FALSE)</f>
        <v>N/A</v>
      </c>
      <c r="I41" s="117" t="str">
        <f>VLOOKUP(E41,VIP!$A$2:$O10668,8,FALSE)</f>
        <v>N/A</v>
      </c>
      <c r="J41" s="117" t="str">
        <f>VLOOKUP(E41,VIP!$A$2:$O10618,8,FALSE)</f>
        <v>N/A</v>
      </c>
      <c r="K41" s="117" t="str">
        <f>VLOOKUP(E41,VIP!$A$2:$O14192,6,0)</f>
        <v>N/A</v>
      </c>
      <c r="L41" s="151" t="s">
        <v>2442</v>
      </c>
      <c r="M41" s="153" t="s">
        <v>2550</v>
      </c>
      <c r="N41" s="109" t="s">
        <v>2453</v>
      </c>
      <c r="O41" s="117" t="s">
        <v>2454</v>
      </c>
      <c r="P41" s="117"/>
      <c r="Q41" s="153" t="s">
        <v>2654</v>
      </c>
    </row>
    <row r="42" spans="1:21" ht="18" x14ac:dyDescent="0.25">
      <c r="A42" s="117" t="str">
        <f>VLOOKUP(E42,'LISTADO ATM'!$A$2:$C$898,3,0)</f>
        <v>NORTE</v>
      </c>
      <c r="B42" s="143">
        <v>3335924037</v>
      </c>
      <c r="C42" s="110">
        <v>44364.655335648145</v>
      </c>
      <c r="D42" s="110" t="s">
        <v>2470</v>
      </c>
      <c r="E42" s="138">
        <v>196</v>
      </c>
      <c r="F42" s="117" t="str">
        <f>VLOOKUP(E42,VIP!$A$2:$O13837,2,0)</f>
        <v>DRBR196</v>
      </c>
      <c r="G42" s="117" t="str">
        <f>VLOOKUP(E42,'LISTADO ATM'!$A$2:$B$897,2,0)</f>
        <v xml:space="preserve">ATM Estación Texaco Cangrejo Farmacia (Sosúa) </v>
      </c>
      <c r="H42" s="117" t="str">
        <f>VLOOKUP(E42,VIP!$A$2:$O18700,7,FALSE)</f>
        <v>Si</v>
      </c>
      <c r="I42" s="117" t="str">
        <f>VLOOKUP(E42,VIP!$A$2:$O10665,8,FALSE)</f>
        <v>Si</v>
      </c>
      <c r="J42" s="117" t="str">
        <f>VLOOKUP(E42,VIP!$A$2:$O10615,8,FALSE)</f>
        <v>Si</v>
      </c>
      <c r="K42" s="117" t="str">
        <f>VLOOKUP(E42,VIP!$A$2:$O14189,6,0)</f>
        <v>NO</v>
      </c>
      <c r="L42" s="151" t="s">
        <v>2442</v>
      </c>
      <c r="M42" s="153" t="s">
        <v>2550</v>
      </c>
      <c r="N42" s="109" t="s">
        <v>2453</v>
      </c>
      <c r="O42" s="117" t="s">
        <v>2471</v>
      </c>
      <c r="P42" s="117"/>
      <c r="Q42" s="153" t="s">
        <v>2653</v>
      </c>
    </row>
    <row r="43" spans="1:21" ht="18" x14ac:dyDescent="0.25">
      <c r="A43" s="117" t="str">
        <f>VLOOKUP(E43,'LISTADO ATM'!$A$2:$C$898,3,0)</f>
        <v>DISTRITO NACIONAL</v>
      </c>
      <c r="B43" s="143">
        <v>3335924338</v>
      </c>
      <c r="C43" s="110">
        <v>44365.053773148145</v>
      </c>
      <c r="D43" s="110" t="s">
        <v>2449</v>
      </c>
      <c r="E43" s="138">
        <v>446</v>
      </c>
      <c r="F43" s="117" t="str">
        <f>VLOOKUP(E43,VIP!$A$2:$O13823,2,0)</f>
        <v>DRBR446</v>
      </c>
      <c r="G43" s="117" t="str">
        <f>VLOOKUP(E43,'LISTADO ATM'!$A$2:$B$897,2,0)</f>
        <v>ATM Hipodromo V Centenario</v>
      </c>
      <c r="H43" s="117" t="str">
        <f>VLOOKUP(E43,VIP!$A$2:$O18686,7,FALSE)</f>
        <v>Si</v>
      </c>
      <c r="I43" s="117" t="str">
        <f>VLOOKUP(E43,VIP!$A$2:$O10651,8,FALSE)</f>
        <v>Si</v>
      </c>
      <c r="J43" s="117" t="str">
        <f>VLOOKUP(E43,VIP!$A$2:$O10601,8,FALSE)</f>
        <v>Si</v>
      </c>
      <c r="K43" s="117" t="str">
        <f>VLOOKUP(E43,VIP!$A$2:$O14175,6,0)</f>
        <v>NO</v>
      </c>
      <c r="L43" s="151" t="s">
        <v>2442</v>
      </c>
      <c r="M43" s="153" t="s">
        <v>2550</v>
      </c>
      <c r="N43" s="109" t="s">
        <v>2453</v>
      </c>
      <c r="O43" s="117" t="s">
        <v>2454</v>
      </c>
      <c r="P43" s="117"/>
      <c r="Q43" s="153" t="s">
        <v>2649</v>
      </c>
      <c r="R43" s="87"/>
      <c r="S43" s="87"/>
      <c r="T43" s="89"/>
      <c r="U43" s="75"/>
    </row>
    <row r="44" spans="1:21" ht="18" x14ac:dyDescent="0.25">
      <c r="A44" s="117" t="str">
        <f>VLOOKUP(E44,'LISTADO ATM'!$A$2:$C$898,3,0)</f>
        <v>DISTRITO NACIONAL</v>
      </c>
      <c r="B44" s="143" t="s">
        <v>2588</v>
      </c>
      <c r="C44" s="110">
        <v>44365.425682870373</v>
      </c>
      <c r="D44" s="110" t="s">
        <v>2470</v>
      </c>
      <c r="E44" s="138">
        <v>194</v>
      </c>
      <c r="F44" s="117" t="str">
        <f>VLOOKUP(E44,VIP!$A$2:$O13848,2,0)</f>
        <v>DRBR194</v>
      </c>
      <c r="G44" s="117" t="str">
        <f>VLOOKUP(E44,'LISTADO ATM'!$A$2:$B$897,2,0)</f>
        <v xml:space="preserve">ATM UNP Pantoja </v>
      </c>
      <c r="H44" s="117" t="str">
        <f>VLOOKUP(E44,VIP!$A$2:$O18711,7,FALSE)</f>
        <v>Si</v>
      </c>
      <c r="I44" s="117" t="str">
        <f>VLOOKUP(E44,VIP!$A$2:$O10676,8,FALSE)</f>
        <v>No</v>
      </c>
      <c r="J44" s="117" t="str">
        <f>VLOOKUP(E44,VIP!$A$2:$O10626,8,FALSE)</f>
        <v>No</v>
      </c>
      <c r="K44" s="117" t="str">
        <f>VLOOKUP(E44,VIP!$A$2:$O14200,6,0)</f>
        <v>NO</v>
      </c>
      <c r="L44" s="151" t="s">
        <v>2442</v>
      </c>
      <c r="M44" s="153" t="s">
        <v>2550</v>
      </c>
      <c r="N44" s="109" t="s">
        <v>2453</v>
      </c>
      <c r="O44" s="117" t="s">
        <v>2471</v>
      </c>
      <c r="P44" s="117"/>
      <c r="Q44" s="153" t="s">
        <v>2652</v>
      </c>
      <c r="R44" s="87"/>
      <c r="S44" s="87"/>
      <c r="T44" s="89"/>
      <c r="U44" s="75"/>
    </row>
    <row r="45" spans="1:21" ht="18" x14ac:dyDescent="0.25">
      <c r="A45" s="117" t="str">
        <f>VLOOKUP(E45,'LISTADO ATM'!$A$2:$C$898,3,0)</f>
        <v>NORTE</v>
      </c>
      <c r="B45" s="143" t="s">
        <v>2587</v>
      </c>
      <c r="C45" s="110">
        <v>44365.427488425928</v>
      </c>
      <c r="D45" s="110" t="s">
        <v>2470</v>
      </c>
      <c r="E45" s="138">
        <v>93</v>
      </c>
      <c r="F45" s="117" t="str">
        <f>VLOOKUP(E45,VIP!$A$2:$O13847,2,0)</f>
        <v>DRBR093</v>
      </c>
      <c r="G45" s="117" t="str">
        <f>VLOOKUP(E45,'LISTADO ATM'!$A$2:$B$897,2,0)</f>
        <v xml:space="preserve">ATM Oficina Cotuí </v>
      </c>
      <c r="H45" s="117" t="str">
        <f>VLOOKUP(E45,VIP!$A$2:$O18710,7,FALSE)</f>
        <v>Si</v>
      </c>
      <c r="I45" s="117" t="str">
        <f>VLOOKUP(E45,VIP!$A$2:$O10675,8,FALSE)</f>
        <v>Si</v>
      </c>
      <c r="J45" s="117" t="str">
        <f>VLOOKUP(E45,VIP!$A$2:$O10625,8,FALSE)</f>
        <v>Si</v>
      </c>
      <c r="K45" s="117" t="str">
        <f>VLOOKUP(E45,VIP!$A$2:$O14199,6,0)</f>
        <v>SI</v>
      </c>
      <c r="L45" s="151" t="s">
        <v>2442</v>
      </c>
      <c r="M45" s="153" t="s">
        <v>2550</v>
      </c>
      <c r="N45" s="109" t="s">
        <v>2453</v>
      </c>
      <c r="O45" s="117" t="s">
        <v>2471</v>
      </c>
      <c r="P45" s="117"/>
      <c r="Q45" s="153" t="s">
        <v>2651</v>
      </c>
      <c r="R45" s="87"/>
      <c r="S45" s="87"/>
      <c r="T45" s="89"/>
      <c r="U45" s="75"/>
    </row>
    <row r="46" spans="1:21" ht="18" x14ac:dyDescent="0.25">
      <c r="A46" s="117" t="str">
        <f>VLOOKUP(E46,'LISTADO ATM'!$A$2:$C$898,3,0)</f>
        <v>ESTE</v>
      </c>
      <c r="B46" s="143" t="s">
        <v>2597</v>
      </c>
      <c r="C46" s="110">
        <v>44365.387118055558</v>
      </c>
      <c r="D46" s="110" t="s">
        <v>2449</v>
      </c>
      <c r="E46" s="138">
        <v>844</v>
      </c>
      <c r="F46" s="117" t="str">
        <f>VLOOKUP(E46,VIP!$A$2:$O13860,2,0)</f>
        <v>DRBR844</v>
      </c>
      <c r="G46" s="117" t="str">
        <f>VLOOKUP(E46,'LISTADO ATM'!$A$2:$B$897,2,0)</f>
        <v xml:space="preserve">ATM San Juan Shopping Center (Bávaro) </v>
      </c>
      <c r="H46" s="117" t="str">
        <f>VLOOKUP(E46,VIP!$A$2:$O18723,7,FALSE)</f>
        <v>Si</v>
      </c>
      <c r="I46" s="117" t="str">
        <f>VLOOKUP(E46,VIP!$A$2:$O10688,8,FALSE)</f>
        <v>Si</v>
      </c>
      <c r="J46" s="117" t="str">
        <f>VLOOKUP(E46,VIP!$A$2:$O10638,8,FALSE)</f>
        <v>Si</v>
      </c>
      <c r="K46" s="117" t="str">
        <f>VLOOKUP(E46,VIP!$A$2:$O14212,6,0)</f>
        <v>NO</v>
      </c>
      <c r="L46" s="151" t="s">
        <v>2442</v>
      </c>
      <c r="M46" s="153" t="s">
        <v>2550</v>
      </c>
      <c r="N46" s="109" t="s">
        <v>2453</v>
      </c>
      <c r="O46" s="117" t="s">
        <v>2454</v>
      </c>
      <c r="P46" s="117"/>
      <c r="Q46" s="153" t="s">
        <v>2651</v>
      </c>
      <c r="R46" s="87"/>
      <c r="S46" s="87"/>
      <c r="T46" s="89"/>
      <c r="U46" s="75"/>
    </row>
    <row r="47" spans="1:21" ht="18" x14ac:dyDescent="0.25">
      <c r="A47" s="117" t="str">
        <f>VLOOKUP(E47,'LISTADO ATM'!$A$2:$C$898,3,0)</f>
        <v>DISTRITO NACIONAL</v>
      </c>
      <c r="B47" s="143">
        <v>3335924285</v>
      </c>
      <c r="C47" s="110">
        <v>44364.770196759258</v>
      </c>
      <c r="D47" s="110" t="s">
        <v>2449</v>
      </c>
      <c r="E47" s="138">
        <v>678</v>
      </c>
      <c r="F47" s="117" t="str">
        <f>VLOOKUP(E47,VIP!$A$2:$O13839,2,0)</f>
        <v>DRBR678</v>
      </c>
      <c r="G47" s="117" t="str">
        <f>VLOOKUP(E47,'LISTADO ATM'!$A$2:$B$897,2,0)</f>
        <v>ATM Eco Petroleo San Isidro</v>
      </c>
      <c r="H47" s="117" t="str">
        <f>VLOOKUP(E47,VIP!$A$2:$O18702,7,FALSE)</f>
        <v>Si</v>
      </c>
      <c r="I47" s="117" t="str">
        <f>VLOOKUP(E47,VIP!$A$2:$O10667,8,FALSE)</f>
        <v>Si</v>
      </c>
      <c r="J47" s="117" t="str">
        <f>VLOOKUP(E47,VIP!$A$2:$O10617,8,FALSE)</f>
        <v>Si</v>
      </c>
      <c r="K47" s="117" t="str">
        <f>VLOOKUP(E47,VIP!$A$2:$O14191,6,0)</f>
        <v>NO</v>
      </c>
      <c r="L47" s="151" t="s">
        <v>2442</v>
      </c>
      <c r="M47" s="153" t="s">
        <v>2550</v>
      </c>
      <c r="N47" s="109" t="s">
        <v>2453</v>
      </c>
      <c r="O47" s="117" t="s">
        <v>2454</v>
      </c>
      <c r="P47" s="117"/>
      <c r="Q47" s="153" t="s">
        <v>2655</v>
      </c>
      <c r="R47" s="87"/>
      <c r="S47" s="87"/>
      <c r="T47" s="89"/>
      <c r="U47" s="75"/>
    </row>
    <row r="48" spans="1:21" ht="18" x14ac:dyDescent="0.25">
      <c r="A48" s="117" t="str">
        <f>VLOOKUP(E48,'LISTADO ATM'!$A$2:$C$898,3,0)</f>
        <v>ESTE</v>
      </c>
      <c r="B48" s="143" t="s">
        <v>2600</v>
      </c>
      <c r="C48" s="110">
        <v>44365.377199074072</v>
      </c>
      <c r="D48" s="110" t="s">
        <v>2449</v>
      </c>
      <c r="E48" s="138">
        <v>111</v>
      </c>
      <c r="F48" s="117" t="str">
        <f>VLOOKUP(E48,VIP!$A$2:$O13862,2,0)</f>
        <v>DRBR111</v>
      </c>
      <c r="G48" s="117" t="str">
        <f>VLOOKUP(E48,'LISTADO ATM'!$A$2:$B$897,2,0)</f>
        <v xml:space="preserve">ATM Oficina San Pedro </v>
      </c>
      <c r="H48" s="117" t="str">
        <f>VLOOKUP(E48,VIP!$A$2:$O18725,7,FALSE)</f>
        <v>Si</v>
      </c>
      <c r="I48" s="117" t="str">
        <f>VLOOKUP(E48,VIP!$A$2:$O10690,8,FALSE)</f>
        <v>Si</v>
      </c>
      <c r="J48" s="117" t="str">
        <f>VLOOKUP(E48,VIP!$A$2:$O10640,8,FALSE)</f>
        <v>Si</v>
      </c>
      <c r="K48" s="117" t="str">
        <f>VLOOKUP(E48,VIP!$A$2:$O14214,6,0)</f>
        <v>SI</v>
      </c>
      <c r="L48" s="151" t="s">
        <v>2601</v>
      </c>
      <c r="M48" s="153" t="s">
        <v>2550</v>
      </c>
      <c r="N48" s="109" t="s">
        <v>2453</v>
      </c>
      <c r="O48" s="117" t="s">
        <v>2454</v>
      </c>
      <c r="P48" s="117"/>
      <c r="Q48" s="153" t="s">
        <v>2615</v>
      </c>
      <c r="R48" s="87"/>
      <c r="S48" s="87"/>
      <c r="T48" s="89"/>
      <c r="U48" s="75"/>
    </row>
    <row r="49" spans="1:21" ht="18" x14ac:dyDescent="0.25">
      <c r="A49" s="117" t="str">
        <f>VLOOKUP(E49,'LISTADO ATM'!$A$2:$C$898,3,0)</f>
        <v>NORTE</v>
      </c>
      <c r="B49" s="143" t="s">
        <v>2677</v>
      </c>
      <c r="C49" s="110">
        <v>44365.62740740741</v>
      </c>
      <c r="D49" s="110" t="s">
        <v>2181</v>
      </c>
      <c r="E49" s="138">
        <v>763</v>
      </c>
      <c r="F49" s="117" t="str">
        <f>VLOOKUP(E49,VIP!$A$2:$O13884,2,0)</f>
        <v>DRBR439</v>
      </c>
      <c r="G49" s="117" t="str">
        <f>VLOOKUP(E49,'LISTADO ATM'!$A$2:$B$897,2,0)</f>
        <v xml:space="preserve">ATM UNP Montellano </v>
      </c>
      <c r="H49" s="117" t="str">
        <f>VLOOKUP(E49,VIP!$A$2:$O18747,7,FALSE)</f>
        <v>Si</v>
      </c>
      <c r="I49" s="117" t="str">
        <f>VLOOKUP(E49,VIP!$A$2:$O10712,8,FALSE)</f>
        <v>Si</v>
      </c>
      <c r="J49" s="117" t="str">
        <f>VLOOKUP(E49,VIP!$A$2:$O10662,8,FALSE)</f>
        <v>Si</v>
      </c>
      <c r="K49" s="117" t="str">
        <f>VLOOKUP(E49,VIP!$A$2:$O14236,6,0)</f>
        <v>NO</v>
      </c>
      <c r="L49" s="151" t="s">
        <v>2678</v>
      </c>
      <c r="M49" s="153" t="s">
        <v>2550</v>
      </c>
      <c r="N49" s="109" t="s">
        <v>2574</v>
      </c>
      <c r="O49" s="117" t="s">
        <v>2679</v>
      </c>
      <c r="P49" s="117"/>
      <c r="Q49" s="153" t="s">
        <v>2683</v>
      </c>
      <c r="R49" s="87"/>
      <c r="S49" s="87"/>
      <c r="T49" s="89"/>
      <c r="U49" s="75"/>
    </row>
    <row r="50" spans="1:21" ht="18" x14ac:dyDescent="0.25">
      <c r="A50" s="117" t="str">
        <f>VLOOKUP(E50,'LISTADO ATM'!$A$2:$C$898,3,0)</f>
        <v>DISTRITO NACIONAL</v>
      </c>
      <c r="B50" s="143" t="s">
        <v>2592</v>
      </c>
      <c r="C50" s="110">
        <v>44365.422164351854</v>
      </c>
      <c r="D50" s="110" t="s">
        <v>2449</v>
      </c>
      <c r="E50" s="138">
        <v>461</v>
      </c>
      <c r="F50" s="117" t="str">
        <f>VLOOKUP(E50,VIP!$A$2:$O13852,2,0)</f>
        <v>DRBR461</v>
      </c>
      <c r="G50" s="117" t="str">
        <f>VLOOKUP(E50,'LISTADO ATM'!$A$2:$B$897,2,0)</f>
        <v xml:space="preserve">ATM Autobanco Sarasota I </v>
      </c>
      <c r="H50" s="117" t="str">
        <f>VLOOKUP(E50,VIP!$A$2:$O18715,7,FALSE)</f>
        <v>Si</v>
      </c>
      <c r="I50" s="117" t="str">
        <f>VLOOKUP(E50,VIP!$A$2:$O10680,8,FALSE)</f>
        <v>Si</v>
      </c>
      <c r="J50" s="117" t="str">
        <f>VLOOKUP(E50,VIP!$A$2:$O10630,8,FALSE)</f>
        <v>Si</v>
      </c>
      <c r="K50" s="117" t="str">
        <f>VLOOKUP(E50,VIP!$A$2:$O14204,6,0)</f>
        <v>SI</v>
      </c>
      <c r="L50" s="151" t="s">
        <v>2418</v>
      </c>
      <c r="M50" s="153" t="s">
        <v>2550</v>
      </c>
      <c r="N50" s="109" t="s">
        <v>2453</v>
      </c>
      <c r="O50" s="117" t="s">
        <v>2454</v>
      </c>
      <c r="P50" s="117"/>
      <c r="Q50" s="153" t="s">
        <v>2615</v>
      </c>
      <c r="R50" s="87"/>
      <c r="S50" s="87"/>
      <c r="T50" s="89"/>
      <c r="U50" s="75"/>
    </row>
    <row r="51" spans="1:21" ht="18" x14ac:dyDescent="0.25">
      <c r="A51" s="117" t="str">
        <f>VLOOKUP(E51,'LISTADO ATM'!$A$2:$C$898,3,0)</f>
        <v>ESTE</v>
      </c>
      <c r="B51" s="143">
        <v>3335924335</v>
      </c>
      <c r="C51" s="110">
        <v>44365.028587962966</v>
      </c>
      <c r="D51" s="110" t="s">
        <v>2470</v>
      </c>
      <c r="E51" s="138">
        <v>912</v>
      </c>
      <c r="F51" s="117" t="str">
        <f>VLOOKUP(E51,VIP!$A$2:$O13826,2,0)</f>
        <v>DRBR973</v>
      </c>
      <c r="G51" s="117" t="str">
        <f>VLOOKUP(E51,'LISTADO ATM'!$A$2:$B$897,2,0)</f>
        <v xml:space="preserve">ATM Oficina San Pedro II </v>
      </c>
      <c r="H51" s="117" t="str">
        <f>VLOOKUP(E51,VIP!$A$2:$O18689,7,FALSE)</f>
        <v>Si</v>
      </c>
      <c r="I51" s="117" t="str">
        <f>VLOOKUP(E51,VIP!$A$2:$O10654,8,FALSE)</f>
        <v>Si</v>
      </c>
      <c r="J51" s="117" t="str">
        <f>VLOOKUP(E51,VIP!$A$2:$O10604,8,FALSE)</f>
        <v>Si</v>
      </c>
      <c r="K51" s="117" t="str">
        <f>VLOOKUP(E51,VIP!$A$2:$O14178,6,0)</f>
        <v>SI</v>
      </c>
      <c r="L51" s="151" t="s">
        <v>2418</v>
      </c>
      <c r="M51" s="153" t="s">
        <v>2550</v>
      </c>
      <c r="N51" s="109" t="s">
        <v>2453</v>
      </c>
      <c r="O51" s="117" t="s">
        <v>2471</v>
      </c>
      <c r="P51" s="117"/>
      <c r="Q51" s="153" t="s">
        <v>2615</v>
      </c>
      <c r="R51" s="87"/>
      <c r="S51" s="87"/>
      <c r="T51" s="89"/>
      <c r="U51" s="75"/>
    </row>
    <row r="52" spans="1:21" ht="18" x14ac:dyDescent="0.25">
      <c r="A52" s="117" t="str">
        <f>VLOOKUP(E52,'LISTADO ATM'!$A$2:$C$898,3,0)</f>
        <v>NORTE</v>
      </c>
      <c r="B52" s="143" t="s">
        <v>2602</v>
      </c>
      <c r="C52" s="110">
        <v>44365.373576388891</v>
      </c>
      <c r="D52" s="110" t="s">
        <v>2470</v>
      </c>
      <c r="E52" s="138">
        <v>181</v>
      </c>
      <c r="F52" s="117" t="str">
        <f>VLOOKUP(E52,VIP!$A$2:$O13863,2,0)</f>
        <v>DRBR181</v>
      </c>
      <c r="G52" s="117" t="str">
        <f>VLOOKUP(E52,'LISTADO ATM'!$A$2:$B$897,2,0)</f>
        <v xml:space="preserve">ATM Oficina Sabaneta </v>
      </c>
      <c r="H52" s="117" t="str">
        <f>VLOOKUP(E52,VIP!$A$2:$O18726,7,FALSE)</f>
        <v>Si</v>
      </c>
      <c r="I52" s="117" t="str">
        <f>VLOOKUP(E52,VIP!$A$2:$O10691,8,FALSE)</f>
        <v>Si</v>
      </c>
      <c r="J52" s="117" t="str">
        <f>VLOOKUP(E52,VIP!$A$2:$O10641,8,FALSE)</f>
        <v>Si</v>
      </c>
      <c r="K52" s="117" t="str">
        <f>VLOOKUP(E52,VIP!$A$2:$O14215,6,0)</f>
        <v>SI</v>
      </c>
      <c r="L52" s="151" t="s">
        <v>2418</v>
      </c>
      <c r="M52" s="153" t="s">
        <v>2550</v>
      </c>
      <c r="N52" s="109" t="s">
        <v>2453</v>
      </c>
      <c r="O52" s="117" t="s">
        <v>2471</v>
      </c>
      <c r="P52" s="117"/>
      <c r="Q52" s="153" t="s">
        <v>2617</v>
      </c>
      <c r="R52" s="87"/>
      <c r="S52" s="87"/>
      <c r="T52" s="89"/>
      <c r="U52" s="75"/>
    </row>
    <row r="53" spans="1:21" ht="18" x14ac:dyDescent="0.25">
      <c r="A53" s="117" t="str">
        <f>VLOOKUP(E53,'LISTADO ATM'!$A$2:$C$898,3,0)</f>
        <v>NORTE</v>
      </c>
      <c r="B53" s="143">
        <v>3335924327</v>
      </c>
      <c r="C53" s="110">
        <v>44364.899201388886</v>
      </c>
      <c r="D53" s="110" t="s">
        <v>2470</v>
      </c>
      <c r="E53" s="138">
        <v>40</v>
      </c>
      <c r="F53" s="117" t="str">
        <f>VLOOKUP(E53,VIP!$A$2:$O13824,2,0)</f>
        <v>DRBR040</v>
      </c>
      <c r="G53" s="117" t="str">
        <f>VLOOKUP(E53,'LISTADO ATM'!$A$2:$B$897,2,0)</f>
        <v xml:space="preserve">ATM Oficina El Puñal </v>
      </c>
      <c r="H53" s="117" t="str">
        <f>VLOOKUP(E53,VIP!$A$2:$O18687,7,FALSE)</f>
        <v>Si</v>
      </c>
      <c r="I53" s="117" t="str">
        <f>VLOOKUP(E53,VIP!$A$2:$O10652,8,FALSE)</f>
        <v>Si</v>
      </c>
      <c r="J53" s="117" t="str">
        <f>VLOOKUP(E53,VIP!$A$2:$O10602,8,FALSE)</f>
        <v>Si</v>
      </c>
      <c r="K53" s="117" t="str">
        <f>VLOOKUP(E53,VIP!$A$2:$O14176,6,0)</f>
        <v>NO</v>
      </c>
      <c r="L53" s="151" t="s">
        <v>2418</v>
      </c>
      <c r="M53" s="153" t="s">
        <v>2550</v>
      </c>
      <c r="N53" s="109" t="s">
        <v>2453</v>
      </c>
      <c r="O53" s="117" t="s">
        <v>2572</v>
      </c>
      <c r="P53" s="117"/>
      <c r="Q53" s="153" t="s">
        <v>2656</v>
      </c>
      <c r="R53" s="87"/>
      <c r="S53" s="87"/>
      <c r="T53" s="89"/>
      <c r="U53" s="75"/>
    </row>
    <row r="54" spans="1:21" ht="18" x14ac:dyDescent="0.25">
      <c r="A54" s="117" t="str">
        <f>VLOOKUP(E54,'LISTADO ATM'!$A$2:$C$898,3,0)</f>
        <v>ESTE</v>
      </c>
      <c r="B54" s="143">
        <v>3335922949</v>
      </c>
      <c r="C54" s="110">
        <v>44363.771909722222</v>
      </c>
      <c r="D54" s="110" t="s">
        <v>2449</v>
      </c>
      <c r="E54" s="138">
        <v>608</v>
      </c>
      <c r="F54" s="117" t="str">
        <f>VLOOKUP(E54,VIP!$A$2:$O13816,2,0)</f>
        <v>DRBR305</v>
      </c>
      <c r="G54" s="117" t="str">
        <f>VLOOKUP(E54,'LISTADO ATM'!$A$2:$B$897,2,0)</f>
        <v xml:space="preserve">ATM Oficina Jumbo (San Pedro) </v>
      </c>
      <c r="H54" s="117" t="str">
        <f>VLOOKUP(E54,VIP!$A$2:$O18679,7,FALSE)</f>
        <v>Si</v>
      </c>
      <c r="I54" s="117" t="str">
        <f>VLOOKUP(E54,VIP!$A$2:$O10644,8,FALSE)</f>
        <v>Si</v>
      </c>
      <c r="J54" s="117" t="str">
        <f>VLOOKUP(E54,VIP!$A$2:$O10594,8,FALSE)</f>
        <v>Si</v>
      </c>
      <c r="K54" s="117" t="str">
        <f>VLOOKUP(E54,VIP!$A$2:$O14168,6,0)</f>
        <v>SI</v>
      </c>
      <c r="L54" s="151" t="s">
        <v>2418</v>
      </c>
      <c r="M54" s="153" t="s">
        <v>2550</v>
      </c>
      <c r="N54" s="109" t="s">
        <v>2574</v>
      </c>
      <c r="O54" s="117" t="s">
        <v>2454</v>
      </c>
      <c r="P54" s="117"/>
      <c r="Q54" s="153" t="s">
        <v>2657</v>
      </c>
      <c r="R54" s="87"/>
      <c r="S54" s="87"/>
      <c r="T54" s="89"/>
      <c r="U54" s="75"/>
    </row>
    <row r="55" spans="1:21" ht="18" x14ac:dyDescent="0.25">
      <c r="A55" s="117" t="str">
        <f>VLOOKUP(E55,'LISTADO ATM'!$A$2:$C$898,3,0)</f>
        <v>DISTRITO NACIONAL</v>
      </c>
      <c r="B55" s="143">
        <v>3335923961</v>
      </c>
      <c r="C55" s="110">
        <v>44364.633217592593</v>
      </c>
      <c r="D55" s="110" t="s">
        <v>2449</v>
      </c>
      <c r="E55" s="138">
        <v>904</v>
      </c>
      <c r="F55" s="117" t="str">
        <f>VLOOKUP(E55,VIP!$A$2:$O13843,2,0)</f>
        <v>DRBR24B</v>
      </c>
      <c r="G55" s="117" t="str">
        <f>VLOOKUP(E55,'LISTADO ATM'!$A$2:$B$897,2,0)</f>
        <v xml:space="preserve">ATM Oficina Multicentro La Sirena Churchill </v>
      </c>
      <c r="H55" s="117" t="str">
        <f>VLOOKUP(E55,VIP!$A$2:$O18706,7,FALSE)</f>
        <v>Si</v>
      </c>
      <c r="I55" s="117" t="str">
        <f>VLOOKUP(E55,VIP!$A$2:$O10671,8,FALSE)</f>
        <v>Si</v>
      </c>
      <c r="J55" s="117" t="str">
        <f>VLOOKUP(E55,VIP!$A$2:$O10621,8,FALSE)</f>
        <v>Si</v>
      </c>
      <c r="K55" s="117" t="str">
        <f>VLOOKUP(E55,VIP!$A$2:$O14195,6,0)</f>
        <v>SI</v>
      </c>
      <c r="L55" s="151" t="s">
        <v>2418</v>
      </c>
      <c r="M55" s="153" t="s">
        <v>2550</v>
      </c>
      <c r="N55" s="109" t="s">
        <v>2453</v>
      </c>
      <c r="O55" s="117" t="s">
        <v>2454</v>
      </c>
      <c r="P55" s="117"/>
      <c r="Q55" s="153" t="s">
        <v>2657</v>
      </c>
      <c r="R55" s="87"/>
      <c r="S55" s="87"/>
      <c r="T55" s="89"/>
      <c r="U55" s="75"/>
    </row>
    <row r="56" spans="1:21" ht="18" x14ac:dyDescent="0.25">
      <c r="A56" s="117" t="str">
        <f>VLOOKUP(E56,'LISTADO ATM'!$A$2:$C$898,3,0)</f>
        <v>DISTRITO NACIONAL</v>
      </c>
      <c r="B56" s="143" t="s">
        <v>2586</v>
      </c>
      <c r="C56" s="110">
        <v>44365.428576388891</v>
      </c>
      <c r="D56" s="110" t="s">
        <v>2449</v>
      </c>
      <c r="E56" s="138">
        <v>816</v>
      </c>
      <c r="F56" s="117" t="str">
        <f>VLOOKUP(E56,VIP!$A$2:$O13846,2,0)</f>
        <v>DRBR816</v>
      </c>
      <c r="G56" s="117" t="str">
        <f>VLOOKUP(E56,'LISTADO ATM'!$A$2:$B$897,2,0)</f>
        <v xml:space="preserve">ATM Oficina Pedro Brand </v>
      </c>
      <c r="H56" s="117" t="str">
        <f>VLOOKUP(E56,VIP!$A$2:$O18709,7,FALSE)</f>
        <v>Si</v>
      </c>
      <c r="I56" s="117" t="str">
        <f>VLOOKUP(E56,VIP!$A$2:$O10674,8,FALSE)</f>
        <v>Si</v>
      </c>
      <c r="J56" s="117" t="str">
        <f>VLOOKUP(E56,VIP!$A$2:$O10624,8,FALSE)</f>
        <v>Si</v>
      </c>
      <c r="K56" s="117" t="str">
        <f>VLOOKUP(E56,VIP!$A$2:$O14198,6,0)</f>
        <v>NO</v>
      </c>
      <c r="L56" s="151" t="s">
        <v>2418</v>
      </c>
      <c r="M56" s="153" t="s">
        <v>2550</v>
      </c>
      <c r="N56" s="109" t="s">
        <v>2453</v>
      </c>
      <c r="O56" s="117" t="s">
        <v>2454</v>
      </c>
      <c r="P56" s="117"/>
      <c r="Q56" s="153" t="s">
        <v>2659</v>
      </c>
      <c r="R56" s="87"/>
      <c r="S56" s="87"/>
      <c r="T56" s="89"/>
      <c r="U56" s="75"/>
    </row>
    <row r="57" spans="1:21" ht="18" x14ac:dyDescent="0.25">
      <c r="A57" s="117" t="str">
        <f>VLOOKUP(E57,'LISTADO ATM'!$A$2:$C$898,3,0)</f>
        <v>DISTRITO NACIONAL</v>
      </c>
      <c r="B57" s="143" t="s">
        <v>2640</v>
      </c>
      <c r="C57" s="110">
        <v>44365.5078125</v>
      </c>
      <c r="D57" s="110" t="s">
        <v>2449</v>
      </c>
      <c r="E57" s="138">
        <v>908</v>
      </c>
      <c r="F57" s="117" t="str">
        <f>VLOOKUP(E57,VIP!$A$2:$O13872,2,0)</f>
        <v>DRBR16D</v>
      </c>
      <c r="G57" s="117" t="str">
        <f>VLOOKUP(E57,'LISTADO ATM'!$A$2:$B$897,2,0)</f>
        <v xml:space="preserve">ATM Oficina Plaza Botánika </v>
      </c>
      <c r="H57" s="117" t="str">
        <f>VLOOKUP(E57,VIP!$A$2:$O18735,7,FALSE)</f>
        <v>Si</v>
      </c>
      <c r="I57" s="117" t="str">
        <f>VLOOKUP(E57,VIP!$A$2:$O10700,8,FALSE)</f>
        <v>Si</v>
      </c>
      <c r="J57" s="117" t="str">
        <f>VLOOKUP(E57,VIP!$A$2:$O10650,8,FALSE)</f>
        <v>Si</v>
      </c>
      <c r="K57" s="117" t="str">
        <f>VLOOKUP(E57,VIP!$A$2:$O14224,6,0)</f>
        <v>NO</v>
      </c>
      <c r="L57" s="151" t="s">
        <v>2418</v>
      </c>
      <c r="M57" s="153" t="s">
        <v>2550</v>
      </c>
      <c r="N57" s="109" t="s">
        <v>2453</v>
      </c>
      <c r="O57" s="117" t="s">
        <v>2454</v>
      </c>
      <c r="P57" s="117"/>
      <c r="Q57" s="153" t="s">
        <v>2659</v>
      </c>
      <c r="R57" s="87"/>
      <c r="S57" s="87"/>
      <c r="T57" s="89"/>
      <c r="U57" s="75"/>
    </row>
    <row r="58" spans="1:21" ht="18" x14ac:dyDescent="0.25">
      <c r="A58" s="117" t="str">
        <f>VLOOKUP(E58,'LISTADO ATM'!$A$2:$C$898,3,0)</f>
        <v>NORTE</v>
      </c>
      <c r="B58" s="143">
        <v>3335924289</v>
      </c>
      <c r="C58" s="110">
        <v>44364.774872685186</v>
      </c>
      <c r="D58" s="110" t="s">
        <v>2570</v>
      </c>
      <c r="E58" s="138">
        <v>633</v>
      </c>
      <c r="F58" s="117" t="str">
        <f>VLOOKUP(E58,VIP!$A$2:$O13838,2,0)</f>
        <v>DRBR260</v>
      </c>
      <c r="G58" s="117" t="str">
        <f>VLOOKUP(E58,'LISTADO ATM'!$A$2:$B$897,2,0)</f>
        <v xml:space="preserve">ATM Autobanco Las Colinas </v>
      </c>
      <c r="H58" s="117" t="str">
        <f>VLOOKUP(E58,VIP!$A$2:$O18701,7,FALSE)</f>
        <v>Si</v>
      </c>
      <c r="I58" s="117" t="str">
        <f>VLOOKUP(E58,VIP!$A$2:$O10666,8,FALSE)</f>
        <v>Si</v>
      </c>
      <c r="J58" s="117" t="str">
        <f>VLOOKUP(E58,VIP!$A$2:$O10616,8,FALSE)</f>
        <v>Si</v>
      </c>
      <c r="K58" s="117" t="str">
        <f>VLOOKUP(E58,VIP!$A$2:$O14190,6,0)</f>
        <v>SI</v>
      </c>
      <c r="L58" s="151" t="s">
        <v>2418</v>
      </c>
      <c r="M58" s="153" t="s">
        <v>2550</v>
      </c>
      <c r="N58" s="109" t="s">
        <v>2453</v>
      </c>
      <c r="O58" s="117" t="s">
        <v>2571</v>
      </c>
      <c r="P58" s="117"/>
      <c r="Q58" s="153" t="s">
        <v>2658</v>
      </c>
      <c r="R58" s="87"/>
      <c r="S58" s="87"/>
      <c r="T58" s="89"/>
      <c r="U58" s="75"/>
    </row>
    <row r="59" spans="1:21" ht="18" x14ac:dyDescent="0.25">
      <c r="A59" s="117" t="str">
        <f>VLOOKUP(E59,'LISTADO ATM'!$A$2:$C$898,3,0)</f>
        <v>ESTE</v>
      </c>
      <c r="B59" s="143" t="s">
        <v>2639</v>
      </c>
      <c r="C59" s="110">
        <v>44365.50917824074</v>
      </c>
      <c r="D59" s="110" t="s">
        <v>2449</v>
      </c>
      <c r="E59" s="138">
        <v>673</v>
      </c>
      <c r="F59" s="117" t="str">
        <f>VLOOKUP(E59,VIP!$A$2:$O13871,2,0)</f>
        <v>DRBR673</v>
      </c>
      <c r="G59" s="117" t="str">
        <f>VLOOKUP(E59,'LISTADO ATM'!$A$2:$B$897,2,0)</f>
        <v>ATM Clínica Dr. Cruz Jiminián</v>
      </c>
      <c r="H59" s="117" t="str">
        <f>VLOOKUP(E59,VIP!$A$2:$O18734,7,FALSE)</f>
        <v>Si</v>
      </c>
      <c r="I59" s="117" t="str">
        <f>VLOOKUP(E59,VIP!$A$2:$O10699,8,FALSE)</f>
        <v>Si</v>
      </c>
      <c r="J59" s="117" t="str">
        <f>VLOOKUP(E59,VIP!$A$2:$O10649,8,FALSE)</f>
        <v>Si</v>
      </c>
      <c r="K59" s="117" t="str">
        <f>VLOOKUP(E59,VIP!$A$2:$O14223,6,0)</f>
        <v>NO</v>
      </c>
      <c r="L59" s="151" t="s">
        <v>2418</v>
      </c>
      <c r="M59" s="153" t="s">
        <v>2550</v>
      </c>
      <c r="N59" s="109" t="s">
        <v>2453</v>
      </c>
      <c r="O59" s="117" t="s">
        <v>2454</v>
      </c>
      <c r="P59" s="117"/>
      <c r="Q59" s="153" t="s">
        <v>2658</v>
      </c>
      <c r="R59" s="87"/>
      <c r="S59" s="87"/>
      <c r="T59" s="89"/>
      <c r="U59" s="75"/>
    </row>
    <row r="60" spans="1:21" ht="18" x14ac:dyDescent="0.25">
      <c r="A60" s="117" t="str">
        <f>VLOOKUP(E60,'LISTADO ATM'!$A$2:$C$898,3,0)</f>
        <v>DISTRITO NACIONAL</v>
      </c>
      <c r="B60" s="143" t="s">
        <v>2638</v>
      </c>
      <c r="C60" s="110">
        <v>44365.51054398148</v>
      </c>
      <c r="D60" s="110" t="s">
        <v>2449</v>
      </c>
      <c r="E60" s="138">
        <v>706</v>
      </c>
      <c r="F60" s="117" t="str">
        <f>VLOOKUP(E60,VIP!$A$2:$O13870,2,0)</f>
        <v>DRBR706</v>
      </c>
      <c r="G60" s="117" t="str">
        <f>VLOOKUP(E60,'LISTADO ATM'!$A$2:$B$897,2,0)</f>
        <v xml:space="preserve">ATM S/M Pristine </v>
      </c>
      <c r="H60" s="117" t="str">
        <f>VLOOKUP(E60,VIP!$A$2:$O18733,7,FALSE)</f>
        <v>Si</v>
      </c>
      <c r="I60" s="117" t="str">
        <f>VLOOKUP(E60,VIP!$A$2:$O10698,8,FALSE)</f>
        <v>Si</v>
      </c>
      <c r="J60" s="117" t="str">
        <f>VLOOKUP(E60,VIP!$A$2:$O10648,8,FALSE)</f>
        <v>Si</v>
      </c>
      <c r="K60" s="117" t="str">
        <f>VLOOKUP(E60,VIP!$A$2:$O14222,6,0)</f>
        <v>NO</v>
      </c>
      <c r="L60" s="151" t="s">
        <v>2418</v>
      </c>
      <c r="M60" s="153" t="s">
        <v>2550</v>
      </c>
      <c r="N60" s="109" t="s">
        <v>2453</v>
      </c>
      <c r="O60" s="117" t="s">
        <v>2454</v>
      </c>
      <c r="P60" s="117"/>
      <c r="Q60" s="153" t="s">
        <v>2658</v>
      </c>
      <c r="R60" s="87"/>
      <c r="S60" s="87"/>
      <c r="T60" s="89"/>
      <c r="U60" s="75"/>
    </row>
    <row r="61" spans="1:21" ht="18" x14ac:dyDescent="0.25">
      <c r="A61" s="117" t="str">
        <f>VLOOKUP(E61,'LISTADO ATM'!$A$2:$C$898,3,0)</f>
        <v>DISTRITO NACIONAL</v>
      </c>
      <c r="B61" s="143">
        <v>3335924020</v>
      </c>
      <c r="C61" s="110">
        <v>44364.649953703702</v>
      </c>
      <c r="D61" s="110" t="s">
        <v>2180</v>
      </c>
      <c r="E61" s="138">
        <v>416</v>
      </c>
      <c r="F61" s="117" t="str">
        <f>VLOOKUP(E61,VIP!$A$2:$O13839,2,0)</f>
        <v>DRBR416</v>
      </c>
      <c r="G61" s="117" t="str">
        <f>VLOOKUP(E61,'LISTADO ATM'!$A$2:$B$897,2,0)</f>
        <v xml:space="preserve">ATM Autobanco San Martín II </v>
      </c>
      <c r="H61" s="117" t="str">
        <f>VLOOKUP(E61,VIP!$A$2:$O18702,7,FALSE)</f>
        <v>Si</v>
      </c>
      <c r="I61" s="117" t="str">
        <f>VLOOKUP(E61,VIP!$A$2:$O10667,8,FALSE)</f>
        <v>Si</v>
      </c>
      <c r="J61" s="117" t="str">
        <f>VLOOKUP(E61,VIP!$A$2:$O10617,8,FALSE)</f>
        <v>Si</v>
      </c>
      <c r="K61" s="117" t="str">
        <f>VLOOKUP(E61,VIP!$A$2:$O14191,6,0)</f>
        <v>NO</v>
      </c>
      <c r="L61" s="151" t="s">
        <v>2466</v>
      </c>
      <c r="M61" s="153" t="s">
        <v>2550</v>
      </c>
      <c r="N61" s="109" t="s">
        <v>2558</v>
      </c>
      <c r="O61" s="117" t="s">
        <v>2455</v>
      </c>
      <c r="P61" s="117"/>
      <c r="Q61" s="153" t="s">
        <v>2660</v>
      </c>
      <c r="R61" s="87"/>
      <c r="S61" s="87"/>
      <c r="T61" s="89"/>
      <c r="U61" s="75"/>
    </row>
    <row r="62" spans="1:21" ht="18" x14ac:dyDescent="0.25">
      <c r="A62" s="117" t="str">
        <f>VLOOKUP(E62,'LISTADO ATM'!$A$2:$C$898,3,0)</f>
        <v>DISTRITO NACIONAL</v>
      </c>
      <c r="B62" s="143" t="s">
        <v>2670</v>
      </c>
      <c r="C62" s="110">
        <v>44365.646469907406</v>
      </c>
      <c r="D62" s="110" t="s">
        <v>2180</v>
      </c>
      <c r="E62" s="138">
        <v>264</v>
      </c>
      <c r="F62" s="117" t="str">
        <f>VLOOKUP(E62,VIP!$A$2:$O13877,2,0)</f>
        <v>DRBR264</v>
      </c>
      <c r="G62" s="117" t="str">
        <f>VLOOKUP(E62,'LISTADO ATM'!$A$2:$B$897,2,0)</f>
        <v xml:space="preserve">ATM S/M Nacional Independencia </v>
      </c>
      <c r="H62" s="117" t="str">
        <f>VLOOKUP(E62,VIP!$A$2:$O18740,7,FALSE)</f>
        <v>Si</v>
      </c>
      <c r="I62" s="117" t="str">
        <f>VLOOKUP(E62,VIP!$A$2:$O10705,8,FALSE)</f>
        <v>Si</v>
      </c>
      <c r="J62" s="117" t="str">
        <f>VLOOKUP(E62,VIP!$A$2:$O10655,8,FALSE)</f>
        <v>Si</v>
      </c>
      <c r="K62" s="117" t="str">
        <f>VLOOKUP(E62,VIP!$A$2:$O14229,6,0)</f>
        <v>SI</v>
      </c>
      <c r="L62" s="151" t="s">
        <v>2466</v>
      </c>
      <c r="M62" s="153" t="s">
        <v>2550</v>
      </c>
      <c r="N62" s="109" t="s">
        <v>2453</v>
      </c>
      <c r="O62" s="117" t="s">
        <v>2455</v>
      </c>
      <c r="P62" s="117"/>
      <c r="Q62" s="153" t="s">
        <v>2681</v>
      </c>
      <c r="R62" s="87"/>
      <c r="S62" s="87"/>
      <c r="T62" s="89"/>
      <c r="U62" s="75"/>
    </row>
    <row r="63" spans="1:21" ht="18" x14ac:dyDescent="0.25">
      <c r="A63" s="117" t="str">
        <f>VLOOKUP(E63,'LISTADO ATM'!$A$2:$C$898,3,0)</f>
        <v>SUR</v>
      </c>
      <c r="B63" s="143" t="s">
        <v>2583</v>
      </c>
      <c r="C63" s="110">
        <v>44365.439340277779</v>
      </c>
      <c r="D63" s="110" t="s">
        <v>2180</v>
      </c>
      <c r="E63" s="138">
        <v>584</v>
      </c>
      <c r="F63" s="117" t="str">
        <f>VLOOKUP(E63,VIP!$A$2:$O13842,2,0)</f>
        <v>DRBR404</v>
      </c>
      <c r="G63" s="117" t="str">
        <f>VLOOKUP(E63,'LISTADO ATM'!$A$2:$B$897,2,0)</f>
        <v xml:space="preserve">ATM Oficina San Cristóbal I </v>
      </c>
      <c r="H63" s="117" t="str">
        <f>VLOOKUP(E63,VIP!$A$2:$O18705,7,FALSE)</f>
        <v>Si</v>
      </c>
      <c r="I63" s="117" t="str">
        <f>VLOOKUP(E63,VIP!$A$2:$O10670,8,FALSE)</f>
        <v>Si</v>
      </c>
      <c r="J63" s="117" t="str">
        <f>VLOOKUP(E63,VIP!$A$2:$O10620,8,FALSE)</f>
        <v>Si</v>
      </c>
      <c r="K63" s="117" t="str">
        <f>VLOOKUP(E63,VIP!$A$2:$O14194,6,0)</f>
        <v>SI</v>
      </c>
      <c r="L63" s="151" t="s">
        <v>2584</v>
      </c>
      <c r="M63" s="109" t="s">
        <v>2446</v>
      </c>
      <c r="N63" s="109" t="s">
        <v>2453</v>
      </c>
      <c r="O63" s="117" t="s">
        <v>2455</v>
      </c>
      <c r="P63" s="117"/>
      <c r="Q63" s="109" t="s">
        <v>2584</v>
      </c>
      <c r="R63" s="87"/>
      <c r="S63" s="87"/>
      <c r="T63" s="89"/>
      <c r="U63" s="75"/>
    </row>
    <row r="64" spans="1:21" ht="18" x14ac:dyDescent="0.25">
      <c r="A64" s="117" t="e">
        <f>VLOOKUP(L64,'LISTADO ATM'!$A$2:$C$898,3,0)</f>
        <v>#N/A</v>
      </c>
      <c r="B64" s="143" t="s">
        <v>2579</v>
      </c>
      <c r="C64" s="110">
        <v>44365.3124537037</v>
      </c>
      <c r="D64" s="110" t="s">
        <v>2180</v>
      </c>
      <c r="E64" s="138">
        <v>224</v>
      </c>
      <c r="F64" s="117" t="str">
        <f>VLOOKUP(E64,VIP!$A$2:$O13843,2,0)</f>
        <v>DRBR224</v>
      </c>
      <c r="G64" s="117" t="str">
        <f>VLOOKUP(E64,'LISTADO ATM'!$A$2:$B$897,2,0)</f>
        <v xml:space="preserve">ATM S/M Nacional El Millón (Núñez de Cáceres) </v>
      </c>
      <c r="H64" s="117" t="str">
        <f>VLOOKUP(E64,VIP!$A$2:$O18706,7,FALSE)</f>
        <v>Si</v>
      </c>
      <c r="I64" s="117" t="str">
        <f>VLOOKUP(E64,VIP!$A$2:$O10671,8,FALSE)</f>
        <v>Si</v>
      </c>
      <c r="J64" s="117" t="str">
        <f>VLOOKUP(E64,VIP!$A$2:$O10621,8,FALSE)</f>
        <v>Si</v>
      </c>
      <c r="K64" s="117" t="str">
        <f>VLOOKUP(E64,VIP!$A$2:$O14195,6,0)</f>
        <v>SI</v>
      </c>
      <c r="L64" s="151" t="s">
        <v>2580</v>
      </c>
      <c r="M64" s="109" t="s">
        <v>2446</v>
      </c>
      <c r="N64" s="109" t="s">
        <v>2453</v>
      </c>
      <c r="O64" s="117" t="s">
        <v>2455</v>
      </c>
      <c r="P64" s="117"/>
      <c r="Q64" s="109" t="s">
        <v>2580</v>
      </c>
      <c r="R64" s="87"/>
      <c r="S64" s="87"/>
      <c r="T64" s="89"/>
      <c r="U64" s="75"/>
    </row>
    <row r="65" spans="1:23" ht="18" x14ac:dyDescent="0.25">
      <c r="A65" s="117" t="str">
        <f>VLOOKUP(E65,'LISTADO ATM'!$A$2:$C$898,3,0)</f>
        <v>DISTRITO NACIONAL</v>
      </c>
      <c r="B65" s="143" t="s">
        <v>2672</v>
      </c>
      <c r="C65" s="110">
        <v>44365.64565972222</v>
      </c>
      <c r="D65" s="110" t="s">
        <v>2180</v>
      </c>
      <c r="E65" s="138">
        <v>710</v>
      </c>
      <c r="F65" s="117" t="str">
        <f>VLOOKUP(E65,VIP!$A$2:$O13879,2,0)</f>
        <v>DRBR506</v>
      </c>
      <c r="G65" s="117" t="str">
        <f>VLOOKUP(E65,'LISTADO ATM'!$A$2:$B$897,2,0)</f>
        <v xml:space="preserve">ATM S/M Soberano </v>
      </c>
      <c r="H65" s="117" t="str">
        <f>VLOOKUP(E65,VIP!$A$2:$O18742,7,FALSE)</f>
        <v>Si</v>
      </c>
      <c r="I65" s="117" t="str">
        <f>VLOOKUP(E65,VIP!$A$2:$O10707,8,FALSE)</f>
        <v>Si</v>
      </c>
      <c r="J65" s="117" t="str">
        <f>VLOOKUP(E65,VIP!$A$2:$O10657,8,FALSE)</f>
        <v>Si</v>
      </c>
      <c r="K65" s="117" t="str">
        <f>VLOOKUP(E65,VIP!$A$2:$O14231,6,0)</f>
        <v>NO</v>
      </c>
      <c r="L65" s="151" t="s">
        <v>2580</v>
      </c>
      <c r="M65" s="109" t="s">
        <v>2446</v>
      </c>
      <c r="N65" s="109" t="s">
        <v>2453</v>
      </c>
      <c r="O65" s="117" t="s">
        <v>2455</v>
      </c>
      <c r="P65" s="117"/>
      <c r="Q65" s="109" t="s">
        <v>2466</v>
      </c>
      <c r="R65" s="87"/>
      <c r="S65" s="87"/>
      <c r="T65" s="89"/>
      <c r="U65" s="75"/>
    </row>
    <row r="66" spans="1:23" ht="18" x14ac:dyDescent="0.25">
      <c r="A66" s="117" t="str">
        <f>VLOOKUP(E66,'LISTADO ATM'!$A$2:$C$898,3,0)</f>
        <v>SUR</v>
      </c>
      <c r="B66" s="143">
        <v>3335924216</v>
      </c>
      <c r="C66" s="110">
        <v>44364.713842592595</v>
      </c>
      <c r="D66" s="110" t="s">
        <v>2180</v>
      </c>
      <c r="E66" s="138">
        <v>5</v>
      </c>
      <c r="F66" s="117" t="str">
        <f>VLOOKUP(E66,VIP!$A$2:$O13841,2,0)</f>
        <v>DRBR005</v>
      </c>
      <c r="G66" s="117" t="str">
        <f>VLOOKUP(E66,'LISTADO ATM'!$A$2:$B$897,2,0)</f>
        <v>ATM Oficina Autoservicio Villa Ofelia (San Juan)</v>
      </c>
      <c r="H66" s="117" t="str">
        <f>VLOOKUP(E66,VIP!$A$2:$O18704,7,FALSE)</f>
        <v>Si</v>
      </c>
      <c r="I66" s="117" t="str">
        <f>VLOOKUP(E66,VIP!$A$2:$O10669,8,FALSE)</f>
        <v>Si</v>
      </c>
      <c r="J66" s="117" t="str">
        <f>VLOOKUP(E66,VIP!$A$2:$O10619,8,FALSE)</f>
        <v>Si</v>
      </c>
      <c r="K66" s="117" t="str">
        <f>VLOOKUP(E66,VIP!$A$2:$O14193,6,0)</f>
        <v>NO</v>
      </c>
      <c r="L66" s="151" t="s">
        <v>2219</v>
      </c>
      <c r="M66" s="109" t="s">
        <v>2446</v>
      </c>
      <c r="N66" s="109" t="s">
        <v>2453</v>
      </c>
      <c r="O66" s="117" t="s">
        <v>2455</v>
      </c>
      <c r="P66" s="117"/>
      <c r="Q66" s="109" t="s">
        <v>2219</v>
      </c>
      <c r="R66" s="87"/>
      <c r="S66" s="87"/>
      <c r="T66" s="89"/>
      <c r="U66" s="75"/>
    </row>
    <row r="67" spans="1:23" ht="18" x14ac:dyDescent="0.25">
      <c r="A67" s="117" t="str">
        <f>VLOOKUP(E67,'LISTADO ATM'!$A$2:$C$898,3,0)</f>
        <v>SUR</v>
      </c>
      <c r="B67" s="143">
        <v>3335924000</v>
      </c>
      <c r="C67" s="110">
        <v>44364.643206018518</v>
      </c>
      <c r="D67" s="110" t="s">
        <v>2180</v>
      </c>
      <c r="E67" s="138">
        <v>6</v>
      </c>
      <c r="F67" s="117" t="str">
        <f>VLOOKUP(E67,VIP!$A$2:$O13841,2,0)</f>
        <v>DRBR006</v>
      </c>
      <c r="G67" s="117" t="str">
        <f>VLOOKUP(E67,'LISTADO ATM'!$A$2:$B$897,2,0)</f>
        <v xml:space="preserve">ATM Plaza WAO San Juan </v>
      </c>
      <c r="H67" s="117" t="str">
        <f>VLOOKUP(E67,VIP!$A$2:$O18704,7,FALSE)</f>
        <v>N/A</v>
      </c>
      <c r="I67" s="117" t="str">
        <f>VLOOKUP(E67,VIP!$A$2:$O10669,8,FALSE)</f>
        <v>N/A</v>
      </c>
      <c r="J67" s="117" t="str">
        <f>VLOOKUP(E67,VIP!$A$2:$O10619,8,FALSE)</f>
        <v>N/A</v>
      </c>
      <c r="K67" s="117" t="str">
        <f>VLOOKUP(E67,VIP!$A$2:$O14193,6,0)</f>
        <v/>
      </c>
      <c r="L67" s="151" t="s">
        <v>2219</v>
      </c>
      <c r="M67" s="109" t="s">
        <v>2446</v>
      </c>
      <c r="N67" s="109" t="s">
        <v>2558</v>
      </c>
      <c r="O67" s="117" t="s">
        <v>2455</v>
      </c>
      <c r="P67" s="117"/>
      <c r="Q67" s="109" t="s">
        <v>2219</v>
      </c>
      <c r="R67" s="87"/>
      <c r="S67" s="87"/>
      <c r="T67" s="89"/>
      <c r="U67" s="75"/>
    </row>
    <row r="68" spans="1:23" ht="18" x14ac:dyDescent="0.25">
      <c r="A68" s="117" t="str">
        <f>VLOOKUP(E68,'LISTADO ATM'!$A$2:$C$898,3,0)</f>
        <v>DISTRITO NACIONAL</v>
      </c>
      <c r="B68" s="143">
        <v>3335922576</v>
      </c>
      <c r="C68" s="110">
        <v>44363.600219907406</v>
      </c>
      <c r="D68" s="110" t="s">
        <v>2180</v>
      </c>
      <c r="E68" s="138">
        <v>139</v>
      </c>
      <c r="F68" s="117" t="str">
        <f>VLOOKUP(E68,VIP!$A$2:$O13824,2,0)</f>
        <v>DRBR139</v>
      </c>
      <c r="G68" s="117" t="str">
        <f>VLOOKUP(E68,'LISTADO ATM'!$A$2:$B$897,2,0)</f>
        <v xml:space="preserve">ATM Oficina Plaza Lama Zona Oriental I </v>
      </c>
      <c r="H68" s="117" t="str">
        <f>VLOOKUP(E68,VIP!$A$2:$O18687,7,FALSE)</f>
        <v>Si</v>
      </c>
      <c r="I68" s="117" t="str">
        <f>VLOOKUP(E68,VIP!$A$2:$O10652,8,FALSE)</f>
        <v>Si</v>
      </c>
      <c r="J68" s="117" t="str">
        <f>VLOOKUP(E68,VIP!$A$2:$O10602,8,FALSE)</f>
        <v>Si</v>
      </c>
      <c r="K68" s="117" t="str">
        <f>VLOOKUP(E68,VIP!$A$2:$O14176,6,0)</f>
        <v>NO</v>
      </c>
      <c r="L68" s="151" t="s">
        <v>2219</v>
      </c>
      <c r="M68" s="109" t="s">
        <v>2446</v>
      </c>
      <c r="N68" s="109" t="s">
        <v>2558</v>
      </c>
      <c r="O68" s="117" t="s">
        <v>2455</v>
      </c>
      <c r="P68" s="117"/>
      <c r="Q68" s="109" t="s">
        <v>2219</v>
      </c>
      <c r="R68" s="87"/>
      <c r="S68" s="87"/>
      <c r="T68" s="89"/>
      <c r="U68" s="75"/>
    </row>
    <row r="69" spans="1:23" ht="18" x14ac:dyDescent="0.25">
      <c r="A69" s="117" t="str">
        <f>VLOOKUP(E69,'LISTADO ATM'!$A$2:$C$898,3,0)</f>
        <v>DISTRITO NACIONAL</v>
      </c>
      <c r="B69" s="143">
        <v>3335923837</v>
      </c>
      <c r="C69" s="110">
        <v>44364.573171296295</v>
      </c>
      <c r="D69" s="110" t="s">
        <v>2180</v>
      </c>
      <c r="E69" s="138">
        <v>237</v>
      </c>
      <c r="F69" s="117" t="str">
        <f>VLOOKUP(E69,VIP!$A$2:$O13838,2,0)</f>
        <v>DRBR237</v>
      </c>
      <c r="G69" s="117" t="str">
        <f>VLOOKUP(E69,'LISTADO ATM'!$A$2:$B$897,2,0)</f>
        <v xml:space="preserve">ATM UNP Plaza Vásquez </v>
      </c>
      <c r="H69" s="117" t="str">
        <f>VLOOKUP(E69,VIP!$A$2:$O18701,7,FALSE)</f>
        <v>Si</v>
      </c>
      <c r="I69" s="117" t="str">
        <f>VLOOKUP(E69,VIP!$A$2:$O10666,8,FALSE)</f>
        <v>Si</v>
      </c>
      <c r="J69" s="117" t="str">
        <f>VLOOKUP(E69,VIP!$A$2:$O10616,8,FALSE)</f>
        <v>Si</v>
      </c>
      <c r="K69" s="117" t="str">
        <f>VLOOKUP(E69,VIP!$A$2:$O14190,6,0)</f>
        <v>SI</v>
      </c>
      <c r="L69" s="151" t="s">
        <v>2219</v>
      </c>
      <c r="M69" s="109" t="s">
        <v>2446</v>
      </c>
      <c r="N69" s="109" t="s">
        <v>2558</v>
      </c>
      <c r="O69" s="117" t="s">
        <v>2455</v>
      </c>
      <c r="P69" s="117"/>
      <c r="Q69" s="109" t="s">
        <v>2219</v>
      </c>
      <c r="R69" s="87"/>
      <c r="S69" s="87"/>
      <c r="T69" s="89"/>
      <c r="U69" s="75"/>
    </row>
    <row r="70" spans="1:23" ht="18" x14ac:dyDescent="0.25">
      <c r="A70" s="117" t="str">
        <f>VLOOKUP(E70,'LISTADO ATM'!$A$2:$C$898,3,0)</f>
        <v>DISTRITO NACIONAL</v>
      </c>
      <c r="B70" s="143" t="s">
        <v>2632</v>
      </c>
      <c r="C70" s="110">
        <v>44365.562743055554</v>
      </c>
      <c r="D70" s="110" t="s">
        <v>2181</v>
      </c>
      <c r="E70" s="138">
        <v>348</v>
      </c>
      <c r="F70" s="117" t="e">
        <f>VLOOKUP(E70,VIP!$A$2:$O13861,2,0)</f>
        <v>#N/A</v>
      </c>
      <c r="G70" s="117" t="str">
        <f>VLOOKUP(E70,'LISTADO ATM'!$A$2:$B$897,2,0)</f>
        <v>ATM VILLA FLORES</v>
      </c>
      <c r="H70" s="117" t="e">
        <f>VLOOKUP(E70,VIP!$A$2:$O18724,7,FALSE)</f>
        <v>#N/A</v>
      </c>
      <c r="I70" s="117" t="e">
        <f>VLOOKUP(E70,VIP!$A$2:$O10689,8,FALSE)</f>
        <v>#N/A</v>
      </c>
      <c r="J70" s="117" t="e">
        <f>VLOOKUP(E70,VIP!$A$2:$O10639,8,FALSE)</f>
        <v>#N/A</v>
      </c>
      <c r="K70" s="117" t="e">
        <f>VLOOKUP(E70,VIP!$A$2:$O14213,6,0)</f>
        <v>#N/A</v>
      </c>
      <c r="L70" s="151" t="s">
        <v>2219</v>
      </c>
      <c r="M70" s="109" t="s">
        <v>2446</v>
      </c>
      <c r="N70" s="109" t="s">
        <v>2453</v>
      </c>
      <c r="O70" s="117" t="s">
        <v>2567</v>
      </c>
      <c r="P70" s="117"/>
      <c r="Q70" s="109" t="s">
        <v>2219</v>
      </c>
      <c r="R70" s="45"/>
      <c r="S70" s="87"/>
      <c r="T70" s="87"/>
      <c r="U70" s="87"/>
      <c r="V70" s="89"/>
      <c r="W70" s="75"/>
    </row>
    <row r="71" spans="1:23" ht="18" x14ac:dyDescent="0.25">
      <c r="A71" s="117" t="str">
        <f>VLOOKUP(E71,'LISTADO ATM'!$A$2:$C$898,3,0)</f>
        <v>DISTRITO NACIONAL</v>
      </c>
      <c r="B71" s="143">
        <v>3335923863</v>
      </c>
      <c r="C71" s="110">
        <v>44364.586064814815</v>
      </c>
      <c r="D71" s="110" t="s">
        <v>2180</v>
      </c>
      <c r="E71" s="138">
        <v>487</v>
      </c>
      <c r="F71" s="117" t="str">
        <f>VLOOKUP(E71,VIP!$A$2:$O13835,2,0)</f>
        <v>DRBR487</v>
      </c>
      <c r="G71" s="117" t="str">
        <f>VLOOKUP(E71,'LISTADO ATM'!$A$2:$B$897,2,0)</f>
        <v xml:space="preserve">ATM Olé Hainamosa </v>
      </c>
      <c r="H71" s="117" t="str">
        <f>VLOOKUP(E71,VIP!$A$2:$O18698,7,FALSE)</f>
        <v>Si</v>
      </c>
      <c r="I71" s="117" t="str">
        <f>VLOOKUP(E71,VIP!$A$2:$O10663,8,FALSE)</f>
        <v>Si</v>
      </c>
      <c r="J71" s="117" t="str">
        <f>VLOOKUP(E71,VIP!$A$2:$O10613,8,FALSE)</f>
        <v>Si</v>
      </c>
      <c r="K71" s="117" t="str">
        <f>VLOOKUP(E71,VIP!$A$2:$O14187,6,0)</f>
        <v>SI</v>
      </c>
      <c r="L71" s="151" t="s">
        <v>2219</v>
      </c>
      <c r="M71" s="109" t="s">
        <v>2446</v>
      </c>
      <c r="N71" s="109" t="s">
        <v>2558</v>
      </c>
      <c r="O71" s="117" t="s">
        <v>2455</v>
      </c>
      <c r="P71" s="117"/>
      <c r="Q71" s="109" t="s">
        <v>2219</v>
      </c>
      <c r="R71" s="45"/>
      <c r="S71" s="87"/>
      <c r="T71" s="87"/>
      <c r="U71" s="87"/>
      <c r="V71" s="89"/>
      <c r="W71" s="75"/>
    </row>
    <row r="72" spans="1:23" ht="18" x14ac:dyDescent="0.25">
      <c r="A72" s="117" t="str">
        <f>VLOOKUP(E72,'LISTADO ATM'!$A$2:$C$898,3,0)</f>
        <v>DISTRITO NACIONAL</v>
      </c>
      <c r="B72" s="143" t="s">
        <v>2589</v>
      </c>
      <c r="C72" s="110">
        <v>44365.425543981481</v>
      </c>
      <c r="D72" s="110" t="s">
        <v>2180</v>
      </c>
      <c r="E72" s="138">
        <v>542</v>
      </c>
      <c r="F72" s="117" t="str">
        <f>VLOOKUP(E72,VIP!$A$2:$O13849,2,0)</f>
        <v>DRBR542</v>
      </c>
      <c r="G72" s="117" t="str">
        <f>VLOOKUP(E72,'LISTADO ATM'!$A$2:$B$897,2,0)</f>
        <v>ATM S/M la Cadena Carretera Mella</v>
      </c>
      <c r="H72" s="117" t="str">
        <f>VLOOKUP(E72,VIP!$A$2:$O18712,7,FALSE)</f>
        <v>NO</v>
      </c>
      <c r="I72" s="117" t="str">
        <f>VLOOKUP(E72,VIP!$A$2:$O10677,8,FALSE)</f>
        <v>SI</v>
      </c>
      <c r="J72" s="117" t="str">
        <f>VLOOKUP(E72,VIP!$A$2:$O10627,8,FALSE)</f>
        <v>SI</v>
      </c>
      <c r="K72" s="117" t="str">
        <f>VLOOKUP(E72,VIP!$A$2:$O14201,6,0)</f>
        <v>NO</v>
      </c>
      <c r="L72" s="151" t="s">
        <v>2219</v>
      </c>
      <c r="M72" s="109" t="s">
        <v>2446</v>
      </c>
      <c r="N72" s="109" t="s">
        <v>2453</v>
      </c>
      <c r="O72" s="117" t="s">
        <v>2455</v>
      </c>
      <c r="P72" s="117"/>
      <c r="Q72" s="109" t="s">
        <v>2219</v>
      </c>
      <c r="R72" s="45"/>
      <c r="S72" s="87"/>
      <c r="T72" s="87"/>
      <c r="U72" s="87"/>
      <c r="V72" s="89"/>
      <c r="W72" s="75"/>
    </row>
    <row r="73" spans="1:23" ht="18" x14ac:dyDescent="0.25">
      <c r="A73" s="117" t="str">
        <f>VLOOKUP(E73,'LISTADO ATM'!$A$2:$C$898,3,0)</f>
        <v>DISTRITO NACIONAL</v>
      </c>
      <c r="B73" s="143">
        <v>3335922570</v>
      </c>
      <c r="C73" s="110">
        <v>44363.597233796296</v>
      </c>
      <c r="D73" s="110" t="s">
        <v>2180</v>
      </c>
      <c r="E73" s="138">
        <v>686</v>
      </c>
      <c r="F73" s="117" t="str">
        <f>VLOOKUP(E73,VIP!$A$2:$O13825,2,0)</f>
        <v>DRBR686</v>
      </c>
      <c r="G73" s="117" t="str">
        <f>VLOOKUP(E73,'LISTADO ATM'!$A$2:$B$897,2,0)</f>
        <v>ATM Autoservicio Oficina Máximo Gómez</v>
      </c>
      <c r="H73" s="117" t="str">
        <f>VLOOKUP(E73,VIP!$A$2:$O18688,7,FALSE)</f>
        <v>Si</v>
      </c>
      <c r="I73" s="117" t="str">
        <f>VLOOKUP(E73,VIP!$A$2:$O10653,8,FALSE)</f>
        <v>Si</v>
      </c>
      <c r="J73" s="117" t="str">
        <f>VLOOKUP(E73,VIP!$A$2:$O10603,8,FALSE)</f>
        <v>Si</v>
      </c>
      <c r="K73" s="117" t="str">
        <f>VLOOKUP(E73,VIP!$A$2:$O14177,6,0)</f>
        <v>NO</v>
      </c>
      <c r="L73" s="151" t="s">
        <v>2219</v>
      </c>
      <c r="M73" s="109" t="s">
        <v>2446</v>
      </c>
      <c r="N73" s="109" t="s">
        <v>2558</v>
      </c>
      <c r="O73" s="117" t="s">
        <v>2455</v>
      </c>
      <c r="P73" s="117"/>
      <c r="Q73" s="109" t="s">
        <v>2219</v>
      </c>
      <c r="R73" s="45"/>
      <c r="S73" s="87"/>
      <c r="T73" s="87"/>
      <c r="U73" s="87"/>
      <c r="V73" s="89"/>
      <c r="W73" s="75"/>
    </row>
    <row r="74" spans="1:23" ht="18" x14ac:dyDescent="0.25">
      <c r="A74" s="117" t="str">
        <f>VLOOKUP(E74,'LISTADO ATM'!$A$2:$C$898,3,0)</f>
        <v>NORTE</v>
      </c>
      <c r="B74" s="143">
        <v>3335924214</v>
      </c>
      <c r="C74" s="110">
        <v>44364.711469907408</v>
      </c>
      <c r="D74" s="110" t="s">
        <v>2570</v>
      </c>
      <c r="E74" s="138">
        <v>775</v>
      </c>
      <c r="F74" s="117" t="str">
        <f>VLOOKUP(E74,VIP!$A$2:$O13842,2,0)</f>
        <v>DRBR450</v>
      </c>
      <c r="G74" s="117" t="str">
        <f>VLOOKUP(E74,'LISTADO ATM'!$A$2:$B$897,2,0)</f>
        <v xml:space="preserve">ATM S/M Lilo (Montecristi) </v>
      </c>
      <c r="H74" s="117" t="str">
        <f>VLOOKUP(E74,VIP!$A$2:$O18705,7,FALSE)</f>
        <v>Si</v>
      </c>
      <c r="I74" s="117" t="str">
        <f>VLOOKUP(E74,VIP!$A$2:$O10670,8,FALSE)</f>
        <v>Si</v>
      </c>
      <c r="J74" s="117" t="str">
        <f>VLOOKUP(E74,VIP!$A$2:$O10620,8,FALSE)</f>
        <v>Si</v>
      </c>
      <c r="K74" s="117" t="str">
        <f>VLOOKUP(E74,VIP!$A$2:$O14194,6,0)</f>
        <v>NO</v>
      </c>
      <c r="L74" s="151" t="s">
        <v>2219</v>
      </c>
      <c r="M74" s="109" t="s">
        <v>2446</v>
      </c>
      <c r="N74" s="109" t="s">
        <v>2453</v>
      </c>
      <c r="O74" s="117" t="s">
        <v>2571</v>
      </c>
      <c r="P74" s="117"/>
      <c r="Q74" s="109" t="s">
        <v>2219</v>
      </c>
      <c r="R74" s="45"/>
      <c r="S74" s="87"/>
      <c r="T74" s="87"/>
      <c r="U74" s="87"/>
      <c r="V74" s="89"/>
      <c r="W74" s="75"/>
    </row>
    <row r="75" spans="1:23" ht="18" x14ac:dyDescent="0.25">
      <c r="A75" s="117" t="str">
        <f>VLOOKUP(E75,'LISTADO ATM'!$A$2:$C$898,3,0)</f>
        <v>NORTE</v>
      </c>
      <c r="B75" s="143" t="s">
        <v>2671</v>
      </c>
      <c r="C75" s="110">
        <v>44365.646157407406</v>
      </c>
      <c r="D75" s="110" t="s">
        <v>2181</v>
      </c>
      <c r="E75" s="138">
        <v>502</v>
      </c>
      <c r="F75" s="117" t="str">
        <f>VLOOKUP(E75,VIP!$A$2:$O13878,2,0)</f>
        <v>DRBR502</v>
      </c>
      <c r="G75" s="117" t="str">
        <f>VLOOKUP(E75,'LISTADO ATM'!$A$2:$B$897,2,0)</f>
        <v xml:space="preserve">ATM Materno Infantil de (Santiago) </v>
      </c>
      <c r="H75" s="117" t="str">
        <f>VLOOKUP(E75,VIP!$A$2:$O18741,7,FALSE)</f>
        <v>Si</v>
      </c>
      <c r="I75" s="117" t="str">
        <f>VLOOKUP(E75,VIP!$A$2:$O10706,8,FALSE)</f>
        <v>Si</v>
      </c>
      <c r="J75" s="117" t="str">
        <f>VLOOKUP(E75,VIP!$A$2:$O10656,8,FALSE)</f>
        <v>Si</v>
      </c>
      <c r="K75" s="117" t="str">
        <f>VLOOKUP(E75,VIP!$A$2:$O14230,6,0)</f>
        <v>NO</v>
      </c>
      <c r="L75" s="151" t="s">
        <v>2219</v>
      </c>
      <c r="M75" s="109" t="s">
        <v>2446</v>
      </c>
      <c r="N75" s="109" t="s">
        <v>2453</v>
      </c>
      <c r="O75" s="117" t="s">
        <v>2567</v>
      </c>
      <c r="P75" s="117"/>
      <c r="Q75" s="109" t="s">
        <v>2219</v>
      </c>
      <c r="R75" s="45"/>
      <c r="S75" s="87"/>
      <c r="T75" s="87"/>
      <c r="U75" s="87"/>
      <c r="V75" s="89"/>
      <c r="W75" s="75"/>
    </row>
    <row r="76" spans="1:23" ht="18" x14ac:dyDescent="0.25">
      <c r="A76" s="117" t="str">
        <f>VLOOKUP(E76,'LISTADO ATM'!$A$2:$C$898,3,0)</f>
        <v>DISTRITO NACIONAL</v>
      </c>
      <c r="B76" s="143" t="s">
        <v>2673</v>
      </c>
      <c r="C76" s="110">
        <v>44365.639699074076</v>
      </c>
      <c r="D76" s="110" t="s">
        <v>2180</v>
      </c>
      <c r="E76" s="138">
        <v>902</v>
      </c>
      <c r="F76" s="117" t="str">
        <f>VLOOKUP(E76,VIP!$A$2:$O13880,2,0)</f>
        <v>DRBR16A</v>
      </c>
      <c r="G76" s="117" t="str">
        <f>VLOOKUP(E76,'LISTADO ATM'!$A$2:$B$897,2,0)</f>
        <v xml:space="preserve">ATM Oficina Plaza Florida </v>
      </c>
      <c r="H76" s="117" t="str">
        <f>VLOOKUP(E76,VIP!$A$2:$O18743,7,FALSE)</f>
        <v>Si</v>
      </c>
      <c r="I76" s="117" t="str">
        <f>VLOOKUP(E76,VIP!$A$2:$O10708,8,FALSE)</f>
        <v>Si</v>
      </c>
      <c r="J76" s="117" t="str">
        <f>VLOOKUP(E76,VIP!$A$2:$O10658,8,FALSE)</f>
        <v>Si</v>
      </c>
      <c r="K76" s="117" t="str">
        <f>VLOOKUP(E76,VIP!$A$2:$O14232,6,0)</f>
        <v>NO</v>
      </c>
      <c r="L76" s="151" t="s">
        <v>2219</v>
      </c>
      <c r="M76" s="109" t="s">
        <v>2446</v>
      </c>
      <c r="N76" s="109" t="s">
        <v>2453</v>
      </c>
      <c r="O76" s="117" t="s">
        <v>2455</v>
      </c>
      <c r="P76" s="117"/>
      <c r="Q76" s="109" t="s">
        <v>2219</v>
      </c>
      <c r="R76" s="45"/>
      <c r="S76" s="87"/>
      <c r="T76" s="87"/>
      <c r="U76" s="87"/>
      <c r="V76" s="89"/>
      <c r="W76" s="75"/>
    </row>
    <row r="77" spans="1:23" ht="18" x14ac:dyDescent="0.25">
      <c r="A77" s="117" t="str">
        <f>VLOOKUP(E77,'LISTADO ATM'!$A$2:$C$898,3,0)</f>
        <v>DISTRITO NACIONAL</v>
      </c>
      <c r="B77" s="143" t="s">
        <v>2674</v>
      </c>
      <c r="C77" s="110">
        <v>44365.636759259258</v>
      </c>
      <c r="D77" s="110" t="s">
        <v>2180</v>
      </c>
      <c r="E77" s="138">
        <v>35</v>
      </c>
      <c r="F77" s="117" t="str">
        <f>VLOOKUP(E77,VIP!$A$2:$O13881,2,0)</f>
        <v>DRBR035</v>
      </c>
      <c r="G77" s="117" t="str">
        <f>VLOOKUP(E77,'LISTADO ATM'!$A$2:$B$897,2,0)</f>
        <v xml:space="preserve">ATM Dirección General de Aduanas I </v>
      </c>
      <c r="H77" s="117" t="str">
        <f>VLOOKUP(E77,VIP!$A$2:$O18744,7,FALSE)</f>
        <v>Si</v>
      </c>
      <c r="I77" s="117" t="str">
        <f>VLOOKUP(E77,VIP!$A$2:$O10709,8,FALSE)</f>
        <v>Si</v>
      </c>
      <c r="J77" s="117" t="str">
        <f>VLOOKUP(E77,VIP!$A$2:$O10659,8,FALSE)</f>
        <v>Si</v>
      </c>
      <c r="K77" s="117" t="str">
        <f>VLOOKUP(E77,VIP!$A$2:$O14233,6,0)</f>
        <v>NO</v>
      </c>
      <c r="L77" s="151" t="s">
        <v>2219</v>
      </c>
      <c r="M77" s="109" t="s">
        <v>2446</v>
      </c>
      <c r="N77" s="109" t="s">
        <v>2453</v>
      </c>
      <c r="O77" s="117" t="s">
        <v>2455</v>
      </c>
      <c r="P77" s="117"/>
      <c r="Q77" s="109" t="s">
        <v>2219</v>
      </c>
      <c r="R77" s="45"/>
      <c r="S77" s="87"/>
      <c r="T77" s="87"/>
      <c r="U77" s="87"/>
      <c r="V77" s="89"/>
      <c r="W77" s="75"/>
    </row>
    <row r="78" spans="1:23" ht="18" x14ac:dyDescent="0.25">
      <c r="A78" s="117" t="str">
        <f>VLOOKUP(E78,'LISTADO ATM'!$A$2:$C$898,3,0)</f>
        <v>NORTE</v>
      </c>
      <c r="B78" s="143">
        <v>3335924331</v>
      </c>
      <c r="C78" s="110">
        <v>44364.914814814816</v>
      </c>
      <c r="D78" s="110" t="s">
        <v>2181</v>
      </c>
      <c r="E78" s="138">
        <v>599</v>
      </c>
      <c r="F78" s="117" t="str">
        <f>VLOOKUP(E78,VIP!$A$2:$O13820,2,0)</f>
        <v>DRBR258</v>
      </c>
      <c r="G78" s="117" t="str">
        <f>VLOOKUP(E78,'LISTADO ATM'!$A$2:$B$897,2,0)</f>
        <v xml:space="preserve">ATM Oficina Plaza Internacional (Santiago) </v>
      </c>
      <c r="H78" s="117" t="str">
        <f>VLOOKUP(E78,VIP!$A$2:$O18683,7,FALSE)</f>
        <v>Si</v>
      </c>
      <c r="I78" s="117" t="str">
        <f>VLOOKUP(E78,VIP!$A$2:$O10648,8,FALSE)</f>
        <v>Si</v>
      </c>
      <c r="J78" s="117" t="str">
        <f>VLOOKUP(E78,VIP!$A$2:$O10598,8,FALSE)</f>
        <v>Si</v>
      </c>
      <c r="K78" s="117" t="str">
        <f>VLOOKUP(E78,VIP!$A$2:$O14172,6,0)</f>
        <v>NO</v>
      </c>
      <c r="L78" s="151" t="s">
        <v>2568</v>
      </c>
      <c r="M78" s="109" t="s">
        <v>2446</v>
      </c>
      <c r="N78" s="109" t="s">
        <v>2453</v>
      </c>
      <c r="O78" s="117" t="s">
        <v>2567</v>
      </c>
      <c r="P78" s="117"/>
      <c r="Q78" s="109" t="s">
        <v>2568</v>
      </c>
      <c r="R78" s="45"/>
      <c r="S78" s="87"/>
      <c r="T78" s="87"/>
      <c r="U78" s="87"/>
      <c r="V78" s="89"/>
      <c r="W78" s="75"/>
    </row>
    <row r="79" spans="1:23" ht="18" x14ac:dyDescent="0.25">
      <c r="A79" s="117" t="str">
        <f>VLOOKUP(E79,'LISTADO ATM'!$A$2:$C$898,3,0)</f>
        <v>DISTRITO NACIONAL</v>
      </c>
      <c r="B79" s="143">
        <v>3335924309</v>
      </c>
      <c r="C79" s="110">
        <v>44364.817673611113</v>
      </c>
      <c r="D79" s="110" t="s">
        <v>2180</v>
      </c>
      <c r="E79" s="138">
        <v>722</v>
      </c>
      <c r="F79" s="117" t="str">
        <f>VLOOKUP(E79,VIP!$A$2:$O13826,2,0)</f>
        <v>DRBR393</v>
      </c>
      <c r="G79" s="117" t="str">
        <f>VLOOKUP(E79,'LISTADO ATM'!$A$2:$B$897,2,0)</f>
        <v xml:space="preserve">ATM Oficina Charles de Gaulle III </v>
      </c>
      <c r="H79" s="117" t="str">
        <f>VLOOKUP(E79,VIP!$A$2:$O18689,7,FALSE)</f>
        <v>Si</v>
      </c>
      <c r="I79" s="117" t="str">
        <f>VLOOKUP(E79,VIP!$A$2:$O10654,8,FALSE)</f>
        <v>Si</v>
      </c>
      <c r="J79" s="117" t="str">
        <f>VLOOKUP(E79,VIP!$A$2:$O10604,8,FALSE)</f>
        <v>Si</v>
      </c>
      <c r="K79" s="117" t="str">
        <f>VLOOKUP(E79,VIP!$A$2:$O14178,6,0)</f>
        <v>SI</v>
      </c>
      <c r="L79" s="151" t="s">
        <v>2568</v>
      </c>
      <c r="M79" s="109" t="s">
        <v>2446</v>
      </c>
      <c r="N79" s="109" t="s">
        <v>2453</v>
      </c>
      <c r="O79" s="117" t="s">
        <v>2455</v>
      </c>
      <c r="P79" s="117"/>
      <c r="Q79" s="109" t="s">
        <v>2568</v>
      </c>
      <c r="R79" s="45"/>
      <c r="S79" s="87"/>
      <c r="T79" s="87"/>
      <c r="U79" s="87"/>
      <c r="V79" s="89"/>
      <c r="W79" s="75"/>
    </row>
    <row r="80" spans="1:23" ht="18" x14ac:dyDescent="0.25">
      <c r="A80" s="117" t="str">
        <f>VLOOKUP(E80,'LISTADO ATM'!$A$2:$C$898,3,0)</f>
        <v>DISTRITO NACIONAL</v>
      </c>
      <c r="B80" s="143">
        <v>3335924344</v>
      </c>
      <c r="C80" s="110">
        <v>44365.240613425929</v>
      </c>
      <c r="D80" s="110" t="s">
        <v>2180</v>
      </c>
      <c r="E80" s="138">
        <v>547</v>
      </c>
      <c r="F80" s="117" t="str">
        <f>VLOOKUP(E80,VIP!$A$2:$O13825,2,0)</f>
        <v>DRBR16B</v>
      </c>
      <c r="G80" s="117" t="str">
        <f>VLOOKUP(E80,'LISTADO ATM'!$A$2:$B$897,2,0)</f>
        <v xml:space="preserve">ATM Plaza Lama Herrera </v>
      </c>
      <c r="H80" s="117" t="str">
        <f>VLOOKUP(E80,VIP!$A$2:$O18688,7,FALSE)</f>
        <v>Si</v>
      </c>
      <c r="I80" s="117" t="str">
        <f>VLOOKUP(E80,VIP!$A$2:$O10653,8,FALSE)</f>
        <v>Si</v>
      </c>
      <c r="J80" s="117" t="str">
        <f>VLOOKUP(E80,VIP!$A$2:$O10603,8,FALSE)</f>
        <v>Si</v>
      </c>
      <c r="K80" s="117" t="str">
        <f>VLOOKUP(E80,VIP!$A$2:$O14177,6,0)</f>
        <v>NO</v>
      </c>
      <c r="L80" s="151" t="s">
        <v>2245</v>
      </c>
      <c r="M80" s="109" t="s">
        <v>2446</v>
      </c>
      <c r="N80" s="109" t="s">
        <v>2453</v>
      </c>
      <c r="O80" s="117" t="s">
        <v>2455</v>
      </c>
      <c r="P80" s="117"/>
      <c r="Q80" s="109" t="s">
        <v>2245</v>
      </c>
      <c r="R80" s="45"/>
      <c r="S80" s="87"/>
      <c r="T80" s="87"/>
      <c r="U80" s="87"/>
      <c r="V80" s="89"/>
      <c r="W80" s="75"/>
    </row>
    <row r="81" spans="1:23" ht="18" x14ac:dyDescent="0.25">
      <c r="A81" s="117" t="str">
        <f>VLOOKUP(E81,'LISTADO ATM'!$A$2:$C$898,3,0)</f>
        <v>DISTRITO NACIONAL</v>
      </c>
      <c r="B81" s="143">
        <v>3335924345</v>
      </c>
      <c r="C81" s="110">
        <v>44365.241099537037</v>
      </c>
      <c r="D81" s="110" t="s">
        <v>2180</v>
      </c>
      <c r="E81" s="138">
        <v>714</v>
      </c>
      <c r="F81" s="117" t="str">
        <f>VLOOKUP(E81,VIP!$A$2:$O13824,2,0)</f>
        <v>DRBR16M</v>
      </c>
      <c r="G81" s="117" t="str">
        <f>VLOOKUP(E81,'LISTADO ATM'!$A$2:$B$897,2,0)</f>
        <v xml:space="preserve">ATM Hospital de Herrera </v>
      </c>
      <c r="H81" s="117" t="str">
        <f>VLOOKUP(E81,VIP!$A$2:$O18687,7,FALSE)</f>
        <v>Si</v>
      </c>
      <c r="I81" s="117" t="str">
        <f>VLOOKUP(E81,VIP!$A$2:$O10652,8,FALSE)</f>
        <v>Si</v>
      </c>
      <c r="J81" s="117" t="str">
        <f>VLOOKUP(E81,VIP!$A$2:$O10602,8,FALSE)</f>
        <v>Si</v>
      </c>
      <c r="K81" s="117" t="str">
        <f>VLOOKUP(E81,VIP!$A$2:$O14176,6,0)</f>
        <v>NO</v>
      </c>
      <c r="L81" s="151" t="s">
        <v>2245</v>
      </c>
      <c r="M81" s="109" t="s">
        <v>2446</v>
      </c>
      <c r="N81" s="109" t="s">
        <v>2453</v>
      </c>
      <c r="O81" s="117" t="s">
        <v>2455</v>
      </c>
      <c r="P81" s="117"/>
      <c r="Q81" s="109" t="s">
        <v>2245</v>
      </c>
      <c r="R81" s="45"/>
      <c r="S81" s="87"/>
      <c r="T81" s="87"/>
      <c r="U81" s="87"/>
      <c r="V81" s="89"/>
      <c r="W81" s="75"/>
    </row>
    <row r="82" spans="1:23" ht="18" x14ac:dyDescent="0.25">
      <c r="A82" s="117" t="str">
        <f>VLOOKUP(E82,'LISTADO ATM'!$A$2:$C$898,3,0)</f>
        <v>DISTRITO NACIONAL</v>
      </c>
      <c r="B82" s="143">
        <v>3335910002</v>
      </c>
      <c r="C82" s="110">
        <v>44351.65902777778</v>
      </c>
      <c r="D82" s="110" t="s">
        <v>2180</v>
      </c>
      <c r="E82" s="138">
        <v>744</v>
      </c>
      <c r="F82" s="117" t="str">
        <f>VLOOKUP(E82,VIP!$A$2:$O13694,2,0)</f>
        <v>DRBR289</v>
      </c>
      <c r="G82" s="117" t="str">
        <f>VLOOKUP(E82,'LISTADO ATM'!$A$2:$B$897,2,0)</f>
        <v xml:space="preserve">ATM Multicentro La Sirena Venezuela </v>
      </c>
      <c r="H82" s="117" t="str">
        <f>VLOOKUP(E82,VIP!$A$2:$O18557,7,FALSE)</f>
        <v>Si</v>
      </c>
      <c r="I82" s="117" t="str">
        <f>VLOOKUP(E82,VIP!$A$2:$O10522,8,FALSE)</f>
        <v>Si</v>
      </c>
      <c r="J82" s="117" t="str">
        <f>VLOOKUP(E82,VIP!$A$2:$O10472,8,FALSE)</f>
        <v>Si</v>
      </c>
      <c r="K82" s="117" t="str">
        <f>VLOOKUP(E82,VIP!$A$2:$O14046,6,0)</f>
        <v>SI</v>
      </c>
      <c r="L82" s="110" t="s">
        <v>2245</v>
      </c>
      <c r="M82" s="109" t="s">
        <v>2446</v>
      </c>
      <c r="N82" s="109" t="s">
        <v>2558</v>
      </c>
      <c r="O82" s="117" t="s">
        <v>2455</v>
      </c>
      <c r="P82" s="109"/>
      <c r="Q82" s="116" t="s">
        <v>2245</v>
      </c>
      <c r="R82" s="45"/>
      <c r="S82" s="87"/>
      <c r="T82" s="87"/>
      <c r="U82" s="87"/>
      <c r="V82" s="89"/>
      <c r="W82" s="75"/>
    </row>
    <row r="83" spans="1:23" ht="18" x14ac:dyDescent="0.25">
      <c r="A83" s="117" t="e">
        <f>VLOOKUP(L83,'LISTADO ATM'!$A$2:$C$898,3,0)</f>
        <v>#N/A</v>
      </c>
      <c r="B83" s="143" t="s">
        <v>2578</v>
      </c>
      <c r="C83" s="110">
        <v>44365.313171296293</v>
      </c>
      <c r="D83" s="110" t="s">
        <v>2180</v>
      </c>
      <c r="E83" s="138">
        <v>812</v>
      </c>
      <c r="F83" s="117" t="str">
        <f>VLOOKUP(E83,VIP!$A$2:$O13842,2,0)</f>
        <v>DRBR812</v>
      </c>
      <c r="G83" s="117" t="str">
        <f>VLOOKUP(E83,'LISTADO ATM'!$A$2:$B$897,2,0)</f>
        <v xml:space="preserve">ATM Canasta del Pueblo </v>
      </c>
      <c r="H83" s="117" t="str">
        <f>VLOOKUP(E83,VIP!$A$2:$O18705,7,FALSE)</f>
        <v>Si</v>
      </c>
      <c r="I83" s="117" t="str">
        <f>VLOOKUP(E83,VIP!$A$2:$O10670,8,FALSE)</f>
        <v>Si</v>
      </c>
      <c r="J83" s="117" t="str">
        <f>VLOOKUP(E83,VIP!$A$2:$O10620,8,FALSE)</f>
        <v>Si</v>
      </c>
      <c r="K83" s="117" t="str">
        <f>VLOOKUP(E83,VIP!$A$2:$O14194,6,0)</f>
        <v>NO</v>
      </c>
      <c r="L83" s="151" t="s">
        <v>2245</v>
      </c>
      <c r="M83" s="109" t="s">
        <v>2446</v>
      </c>
      <c r="N83" s="109" t="s">
        <v>2453</v>
      </c>
      <c r="O83" s="117" t="s">
        <v>2455</v>
      </c>
      <c r="P83" s="117"/>
      <c r="Q83" s="109" t="s">
        <v>2245</v>
      </c>
      <c r="R83" s="45"/>
      <c r="S83" s="87"/>
      <c r="T83" s="87"/>
      <c r="U83" s="87"/>
      <c r="V83" s="89"/>
      <c r="W83" s="75"/>
    </row>
    <row r="84" spans="1:23" ht="18" x14ac:dyDescent="0.25">
      <c r="A84" s="117" t="str">
        <f>VLOOKUP(E84,'LISTADO ATM'!$A$2:$C$898,3,0)</f>
        <v>DISTRITO NACIONAL</v>
      </c>
      <c r="B84" s="143">
        <v>3335920777</v>
      </c>
      <c r="C84" s="110">
        <v>44362.50141203704</v>
      </c>
      <c r="D84" s="110" t="s">
        <v>2180</v>
      </c>
      <c r="E84" s="138">
        <v>909</v>
      </c>
      <c r="F84" s="117" t="str">
        <f>VLOOKUP(E84,VIP!$A$2:$O13798,2,0)</f>
        <v>DRBR01A</v>
      </c>
      <c r="G84" s="117" t="str">
        <f>VLOOKUP(E84,'LISTADO ATM'!$A$2:$B$897,2,0)</f>
        <v xml:space="preserve">ATM UNP UASD </v>
      </c>
      <c r="H84" s="117" t="str">
        <f>VLOOKUP(E84,VIP!$A$2:$O18661,7,FALSE)</f>
        <v>Si</v>
      </c>
      <c r="I84" s="117" t="str">
        <f>VLOOKUP(E84,VIP!$A$2:$O10626,8,FALSE)</f>
        <v>Si</v>
      </c>
      <c r="J84" s="117" t="str">
        <f>VLOOKUP(E84,VIP!$A$2:$O10576,8,FALSE)</f>
        <v>Si</v>
      </c>
      <c r="K84" s="117" t="str">
        <f>VLOOKUP(E84,VIP!$A$2:$O14150,6,0)</f>
        <v>SI</v>
      </c>
      <c r="L84" s="151" t="s">
        <v>2245</v>
      </c>
      <c r="M84" s="109" t="s">
        <v>2446</v>
      </c>
      <c r="N84" s="109" t="s">
        <v>2558</v>
      </c>
      <c r="O84" s="117" t="s">
        <v>2455</v>
      </c>
      <c r="P84" s="117"/>
      <c r="Q84" s="109" t="s">
        <v>2245</v>
      </c>
      <c r="R84" s="45"/>
      <c r="S84" s="87"/>
      <c r="T84" s="87"/>
      <c r="U84" s="87"/>
      <c r="V84" s="89"/>
      <c r="W84" s="75"/>
    </row>
    <row r="85" spans="1:23" ht="18" x14ac:dyDescent="0.25">
      <c r="A85" s="117" t="str">
        <f>VLOOKUP(E85,'LISTADO ATM'!$A$2:$C$898,3,0)</f>
        <v>DISTRITO NACIONAL</v>
      </c>
      <c r="B85" s="143" t="s">
        <v>2635</v>
      </c>
      <c r="C85" s="110">
        <v>44365.524942129632</v>
      </c>
      <c r="D85" s="110" t="s">
        <v>2180</v>
      </c>
      <c r="E85" s="138">
        <v>925</v>
      </c>
      <c r="F85" s="117" t="str">
        <f>VLOOKUP(E85,VIP!$A$2:$O13866,2,0)</f>
        <v>DRBR24L</v>
      </c>
      <c r="G85" s="117" t="str">
        <f>VLOOKUP(E85,'LISTADO ATM'!$A$2:$B$897,2,0)</f>
        <v xml:space="preserve">ATM Oficina Plaza Lama Av. 27 de Febrero </v>
      </c>
      <c r="H85" s="117" t="str">
        <f>VLOOKUP(E85,VIP!$A$2:$O18729,7,FALSE)</f>
        <v>Si</v>
      </c>
      <c r="I85" s="117" t="str">
        <f>VLOOKUP(E85,VIP!$A$2:$O10694,8,FALSE)</f>
        <v>Si</v>
      </c>
      <c r="J85" s="117" t="str">
        <f>VLOOKUP(E85,VIP!$A$2:$O10644,8,FALSE)</f>
        <v>Si</v>
      </c>
      <c r="K85" s="117" t="str">
        <f>VLOOKUP(E85,VIP!$A$2:$O14218,6,0)</f>
        <v>SI</v>
      </c>
      <c r="L85" s="151" t="s">
        <v>2245</v>
      </c>
      <c r="M85" s="109" t="s">
        <v>2446</v>
      </c>
      <c r="N85" s="109" t="s">
        <v>2558</v>
      </c>
      <c r="O85" s="117" t="s">
        <v>2455</v>
      </c>
      <c r="P85" s="117"/>
      <c r="Q85" s="109" t="s">
        <v>2245</v>
      </c>
      <c r="R85" s="45"/>
      <c r="S85" s="87"/>
      <c r="T85" s="87"/>
      <c r="U85" s="87"/>
      <c r="V85" s="89"/>
      <c r="W85" s="75"/>
    </row>
    <row r="86" spans="1:23" ht="18" x14ac:dyDescent="0.25">
      <c r="A86" s="117" t="str">
        <f>VLOOKUP(E86,'LISTADO ATM'!$A$2:$C$898,3,0)</f>
        <v>DISTRITO NACIONAL</v>
      </c>
      <c r="B86" s="143">
        <v>3335920397</v>
      </c>
      <c r="C86" s="110">
        <v>44362.423842592594</v>
      </c>
      <c r="D86" s="110" t="s">
        <v>2180</v>
      </c>
      <c r="E86" s="138">
        <v>961</v>
      </c>
      <c r="F86" s="117" t="str">
        <f>VLOOKUP(E86,VIP!$A$2:$O13818,2,0)</f>
        <v>DRBR03H</v>
      </c>
      <c r="G86" s="117" t="str">
        <f>VLOOKUP(E86,'LISTADO ATM'!$A$2:$B$897,2,0)</f>
        <v xml:space="preserve">ATM Listín Diario </v>
      </c>
      <c r="H86" s="117" t="str">
        <f>VLOOKUP(E86,VIP!$A$2:$O18681,7,FALSE)</f>
        <v>Si</v>
      </c>
      <c r="I86" s="117" t="str">
        <f>VLOOKUP(E86,VIP!$A$2:$O10646,8,FALSE)</f>
        <v>Si</v>
      </c>
      <c r="J86" s="117" t="str">
        <f>VLOOKUP(E86,VIP!$A$2:$O10596,8,FALSE)</f>
        <v>Si</v>
      </c>
      <c r="K86" s="117" t="str">
        <f>VLOOKUP(E86,VIP!$A$2:$O14170,6,0)</f>
        <v>NO</v>
      </c>
      <c r="L86" s="151" t="s">
        <v>2245</v>
      </c>
      <c r="M86" s="109" t="s">
        <v>2446</v>
      </c>
      <c r="N86" s="109" t="s">
        <v>2558</v>
      </c>
      <c r="O86" s="117" t="s">
        <v>2455</v>
      </c>
      <c r="P86" s="117"/>
      <c r="Q86" s="109" t="s">
        <v>2245</v>
      </c>
      <c r="R86" s="45"/>
      <c r="S86" s="87"/>
      <c r="T86" s="87"/>
      <c r="U86" s="87"/>
      <c r="V86" s="89"/>
      <c r="W86" s="75"/>
    </row>
    <row r="87" spans="1:23" ht="18" x14ac:dyDescent="0.25">
      <c r="A87" s="117" t="str">
        <f>VLOOKUP(E87,'LISTADO ATM'!$A$2:$C$898,3,0)</f>
        <v>DISTRITO NACIONAL</v>
      </c>
      <c r="B87" s="143" t="s">
        <v>2669</v>
      </c>
      <c r="C87" s="110">
        <v>44365.651585648149</v>
      </c>
      <c r="D87" s="110" t="s">
        <v>2180</v>
      </c>
      <c r="E87" s="138">
        <v>971</v>
      </c>
      <c r="F87" s="117" t="str">
        <f>VLOOKUP(E87,VIP!$A$2:$O13876,2,0)</f>
        <v>DRBR24U</v>
      </c>
      <c r="G87" s="117" t="str">
        <f>VLOOKUP(E87,'LISTADO ATM'!$A$2:$B$897,2,0)</f>
        <v xml:space="preserve">ATM Club Banreservas I </v>
      </c>
      <c r="H87" s="117" t="str">
        <f>VLOOKUP(E87,VIP!$A$2:$O18739,7,FALSE)</f>
        <v>Si</v>
      </c>
      <c r="I87" s="117" t="str">
        <f>VLOOKUP(E87,VIP!$A$2:$O10704,8,FALSE)</f>
        <v>Si</v>
      </c>
      <c r="J87" s="117" t="str">
        <f>VLOOKUP(E87,VIP!$A$2:$O10654,8,FALSE)</f>
        <v>Si</v>
      </c>
      <c r="K87" s="117" t="str">
        <f>VLOOKUP(E87,VIP!$A$2:$O14228,6,0)</f>
        <v>NO</v>
      </c>
      <c r="L87" s="151" t="s">
        <v>2245</v>
      </c>
      <c r="M87" s="109" t="s">
        <v>2446</v>
      </c>
      <c r="N87" s="109" t="s">
        <v>2453</v>
      </c>
      <c r="O87" s="117" t="s">
        <v>2455</v>
      </c>
      <c r="P87" s="117"/>
      <c r="Q87" s="109" t="s">
        <v>2245</v>
      </c>
      <c r="R87" s="45"/>
      <c r="S87" s="87"/>
      <c r="T87" s="87"/>
      <c r="U87" s="87"/>
      <c r="V87" s="89"/>
      <c r="W87" s="75"/>
    </row>
    <row r="88" spans="1:23" ht="18" x14ac:dyDescent="0.25">
      <c r="A88" s="117" t="str">
        <f>VLOOKUP(E88,'LISTADO ATM'!$A$2:$C$898,3,0)</f>
        <v>DISTRITO NACIONAL</v>
      </c>
      <c r="B88" s="143">
        <v>3335922859</v>
      </c>
      <c r="C88" s="110">
        <v>44363.700821759259</v>
      </c>
      <c r="D88" s="110" t="s">
        <v>2449</v>
      </c>
      <c r="E88" s="138">
        <v>946</v>
      </c>
      <c r="F88" s="117" t="str">
        <f>VLOOKUP(E88,VIP!$A$2:$O13827,2,0)</f>
        <v>DRBR24R</v>
      </c>
      <c r="G88" s="117" t="str">
        <f>VLOOKUP(E88,'LISTADO ATM'!$A$2:$B$897,2,0)</f>
        <v xml:space="preserve">ATM Oficina Núñez de Cáceres I </v>
      </c>
      <c r="H88" s="117" t="str">
        <f>VLOOKUP(E88,VIP!$A$2:$O18690,7,FALSE)</f>
        <v>Si</v>
      </c>
      <c r="I88" s="117" t="str">
        <f>VLOOKUP(E88,VIP!$A$2:$O10655,8,FALSE)</f>
        <v>Si</v>
      </c>
      <c r="J88" s="117" t="str">
        <f>VLOOKUP(E88,VIP!$A$2:$O10605,8,FALSE)</f>
        <v>Si</v>
      </c>
      <c r="K88" s="117" t="str">
        <f>VLOOKUP(E88,VIP!$A$2:$O14179,6,0)</f>
        <v>NO</v>
      </c>
      <c r="L88" s="151" t="s">
        <v>2573</v>
      </c>
      <c r="M88" s="109" t="s">
        <v>2446</v>
      </c>
      <c r="N88" s="109" t="s">
        <v>2574</v>
      </c>
      <c r="O88" s="117" t="s">
        <v>2454</v>
      </c>
      <c r="P88" s="117"/>
      <c r="Q88" s="109" t="s">
        <v>2573</v>
      </c>
      <c r="R88" s="45"/>
      <c r="S88" s="87"/>
      <c r="T88" s="87"/>
      <c r="U88" s="87"/>
      <c r="V88" s="89"/>
      <c r="W88" s="75"/>
    </row>
    <row r="89" spans="1:23" ht="18" x14ac:dyDescent="0.25">
      <c r="A89" s="117" t="str">
        <f>VLOOKUP(E89,'LISTADO ATM'!$A$2:$C$898,3,0)</f>
        <v>ESTE</v>
      </c>
      <c r="B89" s="143" t="s">
        <v>2642</v>
      </c>
      <c r="C89" s="110">
        <v>44365.481898148151</v>
      </c>
      <c r="D89" s="110" t="s">
        <v>2449</v>
      </c>
      <c r="E89" s="138">
        <v>399</v>
      </c>
      <c r="F89" s="117" t="str">
        <f>VLOOKUP(E89,VIP!$A$2:$O13875,2,0)</f>
        <v>DRBR399</v>
      </c>
      <c r="G89" s="117" t="str">
        <f>VLOOKUP(E89,'LISTADO ATM'!$A$2:$B$897,2,0)</f>
        <v xml:space="preserve">ATM Oficina La Romana II </v>
      </c>
      <c r="H89" s="117" t="str">
        <f>VLOOKUP(E89,VIP!$A$2:$O18738,7,FALSE)</f>
        <v>Si</v>
      </c>
      <c r="I89" s="117" t="str">
        <f>VLOOKUP(E89,VIP!$A$2:$O10703,8,FALSE)</f>
        <v>Si</v>
      </c>
      <c r="J89" s="117" t="str">
        <f>VLOOKUP(E89,VIP!$A$2:$O10653,8,FALSE)</f>
        <v>Si</v>
      </c>
      <c r="K89" s="117" t="str">
        <f>VLOOKUP(E89,VIP!$A$2:$O14227,6,0)</f>
        <v>NO</v>
      </c>
      <c r="L89" s="151" t="s">
        <v>2566</v>
      </c>
      <c r="M89" s="109" t="s">
        <v>2446</v>
      </c>
      <c r="N89" s="109" t="s">
        <v>2453</v>
      </c>
      <c r="O89" s="117" t="s">
        <v>2454</v>
      </c>
      <c r="P89" s="117"/>
      <c r="Q89" s="109" t="s">
        <v>2566</v>
      </c>
      <c r="R89" s="45"/>
      <c r="S89" s="87"/>
      <c r="T89" s="87"/>
      <c r="U89" s="87"/>
      <c r="V89" s="89"/>
      <c r="W89" s="75"/>
    </row>
    <row r="90" spans="1:23" ht="18" x14ac:dyDescent="0.25">
      <c r="A90" s="117" t="str">
        <f>VLOOKUP(E90,'LISTADO ATM'!$A$2:$C$898,3,0)</f>
        <v>DISTRITO NACIONAL</v>
      </c>
      <c r="B90" s="143">
        <v>3335922989</v>
      </c>
      <c r="C90" s="110">
        <v>44364.039502314816</v>
      </c>
      <c r="D90" s="110" t="s">
        <v>2449</v>
      </c>
      <c r="E90" s="138">
        <v>577</v>
      </c>
      <c r="F90" s="117" t="str">
        <f>VLOOKUP(E90,VIP!$A$2:$O13819,2,0)</f>
        <v>DRBR173</v>
      </c>
      <c r="G90" s="117" t="str">
        <f>VLOOKUP(E90,'LISTADO ATM'!$A$2:$B$897,2,0)</f>
        <v xml:space="preserve">ATM Olé Ave. Duarte </v>
      </c>
      <c r="H90" s="117" t="str">
        <f>VLOOKUP(E90,VIP!$A$2:$O18682,7,FALSE)</f>
        <v>Si</v>
      </c>
      <c r="I90" s="117" t="str">
        <f>VLOOKUP(E90,VIP!$A$2:$O10647,8,FALSE)</f>
        <v>Si</v>
      </c>
      <c r="J90" s="117" t="str">
        <f>VLOOKUP(E90,VIP!$A$2:$O10597,8,FALSE)</f>
        <v>Si</v>
      </c>
      <c r="K90" s="117" t="str">
        <f>VLOOKUP(E90,VIP!$A$2:$O14171,6,0)</f>
        <v>SI</v>
      </c>
      <c r="L90" s="151" t="s">
        <v>2442</v>
      </c>
      <c r="M90" s="109" t="s">
        <v>2446</v>
      </c>
      <c r="N90" s="109" t="s">
        <v>2453</v>
      </c>
      <c r="O90" s="117" t="s">
        <v>2454</v>
      </c>
      <c r="P90" s="117"/>
      <c r="Q90" s="109" t="s">
        <v>2442</v>
      </c>
      <c r="R90" s="45"/>
      <c r="S90" s="87"/>
      <c r="T90" s="87"/>
      <c r="U90" s="87"/>
      <c r="V90" s="89"/>
      <c r="W90" s="75"/>
    </row>
    <row r="91" spans="1:23" ht="18" x14ac:dyDescent="0.25">
      <c r="A91" s="117" t="str">
        <f>VLOOKUP(E91,'LISTADO ATM'!$A$2:$C$898,3,0)</f>
        <v>NORTE</v>
      </c>
      <c r="B91" s="143" t="s">
        <v>2675</v>
      </c>
      <c r="C91" s="110">
        <v>44365.630729166667</v>
      </c>
      <c r="D91" s="110" t="s">
        <v>2181</v>
      </c>
      <c r="E91" s="138">
        <v>79</v>
      </c>
      <c r="F91" s="117" t="str">
        <f>VLOOKUP(E91,VIP!$A$2:$O13883,2,0)</f>
        <v>DRBR079</v>
      </c>
      <c r="G91" s="117" t="str">
        <f>VLOOKUP(E91,'LISTADO ATM'!$A$2:$B$897,2,0)</f>
        <v xml:space="preserve">ATM UNP Luperón (Puerto Plata) </v>
      </c>
      <c r="H91" s="117" t="str">
        <f>VLOOKUP(E91,VIP!$A$2:$O18746,7,FALSE)</f>
        <v>Si</v>
      </c>
      <c r="I91" s="117" t="str">
        <f>VLOOKUP(E91,VIP!$A$2:$O10711,8,FALSE)</f>
        <v>Si</v>
      </c>
      <c r="J91" s="117" t="str">
        <f>VLOOKUP(E91,VIP!$A$2:$O10661,8,FALSE)</f>
        <v>Si</v>
      </c>
      <c r="K91" s="117" t="str">
        <f>VLOOKUP(E91,VIP!$A$2:$O14235,6,0)</f>
        <v>NO</v>
      </c>
      <c r="L91" s="151" t="s">
        <v>2676</v>
      </c>
      <c r="M91" s="109" t="s">
        <v>2446</v>
      </c>
      <c r="N91" s="109" t="s">
        <v>2453</v>
      </c>
      <c r="O91" s="117" t="s">
        <v>2567</v>
      </c>
      <c r="P91" s="117"/>
      <c r="Q91" s="109" t="s">
        <v>2682</v>
      </c>
      <c r="R91" s="45"/>
      <c r="S91" s="87"/>
      <c r="T91" s="87"/>
      <c r="U91" s="87"/>
      <c r="V91" s="89"/>
      <c r="W91" s="75"/>
    </row>
    <row r="92" spans="1:23" ht="18" x14ac:dyDescent="0.25">
      <c r="A92" s="117" t="str">
        <f>VLOOKUP(E92,'LISTADO ATM'!$A$2:$C$898,3,0)</f>
        <v>DISTRITO NACIONAL</v>
      </c>
      <c r="B92" s="143" t="s">
        <v>2591</v>
      </c>
      <c r="C92" s="110">
        <v>44365.424097222225</v>
      </c>
      <c r="D92" s="110" t="s">
        <v>2449</v>
      </c>
      <c r="E92" s="138">
        <v>234</v>
      </c>
      <c r="F92" s="117" t="str">
        <f>VLOOKUP(E92,VIP!$A$2:$O13851,2,0)</f>
        <v>DRBR234</v>
      </c>
      <c r="G92" s="117" t="str">
        <f>VLOOKUP(E92,'LISTADO ATM'!$A$2:$B$897,2,0)</f>
        <v xml:space="preserve">ATM Oficina Boca Chica I </v>
      </c>
      <c r="H92" s="117" t="str">
        <f>VLOOKUP(E92,VIP!$A$2:$O18714,7,FALSE)</f>
        <v>Si</v>
      </c>
      <c r="I92" s="117" t="str">
        <f>VLOOKUP(E92,VIP!$A$2:$O10679,8,FALSE)</f>
        <v>Si</v>
      </c>
      <c r="J92" s="117" t="str">
        <f>VLOOKUP(E92,VIP!$A$2:$O10629,8,FALSE)</f>
        <v>Si</v>
      </c>
      <c r="K92" s="117" t="str">
        <f>VLOOKUP(E92,VIP!$A$2:$O14203,6,0)</f>
        <v>NO</v>
      </c>
      <c r="L92" s="151" t="s">
        <v>2418</v>
      </c>
      <c r="M92" s="109" t="s">
        <v>2446</v>
      </c>
      <c r="N92" s="109" t="s">
        <v>2453</v>
      </c>
      <c r="O92" s="117" t="s">
        <v>2454</v>
      </c>
      <c r="P92" s="117"/>
      <c r="Q92" s="109" t="s">
        <v>2418</v>
      </c>
    </row>
    <row r="93" spans="1:23" ht="18" x14ac:dyDescent="0.25">
      <c r="A93" s="117" t="str">
        <f>VLOOKUP(E93,'LISTADO ATM'!$A$2:$C$898,3,0)</f>
        <v>SUR</v>
      </c>
      <c r="B93" s="143" t="s">
        <v>2585</v>
      </c>
      <c r="C93" s="110">
        <v>44365.428900462961</v>
      </c>
      <c r="D93" s="110" t="s">
        <v>2449</v>
      </c>
      <c r="E93" s="138">
        <v>249</v>
      </c>
      <c r="F93" s="117" t="str">
        <f>VLOOKUP(E93,VIP!$A$2:$O13845,2,0)</f>
        <v>DRBR249</v>
      </c>
      <c r="G93" s="117" t="str">
        <f>VLOOKUP(E93,'LISTADO ATM'!$A$2:$B$897,2,0)</f>
        <v xml:space="preserve">ATM Banco Agrícola Neiba </v>
      </c>
      <c r="H93" s="117" t="str">
        <f>VLOOKUP(E93,VIP!$A$2:$O18708,7,FALSE)</f>
        <v>Si</v>
      </c>
      <c r="I93" s="117" t="str">
        <f>VLOOKUP(E93,VIP!$A$2:$O10673,8,FALSE)</f>
        <v>Si</v>
      </c>
      <c r="J93" s="117" t="str">
        <f>VLOOKUP(E93,VIP!$A$2:$O10623,8,FALSE)</f>
        <v>Si</v>
      </c>
      <c r="K93" s="117" t="str">
        <f>VLOOKUP(E93,VIP!$A$2:$O14197,6,0)</f>
        <v>NO</v>
      </c>
      <c r="L93" s="151" t="s">
        <v>2418</v>
      </c>
      <c r="M93" s="109" t="s">
        <v>2446</v>
      </c>
      <c r="N93" s="109" t="s">
        <v>2453</v>
      </c>
      <c r="O93" s="117" t="s">
        <v>2454</v>
      </c>
      <c r="P93" s="117"/>
      <c r="Q93" s="109" t="s">
        <v>2418</v>
      </c>
    </row>
    <row r="94" spans="1:23" ht="18" x14ac:dyDescent="0.25">
      <c r="A94" s="117" t="str">
        <f>VLOOKUP(E94,'LISTADO ATM'!$A$2:$C$898,3,0)</f>
        <v>DISTRITO NACIONAL</v>
      </c>
      <c r="B94" s="143">
        <v>3335923938</v>
      </c>
      <c r="C94" s="110">
        <v>44364.625694444447</v>
      </c>
      <c r="D94" s="110" t="s">
        <v>2449</v>
      </c>
      <c r="E94" s="138">
        <v>394</v>
      </c>
      <c r="F94" s="117" t="str">
        <f>VLOOKUP(E94,VIP!$A$2:$O13836,2,0)</f>
        <v>DRBR394</v>
      </c>
      <c r="G94" s="117" t="str">
        <f>VLOOKUP(E94,'LISTADO ATM'!$A$2:$B$897,2,0)</f>
        <v xml:space="preserve">ATM Multicentro La Sirena Luperón </v>
      </c>
      <c r="H94" s="117" t="str">
        <f>VLOOKUP(E94,VIP!$A$2:$O18699,7,FALSE)</f>
        <v>Si</v>
      </c>
      <c r="I94" s="117" t="str">
        <f>VLOOKUP(E94,VIP!$A$2:$O10664,8,FALSE)</f>
        <v>Si</v>
      </c>
      <c r="J94" s="117" t="str">
        <f>VLOOKUP(E94,VIP!$A$2:$O10614,8,FALSE)</f>
        <v>Si</v>
      </c>
      <c r="K94" s="117" t="str">
        <f>VLOOKUP(E94,VIP!$A$2:$O14188,6,0)</f>
        <v>NO</v>
      </c>
      <c r="L94" s="151" t="s">
        <v>2418</v>
      </c>
      <c r="M94" s="109" t="s">
        <v>2446</v>
      </c>
      <c r="N94" s="109" t="s">
        <v>2453</v>
      </c>
      <c r="O94" s="117" t="s">
        <v>2454</v>
      </c>
      <c r="P94" s="117"/>
      <c r="Q94" s="109" t="s">
        <v>2418</v>
      </c>
    </row>
    <row r="95" spans="1:23" ht="18" x14ac:dyDescent="0.25">
      <c r="A95" s="117" t="str">
        <f>VLOOKUP(E95,'LISTADO ATM'!$A$2:$C$898,3,0)</f>
        <v>DISTRITO NACIONAL</v>
      </c>
      <c r="B95" s="143" t="s">
        <v>2631</v>
      </c>
      <c r="C95" s="110">
        <v>44365.585393518515</v>
      </c>
      <c r="D95" s="110" t="s">
        <v>2449</v>
      </c>
      <c r="E95" s="138">
        <v>407</v>
      </c>
      <c r="F95" s="117" t="str">
        <f>VLOOKUP(E95,VIP!$A$2:$O13857,2,0)</f>
        <v>DRBR407</v>
      </c>
      <c r="G95" s="117" t="str">
        <f>VLOOKUP(E95,'LISTADO ATM'!$A$2:$B$897,2,0)</f>
        <v xml:space="preserve">ATM Multicentro La Sirena Villa Mella </v>
      </c>
      <c r="H95" s="117" t="str">
        <f>VLOOKUP(E95,VIP!$A$2:$O18720,7,FALSE)</f>
        <v>Si</v>
      </c>
      <c r="I95" s="117" t="str">
        <f>VLOOKUP(E95,VIP!$A$2:$O10685,8,FALSE)</f>
        <v>Si</v>
      </c>
      <c r="J95" s="117" t="str">
        <f>VLOOKUP(E95,VIP!$A$2:$O10635,8,FALSE)</f>
        <v>Si</v>
      </c>
      <c r="K95" s="117" t="str">
        <f>VLOOKUP(E95,VIP!$A$2:$O14209,6,0)</f>
        <v>NO</v>
      </c>
      <c r="L95" s="151" t="s">
        <v>2418</v>
      </c>
      <c r="M95" s="109" t="s">
        <v>2446</v>
      </c>
      <c r="N95" s="109" t="s">
        <v>2453</v>
      </c>
      <c r="O95" s="117" t="s">
        <v>2454</v>
      </c>
      <c r="P95" s="117"/>
      <c r="Q95" s="109" t="s">
        <v>2418</v>
      </c>
    </row>
    <row r="96" spans="1:23" ht="18" x14ac:dyDescent="0.25">
      <c r="A96" s="117" t="e">
        <f>VLOOKUP(L96,'LISTADO ATM'!$A$2:$C$898,3,0)</f>
        <v>#N/A</v>
      </c>
      <c r="B96" s="143" t="s">
        <v>2577</v>
      </c>
      <c r="C96" s="110">
        <v>44365.330208333333</v>
      </c>
      <c r="D96" s="110" t="s">
        <v>2449</v>
      </c>
      <c r="E96" s="138">
        <v>615</v>
      </c>
      <c r="F96" s="117" t="str">
        <f>VLOOKUP(E96,VIP!$A$2:$O13840,2,0)</f>
        <v>DRBR418</v>
      </c>
      <c r="G96" s="117" t="str">
        <f>VLOOKUP(E96,'LISTADO ATM'!$A$2:$B$897,2,0)</f>
        <v xml:space="preserve">ATM Estación Sunix Cabral (Barahona) </v>
      </c>
      <c r="H96" s="117" t="str">
        <f>VLOOKUP(E96,VIP!$A$2:$O18703,7,FALSE)</f>
        <v>Si</v>
      </c>
      <c r="I96" s="117" t="str">
        <f>VLOOKUP(E96,VIP!$A$2:$O10668,8,FALSE)</f>
        <v>Si</v>
      </c>
      <c r="J96" s="117" t="str">
        <f>VLOOKUP(E96,VIP!$A$2:$O10618,8,FALSE)</f>
        <v>Si</v>
      </c>
      <c r="K96" s="117" t="str">
        <f>VLOOKUP(E96,VIP!$A$2:$O14192,6,0)</f>
        <v>NO</v>
      </c>
      <c r="L96" s="151" t="s">
        <v>2418</v>
      </c>
      <c r="M96" s="109" t="s">
        <v>2446</v>
      </c>
      <c r="N96" s="109" t="s">
        <v>2453</v>
      </c>
      <c r="O96" s="117" t="s">
        <v>2454</v>
      </c>
      <c r="P96" s="117"/>
      <c r="Q96" s="109" t="s">
        <v>2418</v>
      </c>
    </row>
    <row r="97" spans="1:17" ht="18" x14ac:dyDescent="0.25">
      <c r="A97" s="117" t="str">
        <f>VLOOKUP(E97,'LISTADO ATM'!$A$2:$C$898,3,0)</f>
        <v>ESTE</v>
      </c>
      <c r="B97" s="143" t="s">
        <v>2637</v>
      </c>
      <c r="C97" s="110">
        <v>44365.511724537035</v>
      </c>
      <c r="D97" s="110" t="s">
        <v>2449</v>
      </c>
      <c r="E97" s="138">
        <v>631</v>
      </c>
      <c r="F97" s="117" t="str">
        <f>VLOOKUP(E97,VIP!$A$2:$O13869,2,0)</f>
        <v>DRBR417</v>
      </c>
      <c r="G97" s="117" t="str">
        <f>VLOOKUP(E97,'LISTADO ATM'!$A$2:$B$897,2,0)</f>
        <v xml:space="preserve">ATM ASOCODEQUI (San Pedro) </v>
      </c>
      <c r="H97" s="117" t="str">
        <f>VLOOKUP(E97,VIP!$A$2:$O18732,7,FALSE)</f>
        <v>Si</v>
      </c>
      <c r="I97" s="117" t="str">
        <f>VLOOKUP(E97,VIP!$A$2:$O10697,8,FALSE)</f>
        <v>Si</v>
      </c>
      <c r="J97" s="117" t="str">
        <f>VLOOKUP(E97,VIP!$A$2:$O10647,8,FALSE)</f>
        <v>Si</v>
      </c>
      <c r="K97" s="117" t="str">
        <f>VLOOKUP(E97,VIP!$A$2:$O14221,6,0)</f>
        <v>NO</v>
      </c>
      <c r="L97" s="151" t="s">
        <v>2418</v>
      </c>
      <c r="M97" s="109" t="s">
        <v>2446</v>
      </c>
      <c r="N97" s="109" t="s">
        <v>2453</v>
      </c>
      <c r="O97" s="117" t="s">
        <v>2454</v>
      </c>
      <c r="P97" s="117"/>
      <c r="Q97" s="109" t="s">
        <v>2418</v>
      </c>
    </row>
    <row r="98" spans="1:17" ht="18" x14ac:dyDescent="0.25">
      <c r="A98" s="117" t="str">
        <f>VLOOKUP(E98,'LISTADO ATM'!$A$2:$C$898,3,0)</f>
        <v>DISTRITO NACIONAL</v>
      </c>
      <c r="B98" s="143" t="s">
        <v>2634</v>
      </c>
      <c r="C98" s="110">
        <v>44365.532071759262</v>
      </c>
      <c r="D98" s="110" t="s">
        <v>2449</v>
      </c>
      <c r="E98" s="138">
        <v>717</v>
      </c>
      <c r="F98" s="117" t="str">
        <f>VLOOKUP(E98,VIP!$A$2:$O13865,2,0)</f>
        <v>DRBR24K</v>
      </c>
      <c r="G98" s="117" t="str">
        <f>VLOOKUP(E98,'LISTADO ATM'!$A$2:$B$897,2,0)</f>
        <v xml:space="preserve">ATM Oficina Los Alcarrizos </v>
      </c>
      <c r="H98" s="117" t="str">
        <f>VLOOKUP(E98,VIP!$A$2:$O18728,7,FALSE)</f>
        <v>Si</v>
      </c>
      <c r="I98" s="117" t="str">
        <f>VLOOKUP(E98,VIP!$A$2:$O10693,8,FALSE)</f>
        <v>Si</v>
      </c>
      <c r="J98" s="117" t="str">
        <f>VLOOKUP(E98,VIP!$A$2:$O10643,8,FALSE)</f>
        <v>Si</v>
      </c>
      <c r="K98" s="117" t="str">
        <f>VLOOKUP(E98,VIP!$A$2:$O14217,6,0)</f>
        <v>SI</v>
      </c>
      <c r="L98" s="151" t="s">
        <v>2418</v>
      </c>
      <c r="M98" s="109" t="s">
        <v>2446</v>
      </c>
      <c r="N98" s="109" t="s">
        <v>2453</v>
      </c>
      <c r="O98" s="117" t="s">
        <v>2454</v>
      </c>
      <c r="P98" s="117"/>
      <c r="Q98" s="109" t="s">
        <v>2418</v>
      </c>
    </row>
    <row r="99" spans="1:17" ht="18" x14ac:dyDescent="0.25">
      <c r="A99" s="117" t="str">
        <f>VLOOKUP(E99,'LISTADO ATM'!$A$2:$C$898,3,0)</f>
        <v>DISTRITO NACIONAL</v>
      </c>
      <c r="B99" s="143" t="s">
        <v>2633</v>
      </c>
      <c r="C99" s="110">
        <v>44365.536215277774</v>
      </c>
      <c r="D99" s="110" t="s">
        <v>2470</v>
      </c>
      <c r="E99" s="138">
        <v>930</v>
      </c>
      <c r="F99" s="117" t="str">
        <f>VLOOKUP(E99,VIP!$A$2:$O13864,2,0)</f>
        <v>DRBR930</v>
      </c>
      <c r="G99" s="117" t="str">
        <f>VLOOKUP(E99,'LISTADO ATM'!$A$2:$B$897,2,0)</f>
        <v>ATM Oficina Plaza Spring Center</v>
      </c>
      <c r="H99" s="117" t="str">
        <f>VLOOKUP(E99,VIP!$A$2:$O18727,7,FALSE)</f>
        <v>Si</v>
      </c>
      <c r="I99" s="117" t="str">
        <f>VLOOKUP(E99,VIP!$A$2:$O10692,8,FALSE)</f>
        <v>Si</v>
      </c>
      <c r="J99" s="117" t="str">
        <f>VLOOKUP(E99,VIP!$A$2:$O10642,8,FALSE)</f>
        <v>Si</v>
      </c>
      <c r="K99" s="117" t="str">
        <f>VLOOKUP(E99,VIP!$A$2:$O14216,6,0)</f>
        <v>NO</v>
      </c>
      <c r="L99" s="151" t="s">
        <v>2418</v>
      </c>
      <c r="M99" s="109" t="s">
        <v>2446</v>
      </c>
      <c r="N99" s="109" t="s">
        <v>2453</v>
      </c>
      <c r="O99" s="117" t="s">
        <v>2471</v>
      </c>
      <c r="P99" s="117"/>
      <c r="Q99" s="109" t="s">
        <v>2418</v>
      </c>
    </row>
    <row r="100" spans="1:17" ht="18" x14ac:dyDescent="0.25">
      <c r="A100" s="117" t="str">
        <f>VLOOKUP(E100,'LISTADO ATM'!$A$2:$C$898,3,0)</f>
        <v>NORTE</v>
      </c>
      <c r="B100" s="143" t="s">
        <v>2636</v>
      </c>
      <c r="C100" s="110">
        <v>44365.514861111114</v>
      </c>
      <c r="D100" s="110" t="s">
        <v>2181</v>
      </c>
      <c r="E100" s="138">
        <v>351</v>
      </c>
      <c r="F100" s="117" t="str">
        <f>VLOOKUP(E100,VIP!$A$2:$O13868,2,0)</f>
        <v>DRBR351</v>
      </c>
      <c r="G100" s="117" t="str">
        <f>VLOOKUP(E100,'LISTADO ATM'!$A$2:$B$897,2,0)</f>
        <v xml:space="preserve">ATM S/M José Luís (Puerto Plata) </v>
      </c>
      <c r="H100" s="117" t="str">
        <f>VLOOKUP(E100,VIP!$A$2:$O18731,7,FALSE)</f>
        <v>Si</v>
      </c>
      <c r="I100" s="117" t="str">
        <f>VLOOKUP(E100,VIP!$A$2:$O10696,8,FALSE)</f>
        <v>Si</v>
      </c>
      <c r="J100" s="117" t="str">
        <f>VLOOKUP(E100,VIP!$A$2:$O10646,8,FALSE)</f>
        <v>Si</v>
      </c>
      <c r="K100" s="117" t="str">
        <f>VLOOKUP(E100,VIP!$A$2:$O14220,6,0)</f>
        <v>NO</v>
      </c>
      <c r="L100" s="151" t="s">
        <v>2466</v>
      </c>
      <c r="M100" s="109" t="s">
        <v>2446</v>
      </c>
      <c r="N100" s="109" t="s">
        <v>2453</v>
      </c>
      <c r="O100" s="117" t="s">
        <v>2567</v>
      </c>
      <c r="P100" s="117"/>
      <c r="Q100" s="109" t="s">
        <v>2466</v>
      </c>
    </row>
    <row r="101" spans="1:17" ht="18" x14ac:dyDescent="0.25">
      <c r="A101" s="117" t="str">
        <f>VLOOKUP(E101,'LISTADO ATM'!$A$2:$C$898,3,0)</f>
        <v>DISTRITO NACIONAL</v>
      </c>
      <c r="B101" s="143" t="s">
        <v>2641</v>
      </c>
      <c r="C101" s="110">
        <v>44365.48715277778</v>
      </c>
      <c r="D101" s="110" t="s">
        <v>2180</v>
      </c>
      <c r="E101" s="138">
        <v>540</v>
      </c>
      <c r="F101" s="117" t="str">
        <f>VLOOKUP(E101,VIP!$A$2:$O13874,2,0)</f>
        <v>DRBR540</v>
      </c>
      <c r="G101" s="117" t="str">
        <f>VLOOKUP(E101,'LISTADO ATM'!$A$2:$B$897,2,0)</f>
        <v xml:space="preserve">ATM Autoservicio Sambil I </v>
      </c>
      <c r="H101" s="117" t="str">
        <f>VLOOKUP(E101,VIP!$A$2:$O18737,7,FALSE)</f>
        <v>Si</v>
      </c>
      <c r="I101" s="117" t="str">
        <f>VLOOKUP(E101,VIP!$A$2:$O10702,8,FALSE)</f>
        <v>Si</v>
      </c>
      <c r="J101" s="117" t="str">
        <f>VLOOKUP(E101,VIP!$A$2:$O10652,8,FALSE)</f>
        <v>Si</v>
      </c>
      <c r="K101" s="117" t="str">
        <f>VLOOKUP(E101,VIP!$A$2:$O14226,6,0)</f>
        <v>NO</v>
      </c>
      <c r="L101" s="151" t="s">
        <v>2466</v>
      </c>
      <c r="M101" s="109" t="s">
        <v>2446</v>
      </c>
      <c r="N101" s="109" t="s">
        <v>2558</v>
      </c>
      <c r="O101" s="117" t="s">
        <v>2455</v>
      </c>
      <c r="P101" s="117"/>
      <c r="Q101" s="109" t="s">
        <v>2466</v>
      </c>
    </row>
  </sheetData>
  <autoFilter ref="A4:Q91">
    <sortState ref="A5:Q119">
      <sortCondition ref="M4:M10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2:B1048576 B1:B4">
    <cfRule type="duplicateValues" dxfId="257" priority="128941"/>
  </conditionalFormatting>
  <conditionalFormatting sqref="E102:E1048576 E32">
    <cfRule type="duplicateValues" dxfId="256" priority="128945"/>
  </conditionalFormatting>
  <conditionalFormatting sqref="B102:B1048576">
    <cfRule type="duplicateValues" dxfId="255" priority="128953"/>
  </conditionalFormatting>
  <conditionalFormatting sqref="E102:E1048576 E32 E1:E4">
    <cfRule type="duplicateValues" dxfId="254" priority="128998"/>
  </conditionalFormatting>
  <conditionalFormatting sqref="E102:E1048576 E32 E1:E4">
    <cfRule type="duplicateValues" dxfId="253" priority="374"/>
    <cfRule type="duplicateValues" dxfId="252" priority="375"/>
  </conditionalFormatting>
  <conditionalFormatting sqref="E102:E1048576 E32">
    <cfRule type="duplicateValues" dxfId="251" priority="344"/>
    <cfRule type="duplicateValues" dxfId="250" priority="345"/>
  </conditionalFormatting>
  <conditionalFormatting sqref="E102:E1048576">
    <cfRule type="duplicateValues" dxfId="249" priority="327"/>
  </conditionalFormatting>
  <conditionalFormatting sqref="E102:E1048576 E1:E42">
    <cfRule type="duplicateValues" dxfId="248" priority="309"/>
  </conditionalFormatting>
  <conditionalFormatting sqref="B102:B1048576">
    <cfRule type="duplicateValues" dxfId="247" priority="308"/>
  </conditionalFormatting>
  <conditionalFormatting sqref="B11:B18">
    <cfRule type="duplicateValues" dxfId="246" priority="266"/>
  </conditionalFormatting>
  <conditionalFormatting sqref="E11:E18">
    <cfRule type="duplicateValues" dxfId="245" priority="265"/>
  </conditionalFormatting>
  <conditionalFormatting sqref="B11:B18">
    <cfRule type="duplicateValues" dxfId="244" priority="264"/>
  </conditionalFormatting>
  <conditionalFormatting sqref="E11:E18">
    <cfRule type="duplicateValues" dxfId="243" priority="263"/>
  </conditionalFormatting>
  <conditionalFormatting sqref="E11:E18">
    <cfRule type="duplicateValues" dxfId="242" priority="262"/>
  </conditionalFormatting>
  <conditionalFormatting sqref="E11:E18">
    <cfRule type="duplicateValues" dxfId="241" priority="261"/>
  </conditionalFormatting>
  <conditionalFormatting sqref="E11:E18">
    <cfRule type="duplicateValues" dxfId="240" priority="260"/>
  </conditionalFormatting>
  <conditionalFormatting sqref="B11:B18">
    <cfRule type="duplicateValues" dxfId="239" priority="259"/>
  </conditionalFormatting>
  <conditionalFormatting sqref="E11:E18">
    <cfRule type="duplicateValues" dxfId="238" priority="257"/>
    <cfRule type="duplicateValues" dxfId="237" priority="258"/>
  </conditionalFormatting>
  <conditionalFormatting sqref="E11:E18">
    <cfRule type="duplicateValues" dxfId="236" priority="256"/>
  </conditionalFormatting>
  <conditionalFormatting sqref="E11:E18">
    <cfRule type="duplicateValues" dxfId="235" priority="254"/>
    <cfRule type="duplicateValues" dxfId="234" priority="255"/>
  </conditionalFormatting>
  <conditionalFormatting sqref="B11:B18">
    <cfRule type="duplicateValues" dxfId="233" priority="253"/>
  </conditionalFormatting>
  <conditionalFormatting sqref="E11:E18">
    <cfRule type="duplicateValues" dxfId="232" priority="251"/>
    <cfRule type="duplicateValues" dxfId="231" priority="252"/>
  </conditionalFormatting>
  <conditionalFormatting sqref="E11:E18">
    <cfRule type="duplicateValues" dxfId="230" priority="250"/>
  </conditionalFormatting>
  <conditionalFormatting sqref="E11:E18">
    <cfRule type="duplicateValues" dxfId="229" priority="249"/>
  </conditionalFormatting>
  <conditionalFormatting sqref="B11:B18">
    <cfRule type="duplicateValues" dxfId="228" priority="248"/>
  </conditionalFormatting>
  <conditionalFormatting sqref="E11:E18">
    <cfRule type="duplicateValues" dxfId="227" priority="247"/>
  </conditionalFormatting>
  <conditionalFormatting sqref="E11:E18">
    <cfRule type="duplicateValues" dxfId="226" priority="246"/>
  </conditionalFormatting>
  <conditionalFormatting sqref="B19:B24">
    <cfRule type="duplicateValues" dxfId="225" priority="244"/>
  </conditionalFormatting>
  <conditionalFormatting sqref="E19:E24">
    <cfRule type="duplicateValues" dxfId="224" priority="243"/>
  </conditionalFormatting>
  <conditionalFormatting sqref="B19:B24">
    <cfRule type="duplicateValues" dxfId="223" priority="242"/>
  </conditionalFormatting>
  <conditionalFormatting sqref="E19:E24">
    <cfRule type="duplicateValues" dxfId="222" priority="241"/>
  </conditionalFormatting>
  <conditionalFormatting sqref="E19:E24">
    <cfRule type="duplicateValues" dxfId="221" priority="240"/>
  </conditionalFormatting>
  <conditionalFormatting sqref="E19:E24">
    <cfRule type="duplicateValues" dxfId="220" priority="239"/>
  </conditionalFormatting>
  <conditionalFormatting sqref="E19:E24">
    <cfRule type="duplicateValues" dxfId="219" priority="238"/>
  </conditionalFormatting>
  <conditionalFormatting sqref="B19:B24">
    <cfRule type="duplicateValues" dxfId="218" priority="237"/>
  </conditionalFormatting>
  <conditionalFormatting sqref="E19:E24">
    <cfRule type="duplicateValues" dxfId="217" priority="235"/>
    <cfRule type="duplicateValues" dxfId="216" priority="236"/>
  </conditionalFormatting>
  <conditionalFormatting sqref="E19:E24">
    <cfRule type="duplicateValues" dxfId="215" priority="234"/>
  </conditionalFormatting>
  <conditionalFormatting sqref="E19:E24">
    <cfRule type="duplicateValues" dxfId="214" priority="232"/>
    <cfRule type="duplicateValues" dxfId="213" priority="233"/>
  </conditionalFormatting>
  <conditionalFormatting sqref="B19:B24">
    <cfRule type="duplicateValues" dxfId="212" priority="231"/>
  </conditionalFormatting>
  <conditionalFormatting sqref="E19:E24">
    <cfRule type="duplicateValues" dxfId="211" priority="229"/>
    <cfRule type="duplicateValues" dxfId="210" priority="230"/>
  </conditionalFormatting>
  <conditionalFormatting sqref="E19:E24">
    <cfRule type="duplicateValues" dxfId="209" priority="228"/>
  </conditionalFormatting>
  <conditionalFormatting sqref="E19:E24">
    <cfRule type="duplicateValues" dxfId="208" priority="227"/>
  </conditionalFormatting>
  <conditionalFormatting sqref="B19:B24">
    <cfRule type="duplicateValues" dxfId="207" priority="226"/>
  </conditionalFormatting>
  <conditionalFormatting sqref="E19:E24">
    <cfRule type="duplicateValues" dxfId="206" priority="225"/>
  </conditionalFormatting>
  <conditionalFormatting sqref="E19:E24">
    <cfRule type="duplicateValues" dxfId="205" priority="224"/>
  </conditionalFormatting>
  <conditionalFormatting sqref="E19:E24">
    <cfRule type="duplicateValues" dxfId="204" priority="223"/>
  </conditionalFormatting>
  <conditionalFormatting sqref="E102:E1048576 E1:E42">
    <cfRule type="duplicateValues" dxfId="203" priority="169"/>
    <cfRule type="duplicateValues" dxfId="202" priority="198"/>
  </conditionalFormatting>
  <conditionalFormatting sqref="E32">
    <cfRule type="duplicateValues" dxfId="201" priority="192"/>
  </conditionalFormatting>
  <conditionalFormatting sqref="E32">
    <cfRule type="duplicateValues" dxfId="200" priority="191"/>
  </conditionalFormatting>
  <conditionalFormatting sqref="E32">
    <cfRule type="duplicateValues" dxfId="199" priority="190"/>
  </conditionalFormatting>
  <conditionalFormatting sqref="E32">
    <cfRule type="duplicateValues" dxfId="198" priority="189"/>
  </conditionalFormatting>
  <conditionalFormatting sqref="E32">
    <cfRule type="duplicateValues" dxfId="197" priority="188"/>
  </conditionalFormatting>
  <conditionalFormatting sqref="E32">
    <cfRule type="duplicateValues" dxfId="196" priority="186"/>
    <cfRule type="duplicateValues" dxfId="195" priority="187"/>
  </conditionalFormatting>
  <conditionalFormatting sqref="E32">
    <cfRule type="duplicateValues" dxfId="194" priority="185"/>
  </conditionalFormatting>
  <conditionalFormatting sqref="E32">
    <cfRule type="duplicateValues" dxfId="193" priority="183"/>
    <cfRule type="duplicateValues" dxfId="192" priority="184"/>
  </conditionalFormatting>
  <conditionalFormatting sqref="E32">
    <cfRule type="duplicateValues" dxfId="191" priority="181"/>
    <cfRule type="duplicateValues" dxfId="190" priority="182"/>
  </conditionalFormatting>
  <conditionalFormatting sqref="E32">
    <cfRule type="duplicateValues" dxfId="189" priority="180"/>
  </conditionalFormatting>
  <conditionalFormatting sqref="E32">
    <cfRule type="duplicateValues" dxfId="188" priority="179"/>
  </conditionalFormatting>
  <conditionalFormatting sqref="E32">
    <cfRule type="duplicateValues" dxfId="187" priority="178"/>
  </conditionalFormatting>
  <conditionalFormatting sqref="E32">
    <cfRule type="duplicateValues" dxfId="186" priority="177"/>
  </conditionalFormatting>
  <conditionalFormatting sqref="E32">
    <cfRule type="duplicateValues" dxfId="185" priority="176"/>
  </conditionalFormatting>
  <conditionalFormatting sqref="E32">
    <cfRule type="duplicateValues" dxfId="184" priority="175"/>
  </conditionalFormatting>
  <conditionalFormatting sqref="B32">
    <cfRule type="duplicateValues" dxfId="183" priority="174"/>
  </conditionalFormatting>
  <conditionalFormatting sqref="B32">
    <cfRule type="duplicateValues" dxfId="182" priority="173"/>
  </conditionalFormatting>
  <conditionalFormatting sqref="B32">
    <cfRule type="duplicateValues" dxfId="181" priority="172"/>
  </conditionalFormatting>
  <conditionalFormatting sqref="B32">
    <cfRule type="duplicateValues" dxfId="180" priority="171"/>
  </conditionalFormatting>
  <conditionalFormatting sqref="B32">
    <cfRule type="duplicateValues" dxfId="179" priority="170"/>
  </conditionalFormatting>
  <conditionalFormatting sqref="B102:B1048576 B1:B32">
    <cfRule type="duplicateValues" dxfId="178" priority="168"/>
  </conditionalFormatting>
  <conditionalFormatting sqref="B25:B31">
    <cfRule type="duplicateValues" dxfId="177" priority="129971"/>
  </conditionalFormatting>
  <conditionalFormatting sqref="E25:E31">
    <cfRule type="duplicateValues" dxfId="176" priority="129973"/>
  </conditionalFormatting>
  <conditionalFormatting sqref="E25:E31">
    <cfRule type="duplicateValues" dxfId="175" priority="129975"/>
    <cfRule type="duplicateValues" dxfId="174" priority="129976"/>
  </conditionalFormatting>
  <conditionalFormatting sqref="E33:E38">
    <cfRule type="duplicateValues" dxfId="173" priority="167"/>
  </conditionalFormatting>
  <conditionalFormatting sqref="E33:E38">
    <cfRule type="duplicateValues" dxfId="172" priority="166"/>
  </conditionalFormatting>
  <conditionalFormatting sqref="E33:E38">
    <cfRule type="duplicateValues" dxfId="171" priority="164"/>
    <cfRule type="duplicateValues" dxfId="170" priority="165"/>
  </conditionalFormatting>
  <conditionalFormatting sqref="E33:E38">
    <cfRule type="duplicateValues" dxfId="169" priority="162"/>
    <cfRule type="duplicateValues" dxfId="168" priority="163"/>
  </conditionalFormatting>
  <conditionalFormatting sqref="E33:E38">
    <cfRule type="duplicateValues" dxfId="167" priority="161"/>
  </conditionalFormatting>
  <conditionalFormatting sqref="E33:E38">
    <cfRule type="duplicateValues" dxfId="166" priority="160"/>
  </conditionalFormatting>
  <conditionalFormatting sqref="E33:E38">
    <cfRule type="duplicateValues" dxfId="165" priority="159"/>
  </conditionalFormatting>
  <conditionalFormatting sqref="E33:E38">
    <cfRule type="duplicateValues" dxfId="164" priority="158"/>
  </conditionalFormatting>
  <conditionalFormatting sqref="E33:E38">
    <cfRule type="duplicateValues" dxfId="163" priority="157"/>
  </conditionalFormatting>
  <conditionalFormatting sqref="E33:E38">
    <cfRule type="duplicateValues" dxfId="162" priority="156"/>
  </conditionalFormatting>
  <conditionalFormatting sqref="E33:E38">
    <cfRule type="duplicateValues" dxfId="161" priority="154"/>
    <cfRule type="duplicateValues" dxfId="160" priority="155"/>
  </conditionalFormatting>
  <conditionalFormatting sqref="E33:E38">
    <cfRule type="duplicateValues" dxfId="159" priority="153"/>
  </conditionalFormatting>
  <conditionalFormatting sqref="E33:E38">
    <cfRule type="duplicateValues" dxfId="158" priority="152"/>
  </conditionalFormatting>
  <conditionalFormatting sqref="E33:E38">
    <cfRule type="duplicateValues" dxfId="157" priority="151"/>
  </conditionalFormatting>
  <conditionalFormatting sqref="E33:E38">
    <cfRule type="duplicateValues" dxfId="156" priority="150"/>
  </conditionalFormatting>
  <conditionalFormatting sqref="E33:E38">
    <cfRule type="duplicateValues" dxfId="155" priority="149"/>
  </conditionalFormatting>
  <conditionalFormatting sqref="E33:E38">
    <cfRule type="duplicateValues" dxfId="154" priority="147"/>
    <cfRule type="duplicateValues" dxfId="153" priority="148"/>
  </conditionalFormatting>
  <conditionalFormatting sqref="E33:E38">
    <cfRule type="duplicateValues" dxfId="152" priority="146"/>
  </conditionalFormatting>
  <conditionalFormatting sqref="E33:E38">
    <cfRule type="duplicateValues" dxfId="151" priority="144"/>
    <cfRule type="duplicateValues" dxfId="150" priority="145"/>
  </conditionalFormatting>
  <conditionalFormatting sqref="E33:E38">
    <cfRule type="duplicateValues" dxfId="149" priority="142"/>
    <cfRule type="duplicateValues" dxfId="148" priority="143"/>
  </conditionalFormatting>
  <conditionalFormatting sqref="E33:E38">
    <cfRule type="duplicateValues" dxfId="147" priority="141"/>
  </conditionalFormatting>
  <conditionalFormatting sqref="E33:E38">
    <cfRule type="duplicateValues" dxfId="146" priority="140"/>
  </conditionalFormatting>
  <conditionalFormatting sqref="E33:E38">
    <cfRule type="duplicateValues" dxfId="145" priority="139"/>
  </conditionalFormatting>
  <conditionalFormatting sqref="E33:E38">
    <cfRule type="duplicateValues" dxfId="144" priority="138"/>
  </conditionalFormatting>
  <conditionalFormatting sqref="E33:E38">
    <cfRule type="duplicateValues" dxfId="143" priority="137"/>
  </conditionalFormatting>
  <conditionalFormatting sqref="E33:E38">
    <cfRule type="duplicateValues" dxfId="142" priority="136"/>
  </conditionalFormatting>
  <conditionalFormatting sqref="B33:B38">
    <cfRule type="duplicateValues" dxfId="141" priority="135"/>
  </conditionalFormatting>
  <conditionalFormatting sqref="B33:B38">
    <cfRule type="duplicateValues" dxfId="140" priority="134"/>
  </conditionalFormatting>
  <conditionalFormatting sqref="B33:B38">
    <cfRule type="duplicateValues" dxfId="139" priority="133"/>
  </conditionalFormatting>
  <conditionalFormatting sqref="B33:B38">
    <cfRule type="duplicateValues" dxfId="138" priority="132"/>
  </conditionalFormatting>
  <conditionalFormatting sqref="B33:B38">
    <cfRule type="duplicateValues" dxfId="137" priority="131"/>
  </conditionalFormatting>
  <conditionalFormatting sqref="B33:B38">
    <cfRule type="duplicateValues" dxfId="136" priority="130"/>
  </conditionalFormatting>
  <conditionalFormatting sqref="B102:B1048576 B1:B38">
    <cfRule type="duplicateValues" dxfId="135" priority="128"/>
  </conditionalFormatting>
  <conditionalFormatting sqref="B102:B1048576 B1:B41">
    <cfRule type="duplicateValues" dxfId="134" priority="86"/>
  </conditionalFormatting>
  <conditionalFormatting sqref="E42">
    <cfRule type="duplicateValues" dxfId="133" priority="130057"/>
  </conditionalFormatting>
  <conditionalFormatting sqref="E42">
    <cfRule type="duplicateValues" dxfId="132" priority="130059"/>
    <cfRule type="duplicateValues" dxfId="131" priority="130060"/>
  </conditionalFormatting>
  <conditionalFormatting sqref="B42">
    <cfRule type="duplicateValues" dxfId="130" priority="130089"/>
  </conditionalFormatting>
  <conditionalFormatting sqref="E71:E91">
    <cfRule type="duplicateValues" dxfId="129" priority="33"/>
  </conditionalFormatting>
  <conditionalFormatting sqref="E71:E91">
    <cfRule type="duplicateValues" dxfId="128" priority="31"/>
    <cfRule type="duplicateValues" dxfId="127" priority="32"/>
  </conditionalFormatting>
  <conditionalFormatting sqref="E71:E91">
    <cfRule type="duplicateValues" dxfId="126" priority="30"/>
  </conditionalFormatting>
  <conditionalFormatting sqref="E71:E91">
    <cfRule type="duplicateValues" dxfId="125" priority="28"/>
    <cfRule type="duplicateValues" dxfId="124" priority="29"/>
  </conditionalFormatting>
  <conditionalFormatting sqref="B71:B91">
    <cfRule type="duplicateValues" dxfId="123" priority="27"/>
  </conditionalFormatting>
  <conditionalFormatting sqref="E71:E91">
    <cfRule type="duplicateValues" dxfId="122" priority="26"/>
  </conditionalFormatting>
  <conditionalFormatting sqref="E71:E91">
    <cfRule type="duplicateValues" dxfId="121" priority="24"/>
    <cfRule type="duplicateValues" dxfId="120" priority="25"/>
  </conditionalFormatting>
  <conditionalFormatting sqref="E70">
    <cfRule type="duplicateValues" dxfId="119" priority="23"/>
  </conditionalFormatting>
  <conditionalFormatting sqref="E70">
    <cfRule type="duplicateValues" dxfId="118" priority="21"/>
    <cfRule type="duplicateValues" dxfId="117" priority="22"/>
  </conditionalFormatting>
  <conditionalFormatting sqref="E70">
    <cfRule type="duplicateValues" dxfId="116" priority="20"/>
  </conditionalFormatting>
  <conditionalFormatting sqref="E70">
    <cfRule type="duplicateValues" dxfId="115" priority="18"/>
    <cfRule type="duplicateValues" dxfId="114" priority="19"/>
  </conditionalFormatting>
  <conditionalFormatting sqref="B70">
    <cfRule type="duplicateValues" dxfId="113" priority="17"/>
  </conditionalFormatting>
  <conditionalFormatting sqref="E70">
    <cfRule type="duplicateValues" dxfId="112" priority="16"/>
  </conditionalFormatting>
  <conditionalFormatting sqref="E70">
    <cfRule type="duplicateValues" dxfId="111" priority="14"/>
    <cfRule type="duplicateValues" dxfId="110" priority="15"/>
  </conditionalFormatting>
  <conditionalFormatting sqref="E39:E41">
    <cfRule type="duplicateValues" dxfId="109" priority="130311"/>
  </conditionalFormatting>
  <conditionalFormatting sqref="E39:E41">
    <cfRule type="duplicateValues" dxfId="108" priority="130313"/>
    <cfRule type="duplicateValues" dxfId="107" priority="130314"/>
  </conditionalFormatting>
  <conditionalFormatting sqref="B39:B41">
    <cfRule type="duplicateValues" dxfId="106" priority="130317"/>
  </conditionalFormatting>
  <conditionalFormatting sqref="B43:B69">
    <cfRule type="duplicateValues" dxfId="105" priority="130348"/>
  </conditionalFormatting>
  <conditionalFormatting sqref="E92:E101">
    <cfRule type="duplicateValues" dxfId="104" priority="13"/>
  </conditionalFormatting>
  <conditionalFormatting sqref="E92:E101">
    <cfRule type="duplicateValues" dxfId="103" priority="11"/>
    <cfRule type="duplicateValues" dxfId="102" priority="12"/>
  </conditionalFormatting>
  <conditionalFormatting sqref="E92:E101">
    <cfRule type="duplicateValues" dxfId="101" priority="10"/>
  </conditionalFormatting>
  <conditionalFormatting sqref="E92:E101">
    <cfRule type="duplicateValues" dxfId="100" priority="8"/>
    <cfRule type="duplicateValues" dxfId="99" priority="9"/>
  </conditionalFormatting>
  <conditionalFormatting sqref="B92:B101">
    <cfRule type="duplicateValues" dxfId="98" priority="7"/>
  </conditionalFormatting>
  <conditionalFormatting sqref="E92:E101">
    <cfRule type="duplicateValues" dxfId="97" priority="6"/>
  </conditionalFormatting>
  <conditionalFormatting sqref="E92:E101">
    <cfRule type="duplicateValues" dxfId="96" priority="4"/>
    <cfRule type="duplicateValues" dxfId="95" priority="5"/>
  </conditionalFormatting>
  <conditionalFormatting sqref="E92:E101">
    <cfRule type="duplicateValues" dxfId="94" priority="3"/>
  </conditionalFormatting>
  <conditionalFormatting sqref="E92:E101">
    <cfRule type="duplicateValues" dxfId="93" priority="1"/>
    <cfRule type="duplicateValues" dxfId="92" priority="2"/>
  </conditionalFormatting>
  <conditionalFormatting sqref="B5:B10">
    <cfRule type="duplicateValues" dxfId="9" priority="130510"/>
  </conditionalFormatting>
  <conditionalFormatting sqref="E5:E10">
    <cfRule type="duplicateValues" dxfId="8" priority="130511"/>
  </conditionalFormatting>
  <conditionalFormatting sqref="E5:E10">
    <cfRule type="duplicateValues" dxfId="7" priority="130518"/>
    <cfRule type="duplicateValues" dxfId="6" priority="130519"/>
  </conditionalFormatting>
  <conditionalFormatting sqref="E5:E42">
    <cfRule type="duplicateValues" dxfId="5" priority="130540"/>
  </conditionalFormatting>
  <conditionalFormatting sqref="E5:E42">
    <cfRule type="duplicateValues" dxfId="4" priority="130541"/>
    <cfRule type="duplicateValues" dxfId="3" priority="130542"/>
  </conditionalFormatting>
  <conditionalFormatting sqref="E5:E91">
    <cfRule type="duplicateValues" dxfId="2" priority="130543"/>
  </conditionalFormatting>
  <conditionalFormatting sqref="E5:E91">
    <cfRule type="duplicateValues" dxfId="1" priority="130544"/>
    <cfRule type="duplicateValues" dxfId="0" priority="13054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"/>
  <sheetViews>
    <sheetView zoomScale="55" zoomScaleNormal="55" workbookViewId="0">
      <selection activeCell="H16" sqref="H16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3" t="s">
        <v>2150</v>
      </c>
      <c r="B1" s="174"/>
      <c r="C1" s="174"/>
      <c r="D1" s="174"/>
      <c r="E1" s="175"/>
      <c r="F1" s="182" t="s">
        <v>2555</v>
      </c>
      <c r="G1" s="183"/>
      <c r="H1" s="115">
        <f>COUNTIF(A:E,"2 Gaveta Vacias + 1 Gaveta Fallando")</f>
        <v>0</v>
      </c>
      <c r="I1" s="115">
        <f>COUNTIF(A:E,("3 Gavetas Vacías"))</f>
        <v>4</v>
      </c>
      <c r="J1" s="93">
        <f>COUNTIF(A:E,"2 Gaveta Fallando + 1 Gaveta Vacias")</f>
        <v>0</v>
      </c>
    </row>
    <row r="2" spans="1:10" ht="25.5" customHeight="1" x14ac:dyDescent="0.25">
      <c r="A2" s="176" t="s">
        <v>2451</v>
      </c>
      <c r="B2" s="177"/>
      <c r="C2" s="177"/>
      <c r="D2" s="177"/>
      <c r="E2" s="178"/>
      <c r="F2" s="114" t="s">
        <v>2554</v>
      </c>
      <c r="G2" s="113">
        <f>G3+G4</f>
        <v>97</v>
      </c>
      <c r="H2" s="114" t="s">
        <v>2565</v>
      </c>
      <c r="I2" s="113">
        <f>COUNTIF(A:E,"Abastecido")</f>
        <v>27</v>
      </c>
    </row>
    <row r="3" spans="1:10" ht="18" x14ac:dyDescent="0.25">
      <c r="A3" s="118"/>
      <c r="B3" s="119"/>
      <c r="C3" s="119"/>
      <c r="D3" s="119"/>
      <c r="E3" s="128"/>
      <c r="F3" s="114" t="s">
        <v>2553</v>
      </c>
      <c r="G3" s="113">
        <f>COUNTIF(REPORTE!A:Q,"fuera de Servicio")</f>
        <v>39</v>
      </c>
      <c r="H3" s="114" t="s">
        <v>2561</v>
      </c>
      <c r="I3" s="113">
        <f>COUNTIF(A:E,"Gavetas Vacías + Gavetas Fallando")</f>
        <v>1</v>
      </c>
    </row>
    <row r="4" spans="1:10" ht="18.75" thickBot="1" x14ac:dyDescent="0.3">
      <c r="A4" s="125" t="s">
        <v>2413</v>
      </c>
      <c r="B4" s="127">
        <v>44364.708333333336</v>
      </c>
      <c r="C4" s="119"/>
      <c r="D4" s="119"/>
      <c r="E4" s="129"/>
      <c r="F4" s="114" t="s">
        <v>2550</v>
      </c>
      <c r="G4" s="113">
        <f>COUNTIF(REPORTE!A:Q,"En Servicio")</f>
        <v>58</v>
      </c>
      <c r="H4" s="114" t="s">
        <v>2564</v>
      </c>
      <c r="I4" s="113">
        <f>COUNTIF(A:E,"Solucionado")</f>
        <v>3</v>
      </c>
    </row>
    <row r="5" spans="1:10" ht="18.75" thickBot="1" x14ac:dyDescent="0.3">
      <c r="A5" s="125" t="s">
        <v>2414</v>
      </c>
      <c r="B5" s="127">
        <v>44365.25</v>
      </c>
      <c r="C5" s="126"/>
      <c r="D5" s="119"/>
      <c r="E5" s="129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4</v>
      </c>
    </row>
    <row r="6" spans="1:10" ht="18" x14ac:dyDescent="0.25">
      <c r="A6" s="118"/>
      <c r="B6" s="119"/>
      <c r="C6" s="119"/>
      <c r="D6" s="119"/>
      <c r="E6" s="131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1</v>
      </c>
    </row>
    <row r="7" spans="1:10" ht="18" customHeight="1" x14ac:dyDescent="0.25">
      <c r="A7" s="179" t="s">
        <v>2415</v>
      </c>
      <c r="B7" s="180"/>
      <c r="C7" s="180"/>
      <c r="D7" s="180"/>
      <c r="E7" s="181"/>
      <c r="F7" s="114" t="s">
        <v>2556</v>
      </c>
      <c r="G7" s="113">
        <f>COUNTIF(A:E,"Sin Efectivo")</f>
        <v>3</v>
      </c>
      <c r="H7" s="114" t="s">
        <v>2563</v>
      </c>
      <c r="I7" s="113">
        <f>COUNTIF(A:E,"GAVETA DE DEPOSITO LLENA")</f>
        <v>1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20" t="s">
        <v>2417</v>
      </c>
    </row>
    <row r="9" spans="1:10" ht="18" x14ac:dyDescent="0.25">
      <c r="A9" s="138" t="str">
        <f>VLOOKUP(B9,'[1]LISTADO ATM'!$A$2:$C$822,3,0)</f>
        <v>NORTE</v>
      </c>
      <c r="B9" s="138">
        <v>969</v>
      </c>
      <c r="C9" s="141" t="str">
        <f>VLOOKUP(B9,'[1]LISTADO ATM'!$A$2:$B$822,2,0)</f>
        <v xml:space="preserve">ATM Oficina El Sol I (Santiago) </v>
      </c>
      <c r="D9" s="134" t="s">
        <v>2548</v>
      </c>
      <c r="E9" s="138">
        <v>3335924339</v>
      </c>
    </row>
    <row r="10" spans="1:10" ht="18" x14ac:dyDescent="0.25">
      <c r="A10" s="138" t="str">
        <f>VLOOKUP(B10,'[1]LISTADO ATM'!$A$2:$C$822,3,0)</f>
        <v>ESTE</v>
      </c>
      <c r="B10" s="138">
        <v>912</v>
      </c>
      <c r="C10" s="141" t="str">
        <f>VLOOKUP(B10,'[1]LISTADO ATM'!$A$2:$B$822,2,0)</f>
        <v xml:space="preserve">ATM Oficina San Pedro II </v>
      </c>
      <c r="D10" s="134" t="s">
        <v>2548</v>
      </c>
      <c r="E10" s="143">
        <v>3335924335</v>
      </c>
    </row>
    <row r="11" spans="1:10" ht="18" x14ac:dyDescent="0.25">
      <c r="A11" s="138" t="str">
        <f>VLOOKUP(B11,'[1]LISTADO ATM'!$A$2:$C$822,3,0)</f>
        <v>NORTE</v>
      </c>
      <c r="B11" s="138">
        <v>181</v>
      </c>
      <c r="C11" s="141" t="str">
        <f>VLOOKUP(B11,'[1]LISTADO ATM'!$A$2:$B$822,2,0)</f>
        <v xml:space="preserve">ATM Oficina Sabaneta </v>
      </c>
      <c r="D11" s="134" t="s">
        <v>2548</v>
      </c>
      <c r="E11" s="143" t="s">
        <v>2618</v>
      </c>
    </row>
    <row r="12" spans="1:10" ht="18" customHeight="1" x14ac:dyDescent="0.25">
      <c r="A12" s="138" t="str">
        <f>VLOOKUP(B12,'[1]LISTADO ATM'!$A$2:$C$822,3,0)</f>
        <v>DISTRITO NACIONAL</v>
      </c>
      <c r="B12" s="138">
        <v>327</v>
      </c>
      <c r="C12" s="141" t="str">
        <f>VLOOKUP(B12,'[1]LISTADO ATM'!$A$2:$B$822,2,0)</f>
        <v xml:space="preserve">ATM UNP CCN (Nacional 27 de Febrero) </v>
      </c>
      <c r="D12" s="134" t="s">
        <v>2548</v>
      </c>
      <c r="E12" s="143">
        <v>3335923368</v>
      </c>
    </row>
    <row r="13" spans="1:10" ht="18.75" customHeight="1" x14ac:dyDescent="0.25">
      <c r="A13" s="138" t="str">
        <f>VLOOKUP(B13,'[1]LISTADO ATM'!$A$2:$C$822,3,0)</f>
        <v>ESTE</v>
      </c>
      <c r="B13" s="138">
        <v>111</v>
      </c>
      <c r="C13" s="141" t="str">
        <f>VLOOKUP(B13,'[1]LISTADO ATM'!$A$2:$B$822,2,0)</f>
        <v xml:space="preserve">ATM Oficina San Pedro </v>
      </c>
      <c r="D13" s="134" t="s">
        <v>2548</v>
      </c>
      <c r="E13" s="138" t="s">
        <v>2619</v>
      </c>
    </row>
    <row r="14" spans="1:10" ht="18" customHeight="1" x14ac:dyDescent="0.25">
      <c r="A14" s="138" t="str">
        <f>VLOOKUP(B14,'[1]LISTADO ATM'!$A$2:$C$822,3,0)</f>
        <v>NORTE</v>
      </c>
      <c r="B14" s="138">
        <v>93</v>
      </c>
      <c r="C14" s="141" t="str">
        <f>VLOOKUP(B14,'[1]LISTADO ATM'!$A$2:$B$822,2,0)</f>
        <v xml:space="preserve">ATM Oficina Cotuí </v>
      </c>
      <c r="D14" s="134" t="s">
        <v>2548</v>
      </c>
      <c r="E14" s="138" t="s">
        <v>2629</v>
      </c>
    </row>
    <row r="15" spans="1:10" ht="18" x14ac:dyDescent="0.25">
      <c r="A15" s="138" t="str">
        <f>VLOOKUP(B15,'[1]LISTADO ATM'!$A$2:$C$822,3,0)</f>
        <v>DISTRITO NACIONAL</v>
      </c>
      <c r="B15" s="138">
        <v>446</v>
      </c>
      <c r="C15" s="141" t="str">
        <f>VLOOKUP(B15,'[1]LISTADO ATM'!$A$2:$B$822,2,0)</f>
        <v>ATM Hipodromo V Centenario</v>
      </c>
      <c r="D15" s="134" t="s">
        <v>2548</v>
      </c>
      <c r="E15" s="138">
        <v>3335924338</v>
      </c>
    </row>
    <row r="16" spans="1:10" ht="18.75" customHeight="1" x14ac:dyDescent="0.25">
      <c r="A16" s="138" t="str">
        <f>VLOOKUP(B16,'[1]LISTADO ATM'!$A$2:$C$822,3,0)</f>
        <v>DISTRITO NACIONAL</v>
      </c>
      <c r="B16" s="138">
        <v>365</v>
      </c>
      <c r="C16" s="141" t="str">
        <f>VLOOKUP(B16,'[1]LISTADO ATM'!$A$2:$B$822,2,0)</f>
        <v>ATM Centro Medico de Diabetes, Obesidad y Endocrinología (CEMDOE)</v>
      </c>
      <c r="D16" s="134" t="s">
        <v>2548</v>
      </c>
      <c r="E16" s="138">
        <v>3335924264</v>
      </c>
    </row>
    <row r="17" spans="1:5" ht="18" x14ac:dyDescent="0.25">
      <c r="A17" s="138" t="str">
        <f>VLOOKUP(B17,'[1]LISTADO ATM'!$A$2:$C$822,3,0)</f>
        <v>NORTE</v>
      </c>
      <c r="B17" s="138">
        <v>196</v>
      </c>
      <c r="C17" s="141" t="str">
        <f>VLOOKUP(B17,'[1]LISTADO ATM'!$A$2:$B$822,2,0)</f>
        <v xml:space="preserve">ATM Estación Texaco Cangrejo Farmacia (Sosúa) </v>
      </c>
      <c r="D17" s="134" t="s">
        <v>2548</v>
      </c>
      <c r="E17" s="138">
        <v>3335924037</v>
      </c>
    </row>
    <row r="18" spans="1:5" ht="18.75" customHeight="1" x14ac:dyDescent="0.25">
      <c r="A18" s="138" t="str">
        <f>VLOOKUP(B18,'[1]LISTADO ATM'!$A$2:$C$822,3,0)</f>
        <v>SUR</v>
      </c>
      <c r="B18" s="138">
        <v>311</v>
      </c>
      <c r="C18" s="141" t="str">
        <f>VLOOKUP(B18,'[1]LISTADO ATM'!$A$2:$B$822,2,0)</f>
        <v>ATM Plaza Eroski</v>
      </c>
      <c r="D18" s="134" t="s">
        <v>2548</v>
      </c>
      <c r="E18" s="138">
        <v>3335922824</v>
      </c>
    </row>
    <row r="19" spans="1:5" ht="18" x14ac:dyDescent="0.25">
      <c r="A19" s="138" t="str">
        <f>VLOOKUP(B19,'[1]LISTADO ATM'!$A$2:$C$822,3,0)</f>
        <v>DISTRITO NACIONAL</v>
      </c>
      <c r="B19" s="138">
        <v>461</v>
      </c>
      <c r="C19" s="141" t="str">
        <f>VLOOKUP(B19,'[1]LISTADO ATM'!$A$2:$B$822,2,0)</f>
        <v xml:space="preserve">ATM Autobanco Sarasota I </v>
      </c>
      <c r="D19" s="134" t="s">
        <v>2548</v>
      </c>
      <c r="E19" s="143" t="s">
        <v>2622</v>
      </c>
    </row>
    <row r="20" spans="1:5" ht="18.75" customHeight="1" x14ac:dyDescent="0.25">
      <c r="A20" s="138" t="str">
        <f>VLOOKUP(B20,'[1]LISTADO ATM'!$A$2:$C$822,3,0)</f>
        <v>DISTRITO NACIONAL</v>
      </c>
      <c r="B20" s="138">
        <v>706</v>
      </c>
      <c r="C20" s="141" t="str">
        <f>VLOOKUP(B20,'[1]LISTADO ATM'!$A$2:$B$822,2,0)</f>
        <v xml:space="preserve">ATM S/M Pristine </v>
      </c>
      <c r="D20" s="134" t="s">
        <v>2548</v>
      </c>
      <c r="E20" s="143" t="s">
        <v>2661</v>
      </c>
    </row>
    <row r="21" spans="1:5" ht="18" x14ac:dyDescent="0.25">
      <c r="A21" s="138" t="str">
        <f>VLOOKUP(B21,'[1]LISTADO ATM'!$A$2:$C$822,3,0)</f>
        <v>ESTE</v>
      </c>
      <c r="B21" s="138">
        <v>673</v>
      </c>
      <c r="C21" s="141" t="str">
        <f>VLOOKUP(B21,'[1]LISTADO ATM'!$A$2:$B$822,2,0)</f>
        <v>ATM Clínica Dr. Cruz Jiminián</v>
      </c>
      <c r="D21" s="134" t="s">
        <v>2548</v>
      </c>
      <c r="E21" s="143" t="s">
        <v>2662</v>
      </c>
    </row>
    <row r="22" spans="1:5" ht="18" x14ac:dyDescent="0.25">
      <c r="A22" s="138" t="str">
        <f>VLOOKUP(B22,'[1]LISTADO ATM'!$A$2:$C$822,3,0)</f>
        <v>NORTE</v>
      </c>
      <c r="B22" s="138">
        <v>633</v>
      </c>
      <c r="C22" s="141" t="str">
        <f>VLOOKUP(B22,'[1]LISTADO ATM'!$A$2:$B$822,2,0)</f>
        <v xml:space="preserve">ATM Autobanco Las Colinas </v>
      </c>
      <c r="D22" s="134" t="s">
        <v>2548</v>
      </c>
      <c r="E22" s="143">
        <v>3335924289</v>
      </c>
    </row>
    <row r="23" spans="1:5" ht="18" x14ac:dyDescent="0.25">
      <c r="A23" s="138" t="str">
        <f>VLOOKUP(B23,'[1]LISTADO ATM'!$A$2:$C$822,3,0)</f>
        <v>DISTRITO NACIONAL</v>
      </c>
      <c r="B23" s="138">
        <v>904</v>
      </c>
      <c r="C23" s="141" t="str">
        <f>VLOOKUP(B23,'[1]LISTADO ATM'!$A$2:$B$822,2,0)</f>
        <v xml:space="preserve">ATM Oficina Multicentro La Sirena Churchill </v>
      </c>
      <c r="D23" s="134" t="s">
        <v>2548</v>
      </c>
      <c r="E23" s="138">
        <v>3335923961</v>
      </c>
    </row>
    <row r="24" spans="1:5" ht="18.75" customHeight="1" x14ac:dyDescent="0.25">
      <c r="A24" s="138" t="str">
        <f>VLOOKUP(B24,'[1]LISTADO ATM'!$A$2:$C$822,3,0)</f>
        <v>DISTRITO NACIONAL</v>
      </c>
      <c r="B24" s="138">
        <v>908</v>
      </c>
      <c r="C24" s="141" t="str">
        <f>VLOOKUP(B24,'[1]LISTADO ATM'!$A$2:$B$822,2,0)</f>
        <v xml:space="preserve">ATM Oficina Plaza Botánika </v>
      </c>
      <c r="D24" s="134" t="s">
        <v>2548</v>
      </c>
      <c r="E24" s="143" t="s">
        <v>2663</v>
      </c>
    </row>
    <row r="25" spans="1:5" ht="18" x14ac:dyDescent="0.25">
      <c r="A25" s="138" t="str">
        <f>VLOOKUP(B25,'[1]LISTADO ATM'!$A$2:$C$822,3,0)</f>
        <v>NORTE</v>
      </c>
      <c r="B25" s="138">
        <v>40</v>
      </c>
      <c r="C25" s="141" t="str">
        <f>VLOOKUP(B25,'[1]LISTADO ATM'!$A$2:$B$822,2,0)</f>
        <v xml:space="preserve">ATM Oficina El Puñal </v>
      </c>
      <c r="D25" s="134" t="s">
        <v>2548</v>
      </c>
      <c r="E25" s="143">
        <v>3335924327</v>
      </c>
    </row>
    <row r="26" spans="1:5" ht="18" x14ac:dyDescent="0.25">
      <c r="A26" s="138" t="str">
        <f>VLOOKUP(B26,'[1]LISTADO ATM'!$A$2:$C$822,3,0)</f>
        <v>DISTRITO NACIONAL</v>
      </c>
      <c r="B26" s="138">
        <v>816</v>
      </c>
      <c r="C26" s="141" t="str">
        <f>VLOOKUP(B26,'[1]LISTADO ATM'!$A$2:$B$822,2,0)</f>
        <v xml:space="preserve">ATM Oficina Pedro Brand </v>
      </c>
      <c r="D26" s="134" t="s">
        <v>2548</v>
      </c>
      <c r="E26" s="143" t="s">
        <v>2626</v>
      </c>
    </row>
    <row r="27" spans="1:5" ht="18" x14ac:dyDescent="0.25">
      <c r="A27" s="138" t="str">
        <f>VLOOKUP(B27,'[1]LISTADO ATM'!$A$2:$C$822,3,0)</f>
        <v>DISTRITO NACIONAL</v>
      </c>
      <c r="B27" s="138">
        <v>194</v>
      </c>
      <c r="C27" s="141" t="str">
        <f>VLOOKUP(B27,'[1]LISTADO ATM'!$A$2:$B$822,2,0)</f>
        <v xml:space="preserve">ATM UNP Pantoja </v>
      </c>
      <c r="D27" s="134" t="s">
        <v>2548</v>
      </c>
      <c r="E27" s="143" t="s">
        <v>2624</v>
      </c>
    </row>
    <row r="28" spans="1:5" ht="18.75" customHeight="1" x14ac:dyDescent="0.25">
      <c r="A28" s="138" t="str">
        <f>VLOOKUP(B28,'[1]LISTADO ATM'!$A$2:$C$822,3,0)</f>
        <v>NORTE</v>
      </c>
      <c r="B28" s="138">
        <v>837</v>
      </c>
      <c r="C28" s="141" t="str">
        <f>VLOOKUP(B28,'[1]LISTADO ATM'!$A$2:$B$822,2,0)</f>
        <v>ATM Estación Next Canabacoa</v>
      </c>
      <c r="D28" s="134" t="s">
        <v>2548</v>
      </c>
      <c r="E28" s="143" t="s">
        <v>2621</v>
      </c>
    </row>
    <row r="29" spans="1:5" ht="18" customHeight="1" x14ac:dyDescent="0.25">
      <c r="A29" s="138" t="str">
        <f>VLOOKUP(B29,'[1]LISTADO ATM'!$A$2:$C$822,3,0)</f>
        <v>ESTE</v>
      </c>
      <c r="B29" s="138">
        <v>844</v>
      </c>
      <c r="C29" s="141" t="str">
        <f>VLOOKUP(B29,'[1]LISTADO ATM'!$A$2:$B$822,2,0)</f>
        <v xml:space="preserve">ATM San Juan Shopping Center (Bávaro) </v>
      </c>
      <c r="D29" s="134" t="s">
        <v>2548</v>
      </c>
      <c r="E29" s="138" t="s">
        <v>2628</v>
      </c>
    </row>
    <row r="30" spans="1:5" ht="18.75" customHeight="1" x14ac:dyDescent="0.25">
      <c r="A30" s="138" t="str">
        <f>VLOOKUP(B30,'[1]LISTADO ATM'!$A$2:$C$822,3,0)</f>
        <v>DISTRITO NACIONAL</v>
      </c>
      <c r="B30" s="138">
        <v>486</v>
      </c>
      <c r="C30" s="141" t="str">
        <f>VLOOKUP(B30,'[1]LISTADO ATM'!$A$2:$B$822,2,0)</f>
        <v xml:space="preserve">ATM Olé La Caleta </v>
      </c>
      <c r="D30" s="134" t="s">
        <v>2548</v>
      </c>
      <c r="E30" s="143" t="s">
        <v>2627</v>
      </c>
    </row>
    <row r="31" spans="1:5" ht="18.75" customHeight="1" x14ac:dyDescent="0.25">
      <c r="A31" s="138" t="str">
        <f>VLOOKUP(B31,'[1]LISTADO ATM'!$A$2:$C$822,3,0)</f>
        <v>ESTE</v>
      </c>
      <c r="B31" s="138">
        <v>608</v>
      </c>
      <c r="C31" s="141" t="str">
        <f>VLOOKUP(B31,'[1]LISTADO ATM'!$A$2:$B$822,2,0)</f>
        <v xml:space="preserve">ATM Oficina Jumbo (San Pedro) </v>
      </c>
      <c r="D31" s="134" t="s">
        <v>2548</v>
      </c>
      <c r="E31" s="137">
        <v>3335922949</v>
      </c>
    </row>
    <row r="32" spans="1:5" ht="18.75" customHeight="1" x14ac:dyDescent="0.25">
      <c r="A32" s="138" t="str">
        <f>VLOOKUP(B32,'[1]LISTADO ATM'!$A$2:$C$822,3,0)</f>
        <v>NORTE</v>
      </c>
      <c r="B32" s="138">
        <v>334</v>
      </c>
      <c r="C32" s="141" t="str">
        <f>VLOOKUP(B32,'[1]LISTADO ATM'!$A$2:$B$822,2,0)</f>
        <v>ATM Oficina Salcedo II</v>
      </c>
      <c r="D32" s="134" t="s">
        <v>2548</v>
      </c>
      <c r="E32" s="138">
        <v>3335923938</v>
      </c>
    </row>
    <row r="33" spans="1:5" ht="18" x14ac:dyDescent="0.25">
      <c r="A33" s="138" t="str">
        <f>VLOOKUP(B33,'[1]LISTADO ATM'!$A$2:$C$822,3,0)</f>
        <v>DISTRITO NACIONAL</v>
      </c>
      <c r="B33" s="138">
        <v>234</v>
      </c>
      <c r="C33" s="141" t="str">
        <f>VLOOKUP(B33,'[1]LISTADO ATM'!$A$2:$B$822,2,0)</f>
        <v xml:space="preserve">ATM Oficina Boca Chica I </v>
      </c>
      <c r="D33" s="134" t="s">
        <v>2548</v>
      </c>
      <c r="E33" s="143" t="s">
        <v>2623</v>
      </c>
    </row>
    <row r="34" spans="1:5" ht="18.75" customHeight="1" x14ac:dyDescent="0.25">
      <c r="A34" s="138" t="str">
        <f>VLOOKUP(B34,'[1]LISTADO ATM'!$A$2:$C$822,3,0)</f>
        <v>DISTRITO NACIONAL</v>
      </c>
      <c r="B34" s="138">
        <v>930</v>
      </c>
      <c r="C34" s="141" t="str">
        <f>VLOOKUP(B34,'[1]LISTADO ATM'!$A$2:$B$822,2,0)</f>
        <v>ATM Oficina Plaza Spring Center</v>
      </c>
      <c r="D34" s="134" t="s">
        <v>2548</v>
      </c>
      <c r="E34" s="143" t="s">
        <v>2665</v>
      </c>
    </row>
    <row r="35" spans="1:5" s="118" customFormat="1" ht="18.75" customHeight="1" x14ac:dyDescent="0.25">
      <c r="A35" s="138" t="str">
        <f>VLOOKUP(B35,'[1]LISTADO ATM'!$A$2:$C$822,3,0)</f>
        <v>DISTRITO NACIONAL</v>
      </c>
      <c r="B35" s="154">
        <v>407</v>
      </c>
      <c r="C35" s="141" t="str">
        <f>VLOOKUP(B35,'[1]LISTADO ATM'!$A$2:$B$822,2,0)</f>
        <v xml:space="preserve">ATM Multicentro La Sirena Villa Mella </v>
      </c>
      <c r="D35" s="134" t="s">
        <v>2548</v>
      </c>
      <c r="E35" s="143" t="s">
        <v>2666</v>
      </c>
    </row>
    <row r="36" spans="1:5" ht="18.75" thickBot="1" x14ac:dyDescent="0.3">
      <c r="A36" s="121" t="s">
        <v>2473</v>
      </c>
      <c r="B36" s="147">
        <f>COUNT(B9:B35)</f>
        <v>27</v>
      </c>
      <c r="C36" s="184"/>
      <c r="D36" s="185"/>
      <c r="E36" s="186"/>
    </row>
    <row r="37" spans="1:5" ht="18" customHeight="1" x14ac:dyDescent="0.25">
      <c r="A37" s="118"/>
      <c r="B37" s="123"/>
      <c r="C37" s="118"/>
      <c r="D37" s="118"/>
      <c r="E37" s="123"/>
    </row>
    <row r="38" spans="1:5" ht="18.75" customHeight="1" x14ac:dyDescent="0.25">
      <c r="A38" s="179" t="s">
        <v>2474</v>
      </c>
      <c r="B38" s="180"/>
      <c r="C38" s="180"/>
      <c r="D38" s="180"/>
      <c r="E38" s="181"/>
    </row>
    <row r="39" spans="1:5" ht="18.75" customHeight="1" x14ac:dyDescent="0.25">
      <c r="A39" s="120" t="s">
        <v>15</v>
      </c>
      <c r="B39" s="120" t="s">
        <v>2416</v>
      </c>
      <c r="C39" s="120" t="s">
        <v>46</v>
      </c>
      <c r="D39" s="120" t="s">
        <v>2419</v>
      </c>
      <c r="E39" s="120" t="s">
        <v>2417</v>
      </c>
    </row>
    <row r="40" spans="1:5" ht="18" customHeight="1" x14ac:dyDescent="0.25">
      <c r="A40" s="138" t="str">
        <f>VLOOKUP(B40,'[1]LISTADO ATM'!$A$2:$C$822,3,0)</f>
        <v>ESTE</v>
      </c>
      <c r="B40" s="138">
        <v>211</v>
      </c>
      <c r="C40" s="152" t="str">
        <f>VLOOKUP(B40,'[1]LISTADO ATM'!$A$2:$B$822,2,0)</f>
        <v xml:space="preserve">ATM Oficina La Romana I </v>
      </c>
      <c r="D40" s="134" t="s">
        <v>2544</v>
      </c>
      <c r="E40" s="138">
        <v>3335923005</v>
      </c>
    </row>
    <row r="41" spans="1:5" ht="18.75" customHeight="1" x14ac:dyDescent="0.25">
      <c r="A41" s="138" t="str">
        <f>VLOOKUP(B41,'[1]LISTADO ATM'!$A$2:$C$822,3,0)</f>
        <v>DISTRITO NACIONAL</v>
      </c>
      <c r="B41" s="138">
        <v>957</v>
      </c>
      <c r="C41" s="152" t="str">
        <f>VLOOKUP(B41,'[1]LISTADO ATM'!$A$2:$B$822,2,0)</f>
        <v xml:space="preserve">ATM Oficina Venezuela </v>
      </c>
      <c r="D41" s="134" t="s">
        <v>2544</v>
      </c>
      <c r="E41" s="138">
        <v>3335923992</v>
      </c>
    </row>
    <row r="42" spans="1:5" ht="18" x14ac:dyDescent="0.25">
      <c r="A42" s="138" t="str">
        <f>VLOOKUP(B42,'[1]LISTADO ATM'!$A$2:$C$822,3,0)</f>
        <v>DISTRITO NACIONAL</v>
      </c>
      <c r="B42" s="138">
        <v>589</v>
      </c>
      <c r="C42" s="152" t="str">
        <f>VLOOKUP(B42,'[1]LISTADO ATM'!$A$2:$B$822,2,0)</f>
        <v xml:space="preserve">ATM S/M Bravo San Vicente de Paul </v>
      </c>
      <c r="D42" s="134" t="s">
        <v>2544</v>
      </c>
      <c r="E42" s="138">
        <v>3335924336</v>
      </c>
    </row>
    <row r="43" spans="1:5" ht="18" x14ac:dyDescent="0.25">
      <c r="A43" s="138" t="e">
        <f>VLOOKUP(B43,'[1]LISTADO ATM'!$A$2:$C$822,3,0)</f>
        <v>#N/A</v>
      </c>
      <c r="B43" s="138"/>
      <c r="C43" s="152" t="e">
        <f>VLOOKUP(B43,'[1]LISTADO ATM'!$A$2:$B$822,2,0)</f>
        <v>#N/A</v>
      </c>
      <c r="D43" s="134"/>
      <c r="E43" s="138"/>
    </row>
    <row r="44" spans="1:5" ht="18" x14ac:dyDescent="0.25">
      <c r="A44" s="138" t="e">
        <f>VLOOKUP(B44,'[1]LISTADO ATM'!$A$2:$C$822,3,0)</f>
        <v>#N/A</v>
      </c>
      <c r="B44" s="138"/>
      <c r="C44" s="152" t="e">
        <f>VLOOKUP(B44,'[1]LISTADO ATM'!$A$2:$B$822,2,0)</f>
        <v>#N/A</v>
      </c>
      <c r="D44" s="134"/>
      <c r="E44" s="138"/>
    </row>
    <row r="45" spans="1:5" ht="18" x14ac:dyDescent="0.25">
      <c r="A45" s="138" t="e">
        <f>VLOOKUP(B45,'[1]LISTADO ATM'!$A$2:$C$822,3,0)</f>
        <v>#N/A</v>
      </c>
      <c r="B45" s="138"/>
      <c r="C45" s="152" t="e">
        <f>VLOOKUP(B45,'[1]LISTADO ATM'!$A$2:$B$822,2,0)</f>
        <v>#N/A</v>
      </c>
      <c r="D45" s="134"/>
      <c r="E45" s="138"/>
    </row>
    <row r="46" spans="1:5" ht="18" customHeight="1" thickBot="1" x14ac:dyDescent="0.3">
      <c r="A46" s="121" t="s">
        <v>2473</v>
      </c>
      <c r="B46" s="147">
        <f>COUNT(B40:B42)</f>
        <v>3</v>
      </c>
      <c r="C46" s="184"/>
      <c r="D46" s="185"/>
      <c r="E46" s="186"/>
    </row>
    <row r="47" spans="1:5" ht="15.75" thickBot="1" x14ac:dyDescent="0.3">
      <c r="A47" s="118"/>
      <c r="B47" s="123"/>
      <c r="C47" s="118"/>
      <c r="D47" s="118"/>
      <c r="E47" s="123"/>
    </row>
    <row r="48" spans="1:5" ht="18.75" customHeight="1" thickBot="1" x14ac:dyDescent="0.3">
      <c r="A48" s="168" t="s">
        <v>2475</v>
      </c>
      <c r="B48" s="169"/>
      <c r="C48" s="169"/>
      <c r="D48" s="169"/>
      <c r="E48" s="170"/>
    </row>
    <row r="49" spans="1:5" ht="18" x14ac:dyDescent="0.25">
      <c r="A49" s="120" t="s">
        <v>15</v>
      </c>
      <c r="B49" s="120" t="s">
        <v>2416</v>
      </c>
      <c r="C49" s="120" t="s">
        <v>46</v>
      </c>
      <c r="D49" s="120" t="s">
        <v>2419</v>
      </c>
      <c r="E49" s="120" t="s">
        <v>2417</v>
      </c>
    </row>
    <row r="50" spans="1:5" ht="18.75" customHeight="1" x14ac:dyDescent="0.25">
      <c r="A50" s="138" t="str">
        <f>VLOOKUP(B50,'[1]LISTADO ATM'!$A$2:$C$822,3,0)</f>
        <v>SUR</v>
      </c>
      <c r="B50" s="138">
        <v>615</v>
      </c>
      <c r="C50" s="141" t="str">
        <f>VLOOKUP(B50,'[1]LISTADO ATM'!$A$2:$B$822,2,0)</f>
        <v xml:space="preserve">ATM Estación Sunix Cabral (Barahona) </v>
      </c>
      <c r="D50" s="133" t="s">
        <v>2437</v>
      </c>
      <c r="E50" s="143" t="s">
        <v>2620</v>
      </c>
    </row>
    <row r="51" spans="1:5" ht="18" x14ac:dyDescent="0.25">
      <c r="A51" s="138" t="str">
        <f>VLOOKUP(B51,'[1]LISTADO ATM'!$A$2:$C$822,3,0)</f>
        <v>SUR</v>
      </c>
      <c r="B51" s="138">
        <v>249</v>
      </c>
      <c r="C51" s="141" t="str">
        <f>VLOOKUP(B51,'[1]LISTADO ATM'!$A$2:$B$822,2,0)</f>
        <v xml:space="preserve">ATM Banco Agrícola Neiba </v>
      </c>
      <c r="D51" s="133" t="s">
        <v>2437</v>
      </c>
      <c r="E51" s="143" t="s">
        <v>2625</v>
      </c>
    </row>
    <row r="52" spans="1:5" ht="18" x14ac:dyDescent="0.25">
      <c r="A52" s="138" t="str">
        <f>VLOOKUP(B52,'[1]LISTADO ATM'!$A$2:$C$822,3,0)</f>
        <v>ESTE</v>
      </c>
      <c r="B52" s="138">
        <v>631</v>
      </c>
      <c r="C52" s="141" t="str">
        <f>VLOOKUP(B52,'[1]LISTADO ATM'!$A$2:$B$822,2,0)</f>
        <v xml:space="preserve">ATM ASOCODEQUI (San Pedro) </v>
      </c>
      <c r="D52" s="133" t="s">
        <v>2437</v>
      </c>
      <c r="E52" s="143" t="s">
        <v>2664</v>
      </c>
    </row>
    <row r="53" spans="1:5" ht="18.75" customHeight="1" thickBot="1" x14ac:dyDescent="0.3">
      <c r="A53" s="142"/>
      <c r="B53" s="147">
        <f>COUNT(B50:B52)</f>
        <v>3</v>
      </c>
      <c r="C53" s="132"/>
      <c r="D53" s="132"/>
      <c r="E53" s="132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68" t="s">
        <v>2535</v>
      </c>
      <c r="B55" s="169"/>
      <c r="C55" s="169"/>
      <c r="D55" s="169"/>
      <c r="E55" s="170"/>
    </row>
    <row r="56" spans="1:5" ht="18" x14ac:dyDescent="0.25">
      <c r="A56" s="120" t="s">
        <v>15</v>
      </c>
      <c r="B56" s="120" t="s">
        <v>2416</v>
      </c>
      <c r="C56" s="120" t="s">
        <v>46</v>
      </c>
      <c r="D56" s="120" t="s">
        <v>2419</v>
      </c>
      <c r="E56" s="120" t="s">
        <v>2417</v>
      </c>
    </row>
    <row r="57" spans="1:5" ht="18" x14ac:dyDescent="0.25">
      <c r="A57" s="144" t="str">
        <f>VLOOKUP(B57,'[1]LISTADO ATM'!$A$2:$C$822,3,0)</f>
        <v>DISTRITO NACIONAL</v>
      </c>
      <c r="B57" s="148">
        <v>577</v>
      </c>
      <c r="C57" s="141" t="str">
        <f>VLOOKUP(B57,'[1]LISTADO ATM'!$A$2:$B$822,2,0)</f>
        <v xml:space="preserve">ATM Olé Ave. Duarte </v>
      </c>
      <c r="D57" s="138" t="s">
        <v>2482</v>
      </c>
      <c r="E57" s="143">
        <v>3335922989</v>
      </c>
    </row>
    <row r="58" spans="1:5" ht="18" x14ac:dyDescent="0.25">
      <c r="A58" s="144" t="e">
        <f>VLOOKUP(B58,'[1]LISTADO ATM'!$A$2:$C$822,3,0)</f>
        <v>#N/A</v>
      </c>
      <c r="B58" s="148"/>
      <c r="C58" s="141" t="e">
        <f>VLOOKUP(B58,'[1]LISTADO ATM'!$A$2:$B$822,2,0)</f>
        <v>#N/A</v>
      </c>
      <c r="D58" s="138"/>
      <c r="E58" s="143"/>
    </row>
    <row r="59" spans="1:5" ht="18" x14ac:dyDescent="0.25">
      <c r="A59" s="144" t="e">
        <f>VLOOKUP(B59,'[1]LISTADO ATM'!$A$2:$C$822,3,0)</f>
        <v>#N/A</v>
      </c>
      <c r="B59" s="148"/>
      <c r="C59" s="141" t="e">
        <f>VLOOKUP(B59,'[1]LISTADO ATM'!$A$2:$B$822,2,0)</f>
        <v>#N/A</v>
      </c>
      <c r="D59" s="138"/>
      <c r="E59" s="143"/>
    </row>
    <row r="60" spans="1:5" ht="18.75" customHeight="1" x14ac:dyDescent="0.25">
      <c r="A60" s="144" t="e">
        <f>VLOOKUP(B60,'[1]LISTADO ATM'!$A$2:$C$822,3,0)</f>
        <v>#N/A</v>
      </c>
      <c r="B60" s="148"/>
      <c r="C60" s="141" t="e">
        <f>VLOOKUP(B60,'[1]LISTADO ATM'!$A$2:$B$822,2,0)</f>
        <v>#N/A</v>
      </c>
      <c r="D60" s="138"/>
      <c r="E60" s="143"/>
    </row>
    <row r="61" spans="1:5" ht="18" x14ac:dyDescent="0.25">
      <c r="A61" s="144" t="e">
        <f>VLOOKUP(B61,'[1]LISTADO ATM'!$A$2:$C$822,3,0)</f>
        <v>#N/A</v>
      </c>
      <c r="B61" s="148"/>
      <c r="C61" s="141" t="e">
        <f>VLOOKUP(B61,'[1]LISTADO ATM'!$A$2:$B$822,2,0)</f>
        <v>#N/A</v>
      </c>
      <c r="D61" s="138"/>
      <c r="E61" s="143"/>
    </row>
    <row r="62" spans="1:5" ht="18" x14ac:dyDescent="0.25">
      <c r="A62" s="142" t="s">
        <v>2473</v>
      </c>
      <c r="B62" s="149">
        <f>COUNT(B57:B57)</f>
        <v>1</v>
      </c>
      <c r="C62" s="132"/>
      <c r="D62" s="132"/>
      <c r="E62" s="132"/>
    </row>
    <row r="63" spans="1:5" ht="18.75" customHeight="1" thickBot="1" x14ac:dyDescent="0.3">
      <c r="A63" s="118"/>
      <c r="B63" s="123"/>
      <c r="C63" s="118"/>
      <c r="D63" s="118"/>
      <c r="E63" s="123"/>
    </row>
    <row r="64" spans="1:5" ht="18" x14ac:dyDescent="0.25">
      <c r="A64" s="187" t="s">
        <v>2476</v>
      </c>
      <c r="B64" s="188"/>
      <c r="C64" s="188"/>
      <c r="D64" s="188"/>
      <c r="E64" s="189"/>
    </row>
    <row r="65" spans="1:5" ht="18" x14ac:dyDescent="0.25">
      <c r="A65" s="120" t="s">
        <v>15</v>
      </c>
      <c r="B65" s="120" t="s">
        <v>2416</v>
      </c>
      <c r="C65" s="122" t="s">
        <v>46</v>
      </c>
      <c r="D65" s="136" t="s">
        <v>2419</v>
      </c>
      <c r="E65" s="136" t="s">
        <v>2417</v>
      </c>
    </row>
    <row r="66" spans="1:5" ht="18" customHeight="1" x14ac:dyDescent="0.25">
      <c r="A66" s="137" t="str">
        <f>VLOOKUP(B66,'[1]LISTADO ATM'!$A$2:$C$822,3,0)</f>
        <v>DISTRITO NACIONAL</v>
      </c>
      <c r="B66" s="138">
        <v>946</v>
      </c>
      <c r="C66" s="141" t="str">
        <f>VLOOKUP(B66,'[1]LISTADO ATM'!$A$2:$B$822,2,0)</f>
        <v xml:space="preserve">ATM Oficina Núñez de Cáceres I </v>
      </c>
      <c r="D66" s="150" t="s">
        <v>2569</v>
      </c>
      <c r="E66" s="138">
        <v>3335922859</v>
      </c>
    </row>
    <row r="67" spans="1:5" ht="18" x14ac:dyDescent="0.25">
      <c r="A67" s="137" t="str">
        <f>VLOOKUP(B67,'[1]LISTADO ATM'!$A$2:$C$822,3,0)</f>
        <v>DISTRITO NACIONAL</v>
      </c>
      <c r="B67" s="138">
        <v>738</v>
      </c>
      <c r="C67" s="141" t="str">
        <f>VLOOKUP(B67,'[1]LISTADO ATM'!$A$2:$B$822,2,0)</f>
        <v xml:space="preserve">ATM Zona Franca Los Alcarrizos </v>
      </c>
      <c r="D67" s="150" t="s">
        <v>2566</v>
      </c>
      <c r="E67" s="138">
        <v>3335924127</v>
      </c>
    </row>
    <row r="68" spans="1:5" ht="18" x14ac:dyDescent="0.25">
      <c r="A68" s="137" t="e">
        <f>VLOOKUP(B68,'[1]LISTADO ATM'!$A$2:$C$822,3,0)</f>
        <v>#N/A</v>
      </c>
      <c r="B68" s="138"/>
      <c r="C68" s="141" t="e">
        <f>VLOOKUP(B68,'[1]LISTADO ATM'!$A$2:$B$822,2,0)</f>
        <v>#N/A</v>
      </c>
      <c r="D68" s="150"/>
      <c r="E68" s="138"/>
    </row>
    <row r="69" spans="1:5" ht="18" x14ac:dyDescent="0.25">
      <c r="A69" s="137" t="e">
        <f>VLOOKUP(B69,'[1]LISTADO ATM'!$A$2:$C$822,3,0)</f>
        <v>#N/A</v>
      </c>
      <c r="B69" s="138"/>
      <c r="C69" s="141" t="e">
        <f>VLOOKUP(B69,'[1]LISTADO ATM'!$A$2:$B$822,2,0)</f>
        <v>#N/A</v>
      </c>
      <c r="D69" s="150"/>
      <c r="E69" s="138"/>
    </row>
    <row r="70" spans="1:5" ht="18" customHeight="1" x14ac:dyDescent="0.25">
      <c r="A70" s="137" t="e">
        <f>VLOOKUP(B70,'[1]LISTADO ATM'!$A$2:$C$822,3,0)</f>
        <v>#N/A</v>
      </c>
      <c r="B70" s="138"/>
      <c r="C70" s="141" t="e">
        <f>VLOOKUP(B70,'[1]LISTADO ATM'!$A$2:$B$822,2,0)</f>
        <v>#N/A</v>
      </c>
      <c r="D70" s="150"/>
      <c r="E70" s="138"/>
    </row>
    <row r="71" spans="1:5" ht="18" x14ac:dyDescent="0.25">
      <c r="A71" s="137" t="e">
        <f>VLOOKUP(B71,'[1]LISTADO ATM'!$A$2:$C$822,3,0)</f>
        <v>#N/A</v>
      </c>
      <c r="B71" s="138"/>
      <c r="C71" s="141" t="e">
        <f>VLOOKUP(B71,'[1]LISTADO ATM'!$A$2:$B$822,2,0)</f>
        <v>#N/A</v>
      </c>
      <c r="D71" s="150"/>
      <c r="E71" s="138"/>
    </row>
    <row r="72" spans="1:5" ht="18" x14ac:dyDescent="0.25">
      <c r="A72" s="137" t="e">
        <f>VLOOKUP(B72,'[1]LISTADO ATM'!$A$2:$C$822,3,0)</f>
        <v>#N/A</v>
      </c>
      <c r="B72" s="138"/>
      <c r="C72" s="141" t="e">
        <f>VLOOKUP(B72,'[1]LISTADO ATM'!$A$2:$B$822,2,0)</f>
        <v>#N/A</v>
      </c>
      <c r="D72" s="150"/>
      <c r="E72" s="138"/>
    </row>
    <row r="73" spans="1:5" ht="18" x14ac:dyDescent="0.25">
      <c r="A73" s="142" t="s">
        <v>2473</v>
      </c>
      <c r="B73" s="149">
        <f>COUNT(B66:B67)</f>
        <v>2</v>
      </c>
      <c r="C73" s="132"/>
      <c r="D73" s="135"/>
      <c r="E73" s="135"/>
    </row>
    <row r="74" spans="1:5" ht="15.75" thickBot="1" x14ac:dyDescent="0.3">
      <c r="A74" s="118"/>
      <c r="B74" s="123"/>
      <c r="C74" s="118"/>
      <c r="D74" s="118"/>
      <c r="E74" s="123"/>
    </row>
    <row r="75" spans="1:5" ht="18.75" thickBot="1" x14ac:dyDescent="0.3">
      <c r="A75" s="166" t="s">
        <v>2477</v>
      </c>
      <c r="B75" s="167"/>
      <c r="C75" s="118" t="s">
        <v>2412</v>
      </c>
      <c r="D75" s="123"/>
      <c r="E75" s="123"/>
    </row>
    <row r="76" spans="1:5" ht="18.75" thickBot="1" x14ac:dyDescent="0.3">
      <c r="A76" s="145">
        <f>+B53+B62+B73</f>
        <v>6</v>
      </c>
      <c r="B76" s="146"/>
      <c r="C76" s="118"/>
      <c r="D76" s="118"/>
      <c r="E76" s="118"/>
    </row>
    <row r="77" spans="1:5" ht="15.75" thickBot="1" x14ac:dyDescent="0.3">
      <c r="A77" s="118"/>
      <c r="B77" s="123"/>
      <c r="C77" s="118"/>
      <c r="D77" s="118"/>
      <c r="E77" s="123"/>
    </row>
    <row r="78" spans="1:5" ht="18" customHeight="1" thickBot="1" x14ac:dyDescent="0.3">
      <c r="A78" s="168" t="s">
        <v>2478</v>
      </c>
      <c r="B78" s="169"/>
      <c r="C78" s="169"/>
      <c r="D78" s="169"/>
      <c r="E78" s="170"/>
    </row>
    <row r="79" spans="1:5" ht="18" x14ac:dyDescent="0.25">
      <c r="A79" s="124" t="s">
        <v>15</v>
      </c>
      <c r="B79" s="124" t="s">
        <v>2416</v>
      </c>
      <c r="C79" s="122" t="s">
        <v>46</v>
      </c>
      <c r="D79" s="171" t="s">
        <v>2419</v>
      </c>
      <c r="E79" s="172"/>
    </row>
    <row r="80" spans="1:5" ht="18" x14ac:dyDescent="0.25">
      <c r="A80" s="138" t="str">
        <f>VLOOKUP(B80,'[1]LISTADO ATM'!$A$2:$C$822,3,0)</f>
        <v>DISTRITO NACIONAL</v>
      </c>
      <c r="B80" s="138">
        <v>571</v>
      </c>
      <c r="C80" s="138" t="str">
        <f>VLOOKUP(B80,'[1]LISTADO ATM'!$A$2:$B$822,2,0)</f>
        <v xml:space="preserve">ATM Hospital Central FF. AA. </v>
      </c>
      <c r="D80" s="164" t="s">
        <v>2549</v>
      </c>
      <c r="E80" s="165"/>
    </row>
    <row r="81" spans="1:5" ht="18" x14ac:dyDescent="0.25">
      <c r="A81" s="138" t="str">
        <f>VLOOKUP(B81,'[1]LISTADO ATM'!$A$2:$C$822,3,0)</f>
        <v>DISTRITO NACIONAL</v>
      </c>
      <c r="B81" s="138">
        <v>557</v>
      </c>
      <c r="C81" s="138" t="str">
        <f>VLOOKUP(B81,'[1]LISTADO ATM'!$A$2:$B$822,2,0)</f>
        <v xml:space="preserve">ATM Multicentro La Sirena Ave. Mella </v>
      </c>
      <c r="D81" s="164" t="s">
        <v>2630</v>
      </c>
      <c r="E81" s="165"/>
    </row>
    <row r="82" spans="1:5" ht="18" x14ac:dyDescent="0.25">
      <c r="A82" s="138" t="str">
        <f>VLOOKUP(B82,'[1]LISTADO ATM'!$A$2:$C$822,3,0)</f>
        <v>SUR</v>
      </c>
      <c r="B82" s="138">
        <v>781</v>
      </c>
      <c r="C82" s="138" t="str">
        <f>VLOOKUP(B82,'[1]LISTADO ATM'!$A$2:$B$822,2,0)</f>
        <v xml:space="preserve">ATM Estación Isla Barahona </v>
      </c>
      <c r="D82" s="164" t="s">
        <v>2549</v>
      </c>
      <c r="E82" s="165"/>
    </row>
    <row r="83" spans="1:5" ht="18.75" customHeight="1" x14ac:dyDescent="0.25">
      <c r="A83" s="138" t="str">
        <f>VLOOKUP(B83,'[1]LISTADO ATM'!$A$2:$C$822,3,0)</f>
        <v>SUR</v>
      </c>
      <c r="B83" s="138">
        <v>45</v>
      </c>
      <c r="C83" s="138" t="str">
        <f>VLOOKUP(B83,'[1]LISTADO ATM'!$A$2:$B$822,2,0)</f>
        <v xml:space="preserve">ATM Oficina Tamayo </v>
      </c>
      <c r="D83" s="164" t="s">
        <v>2549</v>
      </c>
      <c r="E83" s="165"/>
    </row>
    <row r="84" spans="1:5" ht="18.75" customHeight="1" x14ac:dyDescent="0.25">
      <c r="A84" s="138" t="str">
        <f>VLOOKUP(B84,'[1]LISTADO ATM'!$A$2:$C$822,3,0)</f>
        <v>NORTE</v>
      </c>
      <c r="B84" s="138">
        <v>157</v>
      </c>
      <c r="C84" s="138" t="str">
        <f>VLOOKUP(B84,'[1]LISTADO ATM'!$A$2:$B$822,2,0)</f>
        <v xml:space="preserve">ATM Oficina Samaná </v>
      </c>
      <c r="D84" s="164" t="s">
        <v>2549</v>
      </c>
      <c r="E84" s="165"/>
    </row>
    <row r="85" spans="1:5" ht="18" x14ac:dyDescent="0.25">
      <c r="A85" s="138" t="str">
        <f>VLOOKUP(B85,'[1]LISTADO ATM'!$A$2:$C$822,3,0)</f>
        <v>NORTE</v>
      </c>
      <c r="B85" s="138">
        <v>405</v>
      </c>
      <c r="C85" s="138" t="str">
        <f>VLOOKUP(B85,'[1]LISTADO ATM'!$A$2:$B$822,2,0)</f>
        <v xml:space="preserve">ATM UNP Loma de Cabrera </v>
      </c>
      <c r="D85" s="164" t="s">
        <v>2630</v>
      </c>
      <c r="E85" s="165"/>
    </row>
    <row r="86" spans="1:5" ht="18.75" customHeight="1" x14ac:dyDescent="0.25">
      <c r="A86" s="138" t="str">
        <f>VLOOKUP(B86,'[1]LISTADO ATM'!$A$2:$C$822,3,0)</f>
        <v>DISTRITO NACIONAL</v>
      </c>
      <c r="B86" s="138">
        <v>719</v>
      </c>
      <c r="C86" s="138" t="str">
        <f>VLOOKUP(B86,'[1]LISTADO ATM'!$A$2:$B$822,2,0)</f>
        <v xml:space="preserve">ATM Ayuntamiento Municipal San Luís </v>
      </c>
      <c r="D86" s="164" t="s">
        <v>2667</v>
      </c>
      <c r="E86" s="165"/>
    </row>
    <row r="87" spans="1:5" ht="18.75" customHeight="1" x14ac:dyDescent="0.25">
      <c r="A87" s="138" t="e">
        <f>VLOOKUP(B87,'[1]LISTADO ATM'!$A$2:$C$822,3,0)</f>
        <v>#N/A</v>
      </c>
      <c r="B87" s="138"/>
      <c r="C87" s="138" t="e">
        <f>VLOOKUP(B87,'[1]LISTADO ATM'!$A$2:$B$822,2,0)</f>
        <v>#N/A</v>
      </c>
      <c r="D87" s="164"/>
      <c r="E87" s="165"/>
    </row>
    <row r="88" spans="1:5" ht="18" x14ac:dyDescent="0.25">
      <c r="A88" s="138" t="e">
        <f>VLOOKUP(B88,'[1]LISTADO ATM'!$A$2:$C$822,3,0)</f>
        <v>#N/A</v>
      </c>
      <c r="B88" s="138"/>
      <c r="C88" s="138" t="e">
        <f>VLOOKUP(B88,'[1]LISTADO ATM'!$A$2:$B$822,2,0)</f>
        <v>#N/A</v>
      </c>
      <c r="D88" s="164"/>
      <c r="E88" s="165"/>
    </row>
    <row r="89" spans="1:5" ht="18" x14ac:dyDescent="0.25">
      <c r="A89" s="138" t="e">
        <f>VLOOKUP(B89,'[1]LISTADO ATM'!$A$2:$C$822,3,0)</f>
        <v>#N/A</v>
      </c>
      <c r="B89" s="138"/>
      <c r="C89" s="138" t="e">
        <f>VLOOKUP(B89,'[1]LISTADO ATM'!$A$2:$B$822,2,0)</f>
        <v>#N/A</v>
      </c>
      <c r="D89" s="164"/>
      <c r="E89" s="165"/>
    </row>
    <row r="90" spans="1:5" ht="18" x14ac:dyDescent="0.25">
      <c r="A90" s="138" t="e">
        <f>VLOOKUP(B90,'[1]LISTADO ATM'!$A$2:$C$822,3,0)</f>
        <v>#N/A</v>
      </c>
      <c r="B90" s="138"/>
      <c r="C90" s="138" t="e">
        <f>VLOOKUP(B90,'[1]LISTADO ATM'!$A$2:$B$822,2,0)</f>
        <v>#N/A</v>
      </c>
      <c r="D90" s="164"/>
      <c r="E90" s="165"/>
    </row>
    <row r="91" spans="1:5" ht="18.75" thickBot="1" x14ac:dyDescent="0.3">
      <c r="A91" s="142" t="s">
        <v>2473</v>
      </c>
      <c r="B91" s="147">
        <f>COUNT(B80:B86)</f>
        <v>7</v>
      </c>
      <c r="C91" s="139"/>
      <c r="D91" s="139"/>
      <c r="E91" s="140"/>
    </row>
    <row r="92" spans="1:5" ht="18.75" customHeight="1" x14ac:dyDescent="0.25"/>
    <row r="95" spans="1:5" ht="18.75" customHeight="1" x14ac:dyDescent="0.25"/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</sheetData>
  <mergeCells count="24">
    <mergeCell ref="F1:G1"/>
    <mergeCell ref="C36:E36"/>
    <mergeCell ref="A38:E38"/>
    <mergeCell ref="C46:E46"/>
    <mergeCell ref="A48:E48"/>
    <mergeCell ref="D88:E88"/>
    <mergeCell ref="D89:E89"/>
    <mergeCell ref="D90:E90"/>
    <mergeCell ref="D87:E87"/>
    <mergeCell ref="A1:E1"/>
    <mergeCell ref="A2:E2"/>
    <mergeCell ref="A7:E7"/>
    <mergeCell ref="A55:E55"/>
    <mergeCell ref="A64:E64"/>
    <mergeCell ref="A75:B75"/>
    <mergeCell ref="A78:E78"/>
    <mergeCell ref="D79:E79"/>
    <mergeCell ref="D80:E80"/>
    <mergeCell ref="D81:E81"/>
    <mergeCell ref="D82:E82"/>
    <mergeCell ref="D83:E83"/>
    <mergeCell ref="D84:E84"/>
    <mergeCell ref="D85:E85"/>
    <mergeCell ref="D86:E86"/>
  </mergeCells>
  <phoneticPr fontId="46" type="noConversion"/>
  <conditionalFormatting sqref="E358:E1048576">
    <cfRule type="duplicateValues" dxfId="91" priority="585"/>
  </conditionalFormatting>
  <conditionalFormatting sqref="B358:B1048576">
    <cfRule type="duplicateValues" dxfId="90" priority="280"/>
  </conditionalFormatting>
  <conditionalFormatting sqref="B150:B357">
    <cfRule type="duplicateValues" dxfId="89" priority="243"/>
  </conditionalFormatting>
  <conditionalFormatting sqref="E150:E357">
    <cfRule type="duplicateValues" dxfId="88" priority="246"/>
    <cfRule type="duplicateValues" dxfId="87" priority="247"/>
  </conditionalFormatting>
  <conditionalFormatting sqref="B150:B357">
    <cfRule type="duplicateValues" dxfId="86" priority="229"/>
  </conditionalFormatting>
  <conditionalFormatting sqref="B150:B357">
    <cfRule type="duplicateValues" dxfId="85" priority="227"/>
    <cfRule type="duplicateValues" dxfId="84" priority="228"/>
  </conditionalFormatting>
  <conditionalFormatting sqref="B150:B357">
    <cfRule type="duplicateValues" dxfId="83" priority="178"/>
  </conditionalFormatting>
  <conditionalFormatting sqref="B150:B357">
    <cfRule type="duplicateValues" dxfId="82" priority="129491"/>
  </conditionalFormatting>
  <conditionalFormatting sqref="E150:E357">
    <cfRule type="duplicateValues" dxfId="81" priority="129494"/>
  </conditionalFormatting>
  <conditionalFormatting sqref="E87:E91 E1:E81">
    <cfRule type="duplicateValues" dxfId="80" priority="6"/>
  </conditionalFormatting>
  <conditionalFormatting sqref="E82">
    <cfRule type="duplicateValues" dxfId="79" priority="5"/>
  </conditionalFormatting>
  <conditionalFormatting sqref="E83">
    <cfRule type="duplicateValues" dxfId="78" priority="4"/>
  </conditionalFormatting>
  <conditionalFormatting sqref="E84">
    <cfRule type="duplicateValues" dxfId="77" priority="3"/>
  </conditionalFormatting>
  <conditionalFormatting sqref="E85">
    <cfRule type="duplicateValues" dxfId="76" priority="2"/>
  </conditionalFormatting>
  <conditionalFormatting sqref="E86">
    <cfRule type="duplicateValues" dxfId="75" priority="1"/>
  </conditionalFormatting>
  <conditionalFormatting sqref="B115:B149">
    <cfRule type="duplicateValues" dxfId="74" priority="130341"/>
  </conditionalFormatting>
  <conditionalFormatting sqref="E106:E149">
    <cfRule type="duplicateValues" dxfId="73" priority="130342"/>
    <cfRule type="duplicateValues" dxfId="72" priority="130343"/>
  </conditionalFormatting>
  <conditionalFormatting sqref="B115:B149">
    <cfRule type="duplicateValues" dxfId="71" priority="130344"/>
  </conditionalFormatting>
  <conditionalFormatting sqref="B115:B149">
    <cfRule type="duplicateValues" dxfId="70" priority="130345"/>
    <cfRule type="duplicateValues" dxfId="69" priority="130346"/>
  </conditionalFormatting>
  <conditionalFormatting sqref="B106:B149">
    <cfRule type="duplicateValues" dxfId="68" priority="130347"/>
  </conditionalFormatting>
  <conditionalFormatting sqref="E106:E149">
    <cfRule type="duplicateValues" dxfId="67" priority="130349"/>
  </conditionalFormatting>
  <conditionalFormatting sqref="B1:B91">
    <cfRule type="duplicateValues" dxfId="66" priority="13049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5" priority="3"/>
  </conditionalFormatting>
  <conditionalFormatting sqref="A827">
    <cfRule type="duplicateValues" dxfId="64" priority="2"/>
  </conditionalFormatting>
  <conditionalFormatting sqref="A828">
    <cfRule type="duplicateValues" dxfId="6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2" priority="6"/>
  </conditionalFormatting>
  <conditionalFormatting sqref="B4:B8">
    <cfRule type="duplicateValues" dxfId="61" priority="5"/>
  </conditionalFormatting>
  <conditionalFormatting sqref="A3:A8">
    <cfRule type="duplicateValues" dxfId="60" priority="3"/>
    <cfRule type="duplicateValues" dxfId="59" priority="4"/>
  </conditionalFormatting>
  <conditionalFormatting sqref="B3">
    <cfRule type="duplicateValues" dxfId="58" priority="2"/>
  </conditionalFormatting>
  <conditionalFormatting sqref="B3">
    <cfRule type="duplicateValues" dxfId="5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2021-06-18T19:56:50Z</dcterms:modified>
</cp:coreProperties>
</file>